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900" windowWidth="18405" windowHeight="10875" tabRatio="832" firstSheet="18" activeTab="19"/>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Import-Export"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Indicatori economici FINE" sheetId="33" r:id="rId33"/>
  </sheets>
  <definedNames>
    <definedName name="_xlnm._FilterDatabase" localSheetId="1" hidden="1">' Indice'!$A$1:$H$71</definedName>
    <definedName name="_xlnm.Print_Area" localSheetId="1">' Indice'!$A$1:$K$71</definedName>
    <definedName name="_xlnm.Print_Area" localSheetId="2">'1.2 Movimprese'!$A$1:$Q$111</definedName>
    <definedName name="_xlnm.Print_Area" localSheetId="3">'1.3 - 1.4 - 1.5 Movimp.Settore'!$A$1:$T$336</definedName>
    <definedName name="_xlnm.Print_Area" localSheetId="4">'1.6 Saldo Settore'!$A$1:$AF$59</definedName>
    <definedName name="_xlnm.Print_Area" localSheetId="5">'1.6.1 Saldo Nati-mortalità'!$A$53:$P$75</definedName>
    <definedName name="_xlnm.Print_Area" localSheetId="28">'10. 4- 10.5 Export'!#REF!</definedName>
    <definedName name="_xlnm.Print_Area" localSheetId="26">'10.1  Import-Export'!$A$97:$R$106</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'!$A$1:$Q$112</definedName>
    <definedName name="_xlnm.Print_Area" localSheetId="7">'2.3 -2.4-2.5. Artig. Settore '!$A$1:$T$330</definedName>
    <definedName name="_xlnm.Print_Area" localSheetId="8">'2.6 Saldo Settore AA'!$A$1:$AF$63</definedName>
    <definedName name="_xlnm.Print_Area" localSheetId="9">'3.1-3.2  Costruzioni'!$A$1:$Q$107</definedName>
    <definedName name="_xlnm.Print_Area" localSheetId="10">'4.1- 4.2 Turismo'!$A$1:$Q$108</definedName>
    <definedName name="_xlnm.Print_Area" localSheetId="11">'5.1-5.2 Imp. Femminili'!$A$1:$W$41</definedName>
    <definedName name="_xlnm.Print_Area" localSheetId="12">'5.3 - 5.4 Imp.Femminili Settore'!$A$1:$R$77</definedName>
    <definedName name="_xlnm.Print_Area" localSheetId="13">'5.5 Saldo Imp.Femm.'!$A$1:$Z$35</definedName>
    <definedName name="_xlnm.Print_Area" localSheetId="14">'6.1 Imprend. Nazionalità'!$A$1:$P$67</definedName>
    <definedName name="_xlnm.Print_Area" localSheetId="15">'6.2 - 6.3 Imprend. per Carica'!$A$1:$U$171</definedName>
    <definedName name="_xlnm.Print_Area" localSheetId="16">'6.3a - 6.3b Extra Com.'!$A$3:$J$21</definedName>
    <definedName name="_xlnm.Print_Area" localSheetId="17">'6.4 Imprend. Naz. Età'!$A$1:$N$47</definedName>
    <definedName name="_xlnm.Print_Area" localSheetId="18">'6.5 Imprend. Sesso'!$A$1:$AA$65</definedName>
    <definedName name="_xlnm.Print_Area" localSheetId="20">'7.5----7.9  Apert.- Cess.'!$A$1:$U$225</definedName>
    <definedName name="_xlnm.Print_Area" localSheetId="21">'8.1 - 8.2 Cassa Edile'!$A$1:$J$118</definedName>
    <definedName name="_xlnm.Print_Area" localSheetId="25">'9.1 - 9.2  Protesti cambiari'!$A$1:$M$241</definedName>
    <definedName name="_xlnm.Print_Area" localSheetId="23">'9.1 -9.4 - C.I.G.'!$A$1:$H$293</definedName>
    <definedName name="_xlnm.Print_Area" localSheetId="22">'9.1 -9.4 - C.I.G. (2)'!$A$1:$H$323</definedName>
    <definedName name="_xlnm.Print_Area" localSheetId="31">'Tav. 11.1 Pra autovetture'!$A$1:$L$76</definedName>
  </definedNames>
  <calcPr calcId="124519"/>
</workbook>
</file>

<file path=xl/calcChain.xml><?xml version="1.0" encoding="utf-8"?>
<calcChain xmlns="http://schemas.openxmlformats.org/spreadsheetml/2006/main">
  <c r="V172" i="20"/>
  <c r="U172"/>
  <c r="T172"/>
  <c r="R172"/>
  <c r="P172"/>
  <c r="N172"/>
  <c r="L172"/>
  <c r="J172"/>
  <c r="H172"/>
  <c r="F172"/>
  <c r="V138"/>
  <c r="U138"/>
  <c r="D138"/>
  <c r="C138"/>
  <c r="V103"/>
  <c r="U103"/>
  <c r="D103"/>
  <c r="N103"/>
  <c r="F103"/>
  <c r="C103"/>
  <c r="R103" s="1"/>
  <c r="T29"/>
  <c r="S29"/>
  <c r="P29"/>
  <c r="N29"/>
  <c r="L29"/>
  <c r="J29"/>
  <c r="H29"/>
  <c r="F29"/>
  <c r="M181" i="26"/>
  <c r="L181"/>
  <c r="D181"/>
  <c r="K181"/>
  <c r="J181"/>
  <c r="I181"/>
  <c r="H181"/>
  <c r="G181"/>
  <c r="F181"/>
  <c r="E181"/>
  <c r="L138" i="20" l="1"/>
  <c r="T138"/>
  <c r="J138"/>
  <c r="R138"/>
  <c r="H138"/>
  <c r="P138"/>
  <c r="F138"/>
  <c r="N138"/>
  <c r="L103"/>
  <c r="T103"/>
  <c r="J103"/>
  <c r="H103"/>
  <c r="P103"/>
  <c r="G180" i="26"/>
  <c r="F180"/>
  <c r="E180"/>
  <c r="D180"/>
  <c r="G179"/>
  <c r="F179"/>
  <c r="E179"/>
  <c r="D179"/>
  <c r="M178"/>
  <c r="L178"/>
  <c r="G178"/>
  <c r="F178"/>
  <c r="E178"/>
  <c r="D178"/>
  <c r="D177"/>
  <c r="K88"/>
  <c r="J88"/>
  <c r="I88"/>
  <c r="H88"/>
  <c r="G88"/>
  <c r="F88"/>
  <c r="E88"/>
  <c r="D88"/>
  <c r="G92" i="19"/>
  <c r="E92"/>
  <c r="G91"/>
  <c r="E91"/>
  <c r="G90"/>
  <c r="E90"/>
  <c r="G89"/>
  <c r="E89"/>
  <c r="G88"/>
  <c r="E88"/>
  <c r="G87"/>
  <c r="E87"/>
  <c r="G86"/>
  <c r="E86"/>
  <c r="G85"/>
  <c r="E85"/>
  <c r="G84"/>
  <c r="E84"/>
  <c r="G83"/>
  <c r="E83"/>
  <c r="G82"/>
  <c r="E82"/>
  <c r="G81"/>
  <c r="E81"/>
  <c r="G80"/>
  <c r="E80"/>
  <c r="G79"/>
  <c r="E79"/>
  <c r="G78"/>
  <c r="E78"/>
  <c r="G77"/>
  <c r="E77"/>
  <c r="G76"/>
  <c r="E76"/>
  <c r="G75"/>
  <c r="E75"/>
  <c r="G74"/>
  <c r="E74"/>
  <c r="G73"/>
  <c r="E73"/>
  <c r="Z65"/>
  <c r="U65"/>
  <c r="V65" s="1"/>
  <c r="P65"/>
  <c r="Q65" s="1"/>
  <c r="K65"/>
  <c r="AJ116" i="16"/>
  <c r="AL112" s="1"/>
  <c r="P56" i="15"/>
  <c r="O56"/>
  <c r="M56"/>
  <c r="L56"/>
  <c r="J56"/>
  <c r="I56"/>
  <c r="G56"/>
  <c r="F56"/>
  <c r="D56"/>
  <c r="O327" i="8"/>
  <c r="O329"/>
  <c r="O328"/>
  <c r="O322"/>
  <c r="T272"/>
  <c r="R272"/>
  <c r="P272"/>
  <c r="N272"/>
  <c r="L272"/>
  <c r="J272"/>
  <c r="H272"/>
  <c r="F272"/>
  <c r="D272"/>
  <c r="Q219"/>
  <c r="O219"/>
  <c r="M219"/>
  <c r="K219"/>
  <c r="E219"/>
  <c r="B219"/>
  <c r="V163"/>
  <c r="T163"/>
  <c r="R163"/>
  <c r="P163"/>
  <c r="N163"/>
  <c r="L163"/>
  <c r="J163"/>
  <c r="H163"/>
  <c r="F163"/>
  <c r="D163"/>
  <c r="Q108"/>
  <c r="O108"/>
  <c r="M108"/>
  <c r="K108"/>
  <c r="I108"/>
  <c r="E108"/>
  <c r="C108"/>
  <c r="B108"/>
  <c r="V52"/>
  <c r="T52"/>
  <c r="R52"/>
  <c r="P52"/>
  <c r="N52"/>
  <c r="L52"/>
  <c r="J52"/>
  <c r="H52"/>
  <c r="F52"/>
  <c r="D52"/>
  <c r="V273"/>
  <c r="T273"/>
  <c r="R273"/>
  <c r="P273"/>
  <c r="N273"/>
  <c r="L273"/>
  <c r="J273"/>
  <c r="H273"/>
  <c r="F273"/>
  <c r="D273"/>
  <c r="D111" i="7"/>
  <c r="B111"/>
  <c r="Q76" i="35"/>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Q73"/>
  <c r="P73"/>
  <c r="O73"/>
  <c r="N73"/>
  <c r="M73"/>
  <c r="L73"/>
  <c r="K73"/>
  <c r="J73"/>
  <c r="I73"/>
  <c r="H73"/>
  <c r="G73"/>
  <c r="F73"/>
  <c r="E73"/>
  <c r="D73"/>
  <c r="C73"/>
  <c r="B73"/>
  <c r="Q72"/>
  <c r="P72"/>
  <c r="O72"/>
  <c r="N72"/>
  <c r="M72"/>
  <c r="L72"/>
  <c r="K72"/>
  <c r="J72"/>
  <c r="I72"/>
  <c r="H72"/>
  <c r="G72"/>
  <c r="F72"/>
  <c r="E72"/>
  <c r="D72"/>
  <c r="C72"/>
  <c r="B72"/>
  <c r="B71"/>
  <c r="B118" i="11"/>
  <c r="B112"/>
  <c r="O117" i="10"/>
  <c r="N117"/>
  <c r="L117"/>
  <c r="J117"/>
  <c r="I117"/>
  <c r="G117"/>
  <c r="E117"/>
  <c r="D117"/>
  <c r="B117"/>
  <c r="O116"/>
  <c r="N116"/>
  <c r="L116"/>
  <c r="J116"/>
  <c r="I116"/>
  <c r="G116"/>
  <c r="E116"/>
  <c r="D116"/>
  <c r="B116"/>
  <c r="O115"/>
  <c r="N115"/>
  <c r="L115"/>
  <c r="J115"/>
  <c r="I115"/>
  <c r="G115"/>
  <c r="E115"/>
  <c r="D115"/>
  <c r="B115"/>
  <c r="O114"/>
  <c r="N114"/>
  <c r="L114"/>
  <c r="J114"/>
  <c r="I114"/>
  <c r="G114"/>
  <c r="E114"/>
  <c r="D114"/>
  <c r="B114"/>
  <c r="O113"/>
  <c r="N113"/>
  <c r="L113"/>
  <c r="J113"/>
  <c r="I113"/>
  <c r="G113"/>
  <c r="E113"/>
  <c r="D113"/>
  <c r="B113"/>
  <c r="B112"/>
  <c r="BK49" i="6"/>
  <c r="BJ49"/>
  <c r="BH49"/>
  <c r="BG49"/>
  <c r="BE49"/>
  <c r="BD49"/>
  <c r="BB49"/>
  <c r="BN49" s="1"/>
  <c r="BA49"/>
  <c r="BM49" s="1"/>
  <c r="BN48"/>
  <c r="BM48"/>
  <c r="BO48" s="1"/>
  <c r="BL48"/>
  <c r="BI48"/>
  <c r="BF48"/>
  <c r="BC48"/>
  <c r="BO47"/>
  <c r="BN47"/>
  <c r="BM47"/>
  <c r="BL47"/>
  <c r="BI47"/>
  <c r="BF47"/>
  <c r="BC47"/>
  <c r="BN46"/>
  <c r="BO46" s="1"/>
  <c r="BM46"/>
  <c r="BL46"/>
  <c r="BI46"/>
  <c r="BF46"/>
  <c r="BC46"/>
  <c r="BN45"/>
  <c r="BM45"/>
  <c r="BO45" s="1"/>
  <c r="BL45"/>
  <c r="BI45"/>
  <c r="BF45"/>
  <c r="BC45"/>
  <c r="BN44"/>
  <c r="BM44"/>
  <c r="BO44" s="1"/>
  <c r="BL44"/>
  <c r="BI44"/>
  <c r="BF44"/>
  <c r="BC44"/>
  <c r="BO43"/>
  <c r="BN43"/>
  <c r="BM43"/>
  <c r="BL43"/>
  <c r="BI43"/>
  <c r="BF43"/>
  <c r="BC43"/>
  <c r="BN42"/>
  <c r="BO42" s="1"/>
  <c r="BM42"/>
  <c r="BL42"/>
  <c r="BI42"/>
  <c r="BF42"/>
  <c r="BC42"/>
  <c r="BN41"/>
  <c r="BM41"/>
  <c r="BO41" s="1"/>
  <c r="BL41"/>
  <c r="BI41"/>
  <c r="BF41"/>
  <c r="BC41"/>
  <c r="BN40"/>
  <c r="BM40"/>
  <c r="BO40" s="1"/>
  <c r="BL40"/>
  <c r="BI40"/>
  <c r="BF40"/>
  <c r="BC40"/>
  <c r="BO39"/>
  <c r="BN39"/>
  <c r="BM39"/>
  <c r="BL39"/>
  <c r="BI39"/>
  <c r="BF39"/>
  <c r="BC39"/>
  <c r="BN38"/>
  <c r="BO38" s="1"/>
  <c r="BM38"/>
  <c r="BL38"/>
  <c r="BI38"/>
  <c r="BF38"/>
  <c r="BC38"/>
  <c r="BN37"/>
  <c r="BM37"/>
  <c r="BO37" s="1"/>
  <c r="BL37"/>
  <c r="BI37"/>
  <c r="BF37"/>
  <c r="BC37"/>
  <c r="BN36"/>
  <c r="BM36"/>
  <c r="BO36" s="1"/>
  <c r="BL36"/>
  <c r="BI36"/>
  <c r="BF36"/>
  <c r="BC36"/>
  <c r="BO35"/>
  <c r="BN35"/>
  <c r="BM35"/>
  <c r="BL35"/>
  <c r="BI35"/>
  <c r="BF35"/>
  <c r="BC35"/>
  <c r="BN34"/>
  <c r="BO34" s="1"/>
  <c r="BM34"/>
  <c r="BL34"/>
  <c r="BI34"/>
  <c r="BF34"/>
  <c r="BC34"/>
  <c r="BN33"/>
  <c r="BM33"/>
  <c r="BO33" s="1"/>
  <c r="BL33"/>
  <c r="BI33"/>
  <c r="BF33"/>
  <c r="BC33"/>
  <c r="BN32"/>
  <c r="BM32"/>
  <c r="BO32" s="1"/>
  <c r="BL32"/>
  <c r="BI32"/>
  <c r="BF32"/>
  <c r="BC32"/>
  <c r="BO31"/>
  <c r="BN31"/>
  <c r="BM31"/>
  <c r="BL31"/>
  <c r="BI31"/>
  <c r="BF31"/>
  <c r="BC31"/>
  <c r="BN30"/>
  <c r="BO30" s="1"/>
  <c r="BM30"/>
  <c r="BL30"/>
  <c r="BI30"/>
  <c r="BI49" s="1"/>
  <c r="BF30"/>
  <c r="BC30"/>
  <c r="BN29"/>
  <c r="BM29"/>
  <c r="BO29" s="1"/>
  <c r="BL29"/>
  <c r="BL49" s="1"/>
  <c r="BI29"/>
  <c r="BF29"/>
  <c r="BF49" s="1"/>
  <c r="BC29"/>
  <c r="BC49" s="1"/>
  <c r="M20"/>
  <c r="O16"/>
  <c r="N16"/>
  <c r="P16" s="1"/>
  <c r="M16"/>
  <c r="G15"/>
  <c r="D9"/>
  <c r="AJ57" i="5"/>
  <c r="AF57"/>
  <c r="AI57"/>
  <c r="AH57"/>
  <c r="B332" i="4"/>
  <c r="W279"/>
  <c r="B224"/>
  <c r="S224"/>
  <c r="Q224"/>
  <c r="O224"/>
  <c r="M224"/>
  <c r="K224"/>
  <c r="E224"/>
  <c r="C224"/>
  <c r="E223"/>
  <c r="S223"/>
  <c r="Q223"/>
  <c r="O223"/>
  <c r="M223"/>
  <c r="K223"/>
  <c r="C223"/>
  <c r="B223"/>
  <c r="B220"/>
  <c r="C114"/>
  <c r="B114"/>
  <c r="T114"/>
  <c r="S114"/>
  <c r="R114"/>
  <c r="Q114"/>
  <c r="P114"/>
  <c r="O114"/>
  <c r="N114"/>
  <c r="M114"/>
  <c r="L114"/>
  <c r="K114"/>
  <c r="J114"/>
  <c r="I114"/>
  <c r="H114"/>
  <c r="G114"/>
  <c r="F114"/>
  <c r="E114"/>
  <c r="D114"/>
  <c r="V55"/>
  <c r="T55"/>
  <c r="R55"/>
  <c r="P55"/>
  <c r="N55"/>
  <c r="L55"/>
  <c r="J55"/>
  <c r="H55"/>
  <c r="F55"/>
  <c r="D55"/>
  <c r="B110" i="3"/>
  <c r="M86" i="26"/>
  <c r="M179" s="1"/>
  <c r="L86"/>
  <c r="L179" s="1"/>
  <c r="M87"/>
  <c r="M180" s="1"/>
  <c r="L87"/>
  <c r="L180" s="1"/>
  <c r="AA65" i="19"/>
  <c r="Y65"/>
  <c r="T65"/>
  <c r="O65"/>
  <c r="L65"/>
  <c r="J65"/>
  <c r="G65"/>
  <c r="E65"/>
  <c r="T48" i="16"/>
  <c r="U48" s="1"/>
  <c r="S48"/>
  <c r="Q48"/>
  <c r="O48"/>
  <c r="L48"/>
  <c r="K48"/>
  <c r="J48"/>
  <c r="H48"/>
  <c r="F48"/>
  <c r="T98"/>
  <c r="U98" s="1"/>
  <c r="S98"/>
  <c r="Q98"/>
  <c r="O98"/>
  <c r="L98"/>
  <c r="J98"/>
  <c r="H98"/>
  <c r="F98"/>
  <c r="P58" i="15"/>
  <c r="O58"/>
  <c r="M58"/>
  <c r="L58"/>
  <c r="J58"/>
  <c r="I58"/>
  <c r="G58"/>
  <c r="F58"/>
  <c r="D58"/>
  <c r="AD37" i="14"/>
  <c r="AC37"/>
  <c r="Z37"/>
  <c r="W37"/>
  <c r="T37"/>
  <c r="Q37"/>
  <c r="N37"/>
  <c r="K37"/>
  <c r="H37"/>
  <c r="E37"/>
  <c r="O76" i="13"/>
  <c r="M76"/>
  <c r="K76"/>
  <c r="I76"/>
  <c r="G76"/>
  <c r="E76"/>
  <c r="D76"/>
  <c r="C76"/>
  <c r="B76"/>
  <c r="U36"/>
  <c r="R36"/>
  <c r="P36"/>
  <c r="P76" s="1"/>
  <c r="N36"/>
  <c r="N76" s="1"/>
  <c r="L36"/>
  <c r="L76" s="1"/>
  <c r="J36"/>
  <c r="J76" s="1"/>
  <c r="H36"/>
  <c r="H76" s="1"/>
  <c r="F36"/>
  <c r="F76" s="1"/>
  <c r="Q35" i="35"/>
  <c r="O35"/>
  <c r="L35"/>
  <c r="J35"/>
  <c r="G35"/>
  <c r="E35"/>
  <c r="O118" i="11"/>
  <c r="N118"/>
  <c r="J118"/>
  <c r="I118"/>
  <c r="E118"/>
  <c r="D118"/>
  <c r="Q56"/>
  <c r="Q118" s="1"/>
  <c r="O56"/>
  <c r="L56"/>
  <c r="L118" s="1"/>
  <c r="J56"/>
  <c r="G56"/>
  <c r="G118" s="1"/>
  <c r="E56"/>
  <c r="Q55" i="10"/>
  <c r="O55"/>
  <c r="L55"/>
  <c r="J55"/>
  <c r="G55"/>
  <c r="E55"/>
  <c r="AI61" i="9"/>
  <c r="AH61"/>
  <c r="AF61"/>
  <c r="AC61"/>
  <c r="Z61"/>
  <c r="W61"/>
  <c r="T61"/>
  <c r="Q61"/>
  <c r="N61"/>
  <c r="K61"/>
  <c r="H61"/>
  <c r="E61"/>
  <c r="Q329" i="8"/>
  <c r="M329"/>
  <c r="K329"/>
  <c r="E329"/>
  <c r="B329"/>
  <c r="O111" i="7"/>
  <c r="N111"/>
  <c r="J111"/>
  <c r="I111"/>
  <c r="E111"/>
  <c r="Q52"/>
  <c r="Q111" s="1"/>
  <c r="O52"/>
  <c r="L52"/>
  <c r="L111" s="1"/>
  <c r="J52"/>
  <c r="G52"/>
  <c r="G111" s="1"/>
  <c r="E52"/>
  <c r="AI56" i="5"/>
  <c r="AH56"/>
  <c r="AF56"/>
  <c r="AC56"/>
  <c r="Z56"/>
  <c r="W56"/>
  <c r="T56"/>
  <c r="Q56"/>
  <c r="N56"/>
  <c r="K56"/>
  <c r="H56"/>
  <c r="E56"/>
  <c r="V169" i="4"/>
  <c r="V170"/>
  <c r="AC147"/>
  <c r="AC148"/>
  <c r="AC149"/>
  <c r="AC150"/>
  <c r="AC151"/>
  <c r="AC152"/>
  <c r="AC153"/>
  <c r="AC154"/>
  <c r="AC155"/>
  <c r="AC156"/>
  <c r="AC157"/>
  <c r="AC158"/>
  <c r="AC159"/>
  <c r="AC160"/>
  <c r="AC161"/>
  <c r="AC162"/>
  <c r="AC163"/>
  <c r="AC164"/>
  <c r="AC165"/>
  <c r="AC166"/>
  <c r="AC167"/>
  <c r="AC168"/>
  <c r="AC169"/>
  <c r="AC170"/>
  <c r="T170"/>
  <c r="R170"/>
  <c r="P170"/>
  <c r="N170"/>
  <c r="L170"/>
  <c r="J170"/>
  <c r="H170"/>
  <c r="F170"/>
  <c r="D170"/>
  <c r="S334"/>
  <c r="Q334"/>
  <c r="O334"/>
  <c r="M334"/>
  <c r="K334"/>
  <c r="J334"/>
  <c r="E334"/>
  <c r="D334"/>
  <c r="C334"/>
  <c r="B334"/>
  <c r="AC279"/>
  <c r="V279"/>
  <c r="T279"/>
  <c r="T334" s="1"/>
  <c r="R279"/>
  <c r="R334" s="1"/>
  <c r="P279"/>
  <c r="N279"/>
  <c r="N334" s="1"/>
  <c r="L279"/>
  <c r="L334" s="1"/>
  <c r="J279"/>
  <c r="H279"/>
  <c r="H334" s="1"/>
  <c r="F279"/>
  <c r="F334" s="1"/>
  <c r="D279"/>
  <c r="N110" i="3"/>
  <c r="M110"/>
  <c r="I110"/>
  <c r="H110"/>
  <c r="D110"/>
  <c r="C110"/>
  <c r="P53"/>
  <c r="Q53" s="1"/>
  <c r="O53"/>
  <c r="K53"/>
  <c r="K110" s="1"/>
  <c r="J53"/>
  <c r="F53"/>
  <c r="G53" s="1"/>
  <c r="E53"/>
  <c r="AL108" i="16" l="1"/>
  <c r="AL114"/>
  <c r="AL105"/>
  <c r="AL109"/>
  <c r="AL113"/>
  <c r="AL107"/>
  <c r="AL111"/>
  <c r="AL115"/>
  <c r="AL106"/>
  <c r="AL110"/>
  <c r="AJ61" i="9"/>
  <c r="W273" i="8"/>
  <c r="W163"/>
  <c r="W52"/>
  <c r="AE37" i="14"/>
  <c r="V36" i="13"/>
  <c r="BO49" i="6"/>
  <c r="AJ56" i="5"/>
  <c r="P334" i="4"/>
  <c r="W170"/>
  <c r="W55"/>
  <c r="P110" i="3"/>
  <c r="L53"/>
  <c r="F110"/>
  <c r="N125" i="43"/>
  <c r="M125"/>
  <c r="L125"/>
  <c r="K125"/>
  <c r="J125"/>
  <c r="F125"/>
  <c r="O125" s="1"/>
  <c r="E125"/>
  <c r="N124"/>
  <c r="M124"/>
  <c r="L124"/>
  <c r="K124"/>
  <c r="J124"/>
  <c r="F124"/>
  <c r="O124" s="1"/>
  <c r="E124"/>
  <c r="N123"/>
  <c r="M123"/>
  <c r="L123"/>
  <c r="K123"/>
  <c r="J123"/>
  <c r="F123"/>
  <c r="O123" s="1"/>
  <c r="E122"/>
  <c r="D122"/>
  <c r="C122"/>
  <c r="B122"/>
  <c r="O121"/>
  <c r="N121"/>
  <c r="M121"/>
  <c r="L121"/>
  <c r="K121"/>
  <c r="F121"/>
  <c r="O120"/>
  <c r="M120"/>
  <c r="L120"/>
  <c r="K120"/>
  <c r="F120"/>
  <c r="O119"/>
  <c r="M119"/>
  <c r="L119"/>
  <c r="K119"/>
  <c r="F119"/>
  <c r="E119"/>
  <c r="N118"/>
  <c r="M118"/>
  <c r="L118"/>
  <c r="K118"/>
  <c r="F118"/>
  <c r="F122" s="1"/>
  <c r="O122" s="1"/>
  <c r="O117"/>
  <c r="L117"/>
  <c r="K117"/>
  <c r="F117"/>
  <c r="D117"/>
  <c r="M122" s="1"/>
  <c r="C117"/>
  <c r="L122" s="1"/>
  <c r="B117"/>
  <c r="K122" s="1"/>
  <c r="E116"/>
  <c r="E115"/>
  <c r="N120" s="1"/>
  <c r="E114"/>
  <c r="N119" s="1"/>
  <c r="E113"/>
  <c r="E117" s="1"/>
  <c r="N117" s="1"/>
  <c r="F112"/>
  <c r="D112"/>
  <c r="C112"/>
  <c r="B112"/>
  <c r="E111"/>
  <c r="E112" s="1"/>
  <c r="E110"/>
  <c r="E109"/>
  <c r="E108"/>
  <c r="F107"/>
  <c r="E107"/>
  <c r="D107"/>
  <c r="C107"/>
  <c r="B107"/>
  <c r="F103"/>
  <c r="E103"/>
  <c r="E102"/>
  <c r="D102"/>
  <c r="C102"/>
  <c r="B102"/>
  <c r="F101"/>
  <c r="F99"/>
  <c r="F98"/>
  <c r="F102" s="1"/>
  <c r="E97"/>
  <c r="D97"/>
  <c r="C97"/>
  <c r="B97"/>
  <c r="F96"/>
  <c r="F95"/>
  <c r="F94"/>
  <c r="F93"/>
  <c r="F97" s="1"/>
  <c r="E92"/>
  <c r="D92"/>
  <c r="C92"/>
  <c r="B92"/>
  <c r="F91"/>
  <c r="F90"/>
  <c r="F89"/>
  <c r="F88"/>
  <c r="F92" s="1"/>
  <c r="E87"/>
  <c r="D87"/>
  <c r="C87"/>
  <c r="B87"/>
  <c r="F86"/>
  <c r="F85"/>
  <c r="F84"/>
  <c r="F83"/>
  <c r="F87" s="1"/>
  <c r="O60"/>
  <c r="N60"/>
  <c r="M60"/>
  <c r="L60"/>
  <c r="K60"/>
  <c r="J60"/>
  <c r="G60"/>
  <c r="P60" s="1"/>
  <c r="N59"/>
  <c r="M59"/>
  <c r="L59"/>
  <c r="K59"/>
  <c r="J59"/>
  <c r="G59"/>
  <c r="P59" s="1"/>
  <c r="P58"/>
  <c r="N58"/>
  <c r="M58"/>
  <c r="L58"/>
  <c r="K58"/>
  <c r="J58"/>
  <c r="G58"/>
  <c r="K57"/>
  <c r="F57"/>
  <c r="E57"/>
  <c r="D57"/>
  <c r="M57" s="1"/>
  <c r="C57"/>
  <c r="L57" s="1"/>
  <c r="B57"/>
  <c r="N56"/>
  <c r="M56"/>
  <c r="L56"/>
  <c r="K56"/>
  <c r="G56"/>
  <c r="P56" s="1"/>
  <c r="N55"/>
  <c r="M55"/>
  <c r="L55"/>
  <c r="K55"/>
  <c r="G55"/>
  <c r="N54"/>
  <c r="M54"/>
  <c r="L54"/>
  <c r="K54"/>
  <c r="G54"/>
  <c r="G57" s="1"/>
  <c r="P57" s="1"/>
  <c r="P53"/>
  <c r="O53"/>
  <c r="N53"/>
  <c r="M53"/>
  <c r="L53"/>
  <c r="K53"/>
  <c r="G53"/>
  <c r="F52"/>
  <c r="E52"/>
  <c r="N52" s="1"/>
  <c r="D52"/>
  <c r="M52" s="1"/>
  <c r="C52"/>
  <c r="B52"/>
  <c r="G51"/>
  <c r="G50"/>
  <c r="P55" s="1"/>
  <c r="G49"/>
  <c r="G52" s="1"/>
  <c r="G48"/>
  <c r="F47"/>
  <c r="O52" s="1"/>
  <c r="E47"/>
  <c r="D47"/>
  <c r="C47"/>
  <c r="L52" s="1"/>
  <c r="B47"/>
  <c r="K52" s="1"/>
  <c r="G46"/>
  <c r="G45"/>
  <c r="G44"/>
  <c r="G47" s="1"/>
  <c r="G43"/>
  <c r="F42"/>
  <c r="E42"/>
  <c r="D42"/>
  <c r="C42"/>
  <c r="B42"/>
  <c r="G41"/>
  <c r="G40"/>
  <c r="G39"/>
  <c r="G42" s="1"/>
  <c r="G38"/>
  <c r="F37"/>
  <c r="E37"/>
  <c r="D37"/>
  <c r="C37"/>
  <c r="B37"/>
  <c r="G36"/>
  <c r="G35"/>
  <c r="G34"/>
  <c r="G37" s="1"/>
  <c r="G33"/>
  <c r="F32"/>
  <c r="E32"/>
  <c r="D32"/>
  <c r="C32"/>
  <c r="B32"/>
  <c r="G31"/>
  <c r="G30"/>
  <c r="G29"/>
  <c r="G32" s="1"/>
  <c r="G28"/>
  <c r="F27"/>
  <c r="E27"/>
  <c r="D27"/>
  <c r="C27"/>
  <c r="B27"/>
  <c r="G26"/>
  <c r="G25"/>
  <c r="G24"/>
  <c r="G27" s="1"/>
  <c r="G23"/>
  <c r="F22"/>
  <c r="E22"/>
  <c r="D22"/>
  <c r="C22"/>
  <c r="B22"/>
  <c r="G21"/>
  <c r="G20"/>
  <c r="G19"/>
  <c r="G22" s="1"/>
  <c r="G18"/>
  <c r="F17"/>
  <c r="E17"/>
  <c r="D17"/>
  <c r="C17"/>
  <c r="B17"/>
  <c r="G16"/>
  <c r="G15"/>
  <c r="G14"/>
  <c r="G17" s="1"/>
  <c r="G13"/>
  <c r="M123" i="27"/>
  <c r="L123"/>
  <c r="K123"/>
  <c r="J123"/>
  <c r="I123"/>
  <c r="F123"/>
  <c r="N123" s="1"/>
  <c r="L122"/>
  <c r="K122"/>
  <c r="J122"/>
  <c r="I122"/>
  <c r="F122"/>
  <c r="N122" s="1"/>
  <c r="E122"/>
  <c r="M122" s="1"/>
  <c r="M121"/>
  <c r="L121"/>
  <c r="K121"/>
  <c r="J121"/>
  <c r="I121"/>
  <c r="F121"/>
  <c r="N121" s="1"/>
  <c r="K120"/>
  <c r="E120"/>
  <c r="D120"/>
  <c r="L120" s="1"/>
  <c r="C120"/>
  <c r="B120"/>
  <c r="M119"/>
  <c r="L119"/>
  <c r="K119"/>
  <c r="J119"/>
  <c r="F119"/>
  <c r="N119" s="1"/>
  <c r="M118"/>
  <c r="L118"/>
  <c r="K118"/>
  <c r="J118"/>
  <c r="F118"/>
  <c r="M117"/>
  <c r="L117"/>
  <c r="K117"/>
  <c r="J117"/>
  <c r="F117"/>
  <c r="N117" s="1"/>
  <c r="M116"/>
  <c r="L116"/>
  <c r="K116"/>
  <c r="J116"/>
  <c r="F116"/>
  <c r="F120" s="1"/>
  <c r="E115"/>
  <c r="M120" s="1"/>
  <c r="D115"/>
  <c r="C115"/>
  <c r="B115"/>
  <c r="J120" s="1"/>
  <c r="N114"/>
  <c r="M114"/>
  <c r="L114"/>
  <c r="K114"/>
  <c r="J114"/>
  <c r="F114"/>
  <c r="L113"/>
  <c r="K113"/>
  <c r="J113"/>
  <c r="F113"/>
  <c r="N118" s="1"/>
  <c r="N112"/>
  <c r="L112"/>
  <c r="K112"/>
  <c r="J112"/>
  <c r="F112"/>
  <c r="M111"/>
  <c r="L111"/>
  <c r="K111"/>
  <c r="J111"/>
  <c r="F111"/>
  <c r="F115" s="1"/>
  <c r="N115" s="1"/>
  <c r="K110"/>
  <c r="J110"/>
  <c r="F110"/>
  <c r="D110"/>
  <c r="L115" s="1"/>
  <c r="C110"/>
  <c r="K115" s="1"/>
  <c r="B110"/>
  <c r="L109"/>
  <c r="K109"/>
  <c r="J109"/>
  <c r="E109"/>
  <c r="M109" s="1"/>
  <c r="L108"/>
  <c r="K108"/>
  <c r="J108"/>
  <c r="E108"/>
  <c r="M113" s="1"/>
  <c r="L107"/>
  <c r="K107"/>
  <c r="J107"/>
  <c r="E107"/>
  <c r="M112" s="1"/>
  <c r="L106"/>
  <c r="K106"/>
  <c r="J106"/>
  <c r="E106"/>
  <c r="M106" s="1"/>
  <c r="E105"/>
  <c r="D105"/>
  <c r="C105"/>
  <c r="B105"/>
  <c r="F102"/>
  <c r="F101"/>
  <c r="F105" s="1"/>
  <c r="N110" s="1"/>
  <c r="E100"/>
  <c r="D100"/>
  <c r="C100"/>
  <c r="B100"/>
  <c r="F99"/>
  <c r="F98"/>
  <c r="F97"/>
  <c r="F96"/>
  <c r="F100" s="1"/>
  <c r="E95"/>
  <c r="D95"/>
  <c r="C95"/>
  <c r="B95"/>
  <c r="F94"/>
  <c r="F93"/>
  <c r="F92"/>
  <c r="F91"/>
  <c r="F95" s="1"/>
  <c r="E90"/>
  <c r="D90"/>
  <c r="C90"/>
  <c r="B90"/>
  <c r="F89"/>
  <c r="F88"/>
  <c r="F87"/>
  <c r="F86"/>
  <c r="F90" s="1"/>
  <c r="E85"/>
  <c r="D85"/>
  <c r="C85"/>
  <c r="B85"/>
  <c r="F84"/>
  <c r="F83"/>
  <c r="F82"/>
  <c r="F81"/>
  <c r="F85" s="1"/>
  <c r="N61"/>
  <c r="M61"/>
  <c r="L61"/>
  <c r="K61"/>
  <c r="J61"/>
  <c r="I61"/>
  <c r="G61"/>
  <c r="O61" s="1"/>
  <c r="N60"/>
  <c r="M60"/>
  <c r="L60"/>
  <c r="K60"/>
  <c r="J60"/>
  <c r="I60"/>
  <c r="G60"/>
  <c r="O60" s="1"/>
  <c r="N59"/>
  <c r="M59"/>
  <c r="L59"/>
  <c r="K59"/>
  <c r="J59"/>
  <c r="I59"/>
  <c r="G59"/>
  <c r="O59" s="1"/>
  <c r="M58"/>
  <c r="L58"/>
  <c r="F58"/>
  <c r="N58" s="1"/>
  <c r="E58"/>
  <c r="D58"/>
  <c r="C58"/>
  <c r="K58" s="1"/>
  <c r="B58"/>
  <c r="J58" s="1"/>
  <c r="N57"/>
  <c r="M57"/>
  <c r="L57"/>
  <c r="K57"/>
  <c r="J57"/>
  <c r="G57"/>
  <c r="O57" s="1"/>
  <c r="O56"/>
  <c r="N56"/>
  <c r="M56"/>
  <c r="L56"/>
  <c r="K56"/>
  <c r="J56"/>
  <c r="G56"/>
  <c r="N55"/>
  <c r="M55"/>
  <c r="L55"/>
  <c r="K55"/>
  <c r="J55"/>
  <c r="G55"/>
  <c r="N54"/>
  <c r="M54"/>
  <c r="L54"/>
  <c r="K54"/>
  <c r="J54"/>
  <c r="G54"/>
  <c r="O54" s="1"/>
  <c r="F53"/>
  <c r="N53" s="1"/>
  <c r="E53"/>
  <c r="D53"/>
  <c r="C53"/>
  <c r="K53" s="1"/>
  <c r="B53"/>
  <c r="J53" s="1"/>
  <c r="G52"/>
  <c r="G51"/>
  <c r="G50"/>
  <c r="G53" s="1"/>
  <c r="G49"/>
  <c r="F48"/>
  <c r="E48"/>
  <c r="M53" s="1"/>
  <c r="D48"/>
  <c r="L53" s="1"/>
  <c r="C48"/>
  <c r="B48"/>
  <c r="G47"/>
  <c r="G46"/>
  <c r="G45"/>
  <c r="G48" s="1"/>
  <c r="G44"/>
  <c r="F43"/>
  <c r="E43"/>
  <c r="D43"/>
  <c r="C43"/>
  <c r="B43"/>
  <c r="G42"/>
  <c r="G41"/>
  <c r="G40"/>
  <c r="G43" s="1"/>
  <c r="G39"/>
  <c r="F38"/>
  <c r="E38"/>
  <c r="D38"/>
  <c r="C38"/>
  <c r="B38"/>
  <c r="G37"/>
  <c r="G36"/>
  <c r="G35"/>
  <c r="G38" s="1"/>
  <c r="G34"/>
  <c r="F33"/>
  <c r="E33"/>
  <c r="D33"/>
  <c r="C33"/>
  <c r="B33"/>
  <c r="G32"/>
  <c r="G31"/>
  <c r="G30"/>
  <c r="G33" s="1"/>
  <c r="G29"/>
  <c r="F28"/>
  <c r="E28"/>
  <c r="D28"/>
  <c r="C28"/>
  <c r="B28"/>
  <c r="G27"/>
  <c r="G26"/>
  <c r="G25"/>
  <c r="G28" s="1"/>
  <c r="G24"/>
  <c r="F23"/>
  <c r="E23"/>
  <c r="D23"/>
  <c r="C23"/>
  <c r="B23"/>
  <c r="G22"/>
  <c r="G21"/>
  <c r="G20"/>
  <c r="G23" s="1"/>
  <c r="G19"/>
  <c r="F18"/>
  <c r="E18"/>
  <c r="D18"/>
  <c r="C18"/>
  <c r="B18"/>
  <c r="G17"/>
  <c r="G16"/>
  <c r="G15"/>
  <c r="G18" s="1"/>
  <c r="G14"/>
  <c r="J59" i="30"/>
  <c r="G59"/>
  <c r="D58"/>
  <c r="Q25"/>
  <c r="Q24"/>
  <c r="Q23"/>
  <c r="Q22"/>
  <c r="Q21"/>
  <c r="Q20"/>
  <c r="Q19"/>
  <c r="Q18"/>
  <c r="Q17"/>
  <c r="Q16"/>
  <c r="Q15"/>
  <c r="P26"/>
  <c r="P25"/>
  <c r="P24"/>
  <c r="P23"/>
  <c r="P22"/>
  <c r="P21"/>
  <c r="P20"/>
  <c r="P19"/>
  <c r="P18"/>
  <c r="P17"/>
  <c r="P16"/>
  <c r="P15"/>
  <c r="Q14"/>
  <c r="P14"/>
  <c r="Q13"/>
  <c r="P13"/>
  <c r="Q12"/>
  <c r="P12"/>
  <c r="Q7"/>
  <c r="G62"/>
  <c r="D62"/>
  <c r="Q26" s="1"/>
  <c r="K62"/>
  <c r="J62"/>
  <c r="L62" s="1"/>
  <c r="H62"/>
  <c r="F62"/>
  <c r="J61"/>
  <c r="G61"/>
  <c r="D61"/>
  <c r="K61"/>
  <c r="L61"/>
  <c r="H61"/>
  <c r="F61"/>
  <c r="E61"/>
  <c r="J60"/>
  <c r="G60"/>
  <c r="D60"/>
  <c r="K60"/>
  <c r="L60"/>
  <c r="H60"/>
  <c r="F60"/>
  <c r="E60"/>
  <c r="AL116" i="16" l="1"/>
  <c r="P52" i="43"/>
  <c r="N122"/>
  <c r="P54"/>
  <c r="M117"/>
  <c r="O118"/>
  <c r="N57"/>
  <c r="N120" i="27"/>
  <c r="O53"/>
  <c r="N116"/>
  <c r="E110"/>
  <c r="L110"/>
  <c r="N111"/>
  <c r="N113"/>
  <c r="J115"/>
  <c r="O55"/>
  <c r="G58"/>
  <c r="O58" s="1"/>
  <c r="M108"/>
  <c r="M107"/>
  <c r="E62" i="30"/>
  <c r="I62"/>
  <c r="I61"/>
  <c r="I60"/>
  <c r="R102" i="42"/>
  <c r="J102"/>
  <c r="J101"/>
  <c r="I102"/>
  <c r="I101"/>
  <c r="E104"/>
  <c r="O104"/>
  <c r="R101"/>
  <c r="M59"/>
  <c r="M58"/>
  <c r="J59"/>
  <c r="J58"/>
  <c r="J57"/>
  <c r="I59"/>
  <c r="I58"/>
  <c r="I57"/>
  <c r="N59"/>
  <c r="S59" s="1"/>
  <c r="R59"/>
  <c r="H59"/>
  <c r="E59"/>
  <c r="N58"/>
  <c r="S58" s="1"/>
  <c r="R58"/>
  <c r="H58"/>
  <c r="E58"/>
  <c r="AA64" i="19"/>
  <c r="Y64"/>
  <c r="V64"/>
  <c r="U64"/>
  <c r="T64"/>
  <c r="Q64"/>
  <c r="O64"/>
  <c r="L64"/>
  <c r="J64"/>
  <c r="G64"/>
  <c r="E64"/>
  <c r="M4" i="18"/>
  <c r="W29" i="17"/>
  <c r="Z116" i="16"/>
  <c r="T97"/>
  <c r="U97" s="1"/>
  <c r="S97"/>
  <c r="Q97"/>
  <c r="O97"/>
  <c r="L97"/>
  <c r="J97"/>
  <c r="H97"/>
  <c r="F97"/>
  <c r="T47"/>
  <c r="U47" s="1"/>
  <c r="S47"/>
  <c r="Q47"/>
  <c r="O47"/>
  <c r="K47"/>
  <c r="L47" s="1"/>
  <c r="J47"/>
  <c r="H47"/>
  <c r="F47"/>
  <c r="P59" i="15"/>
  <c r="O59"/>
  <c r="M59"/>
  <c r="L59"/>
  <c r="J59"/>
  <c r="I59"/>
  <c r="G59"/>
  <c r="F59"/>
  <c r="D59"/>
  <c r="AD36" i="14"/>
  <c r="AC36"/>
  <c r="Z36"/>
  <c r="W36"/>
  <c r="T36"/>
  <c r="Q36"/>
  <c r="N36"/>
  <c r="K36"/>
  <c r="AE36" s="1"/>
  <c r="H36"/>
  <c r="E36"/>
  <c r="O75" i="13"/>
  <c r="M75"/>
  <c r="K75"/>
  <c r="J75"/>
  <c r="I75"/>
  <c r="G75"/>
  <c r="E75"/>
  <c r="D75"/>
  <c r="C75"/>
  <c r="B75"/>
  <c r="U35"/>
  <c r="R35"/>
  <c r="P35"/>
  <c r="N35"/>
  <c r="N75" s="1"/>
  <c r="L35"/>
  <c r="L75" s="1"/>
  <c r="J35"/>
  <c r="H35"/>
  <c r="H75" s="1"/>
  <c r="F35"/>
  <c r="F75" s="1"/>
  <c r="Q34" i="35"/>
  <c r="O34"/>
  <c r="L34"/>
  <c r="J34"/>
  <c r="G34"/>
  <c r="E34"/>
  <c r="I117" i="11"/>
  <c r="Q117"/>
  <c r="O117"/>
  <c r="N117"/>
  <c r="J117"/>
  <c r="E117"/>
  <c r="D117"/>
  <c r="B117"/>
  <c r="Q55"/>
  <c r="O55"/>
  <c r="L55"/>
  <c r="L117" s="1"/>
  <c r="J55"/>
  <c r="G55"/>
  <c r="G117" s="1"/>
  <c r="E55"/>
  <c r="Q54" i="10"/>
  <c r="O54"/>
  <c r="L54"/>
  <c r="J54"/>
  <c r="G54"/>
  <c r="E54"/>
  <c r="AJ60" i="9"/>
  <c r="AI60"/>
  <c r="AH60"/>
  <c r="AF60"/>
  <c r="AC60"/>
  <c r="Z60"/>
  <c r="W60"/>
  <c r="T60"/>
  <c r="Q60"/>
  <c r="N60"/>
  <c r="K60"/>
  <c r="H60"/>
  <c r="E60"/>
  <c r="V162" i="8"/>
  <c r="Q107"/>
  <c r="O107"/>
  <c r="M107"/>
  <c r="K107"/>
  <c r="I107"/>
  <c r="E107"/>
  <c r="C107"/>
  <c r="B107"/>
  <c r="V51"/>
  <c r="T51"/>
  <c r="R51"/>
  <c r="P51"/>
  <c r="N51"/>
  <c r="L51"/>
  <c r="J51"/>
  <c r="H51"/>
  <c r="F51"/>
  <c r="D51"/>
  <c r="Q328"/>
  <c r="M328"/>
  <c r="K328"/>
  <c r="E328"/>
  <c r="B328"/>
  <c r="Q218"/>
  <c r="O218"/>
  <c r="M218"/>
  <c r="K218"/>
  <c r="E218"/>
  <c r="B218"/>
  <c r="T162"/>
  <c r="R162"/>
  <c r="P162"/>
  <c r="N162"/>
  <c r="L162"/>
  <c r="J162"/>
  <c r="H162"/>
  <c r="F162"/>
  <c r="D162"/>
  <c r="O110" i="7"/>
  <c r="N110"/>
  <c r="J110"/>
  <c r="I110"/>
  <c r="E110"/>
  <c r="D110"/>
  <c r="B110"/>
  <c r="Q51"/>
  <c r="Q110" s="1"/>
  <c r="O51"/>
  <c r="L51"/>
  <c r="L110" s="1"/>
  <c r="J51"/>
  <c r="G51"/>
  <c r="G110" s="1"/>
  <c r="E51"/>
  <c r="AT49" i="6"/>
  <c r="AS49"/>
  <c r="AQ49"/>
  <c r="AP49"/>
  <c r="AN49"/>
  <c r="AM49"/>
  <c r="AK49"/>
  <c r="AW49" s="1"/>
  <c r="AJ49"/>
  <c r="AV49" s="1"/>
  <c r="AW48"/>
  <c r="AV48"/>
  <c r="AX48" s="1"/>
  <c r="AU48"/>
  <c r="AR48"/>
  <c r="AO48"/>
  <c r="AL48"/>
  <c r="AX47"/>
  <c r="AW47"/>
  <c r="AV47"/>
  <c r="AU47"/>
  <c r="AR47"/>
  <c r="AO47"/>
  <c r="AL47"/>
  <c r="AX46"/>
  <c r="AW46"/>
  <c r="AV46"/>
  <c r="AU46"/>
  <c r="AR46"/>
  <c r="AO46"/>
  <c r="AL46"/>
  <c r="AW45"/>
  <c r="AV45"/>
  <c r="AX45" s="1"/>
  <c r="AU45"/>
  <c r="AR45"/>
  <c r="AO45"/>
  <c r="AL45"/>
  <c r="AW44"/>
  <c r="AV44"/>
  <c r="AX44" s="1"/>
  <c r="AU44"/>
  <c r="AR44"/>
  <c r="AO44"/>
  <c r="AL44"/>
  <c r="AX43"/>
  <c r="AW43"/>
  <c r="AV43"/>
  <c r="AU43"/>
  <c r="AR43"/>
  <c r="AO43"/>
  <c r="AL43"/>
  <c r="AX42"/>
  <c r="AW42"/>
  <c r="AV42"/>
  <c r="AU42"/>
  <c r="AR42"/>
  <c r="AO42"/>
  <c r="AL42"/>
  <c r="AW41"/>
  <c r="AV41"/>
  <c r="AX41" s="1"/>
  <c r="AU41"/>
  <c r="AR41"/>
  <c r="AO41"/>
  <c r="AL41"/>
  <c r="AW40"/>
  <c r="AV40"/>
  <c r="AX40" s="1"/>
  <c r="AU40"/>
  <c r="AR40"/>
  <c r="AO40"/>
  <c r="AL40"/>
  <c r="AX39"/>
  <c r="AW39"/>
  <c r="AV39"/>
  <c r="AU39"/>
  <c r="AR39"/>
  <c r="AO39"/>
  <c r="AL39"/>
  <c r="AX38"/>
  <c r="AW38"/>
  <c r="AV38"/>
  <c r="AU38"/>
  <c r="AR38"/>
  <c r="AO38"/>
  <c r="AL38"/>
  <c r="AW37"/>
  <c r="AV37"/>
  <c r="AX37" s="1"/>
  <c r="AU37"/>
  <c r="AR37"/>
  <c r="AO37"/>
  <c r="AL37"/>
  <c r="AW36"/>
  <c r="AV36"/>
  <c r="AX36" s="1"/>
  <c r="AU36"/>
  <c r="AR36"/>
  <c r="AO36"/>
  <c r="AL36"/>
  <c r="AX35"/>
  <c r="AW35"/>
  <c r="AV35"/>
  <c r="AU35"/>
  <c r="AR35"/>
  <c r="AO35"/>
  <c r="AL35"/>
  <c r="AX34"/>
  <c r="AW34"/>
  <c r="AV34"/>
  <c r="AU34"/>
  <c r="AR34"/>
  <c r="AO34"/>
  <c r="AL34"/>
  <c r="AW33"/>
  <c r="AV33"/>
  <c r="AX33" s="1"/>
  <c r="AU33"/>
  <c r="AR33"/>
  <c r="AO33"/>
  <c r="AL33"/>
  <c r="AW32"/>
  <c r="AV32"/>
  <c r="AX32" s="1"/>
  <c r="AU32"/>
  <c r="AR32"/>
  <c r="AO32"/>
  <c r="AL32"/>
  <c r="AX31"/>
  <c r="AW31"/>
  <c r="AV31"/>
  <c r="AU31"/>
  <c r="AR31"/>
  <c r="AO31"/>
  <c r="AL31"/>
  <c r="AX30"/>
  <c r="AW30"/>
  <c r="AV30"/>
  <c r="AU30"/>
  <c r="AR30"/>
  <c r="AR49" s="1"/>
  <c r="AO30"/>
  <c r="AL30"/>
  <c r="AW29"/>
  <c r="AV29"/>
  <c r="AX29" s="1"/>
  <c r="AX49" s="1"/>
  <c r="AU29"/>
  <c r="AU49" s="1"/>
  <c r="AR29"/>
  <c r="AO29"/>
  <c r="AO49" s="1"/>
  <c r="AL29"/>
  <c r="AL49" s="1"/>
  <c r="AF55" i="5"/>
  <c r="AC55"/>
  <c r="Z55"/>
  <c r="W55"/>
  <c r="T55"/>
  <c r="Q55"/>
  <c r="N55"/>
  <c r="K55"/>
  <c r="H55"/>
  <c r="E55"/>
  <c r="V278" i="4"/>
  <c r="S222"/>
  <c r="Q222"/>
  <c r="O222"/>
  <c r="M222"/>
  <c r="K222"/>
  <c r="E222"/>
  <c r="C222"/>
  <c r="B222"/>
  <c r="B113"/>
  <c r="B112"/>
  <c r="B111"/>
  <c r="V54"/>
  <c r="V53"/>
  <c r="S333"/>
  <c r="Q333"/>
  <c r="O333"/>
  <c r="M333"/>
  <c r="K333"/>
  <c r="E333"/>
  <c r="C333"/>
  <c r="B333"/>
  <c r="T278"/>
  <c r="T333" s="1"/>
  <c r="R278"/>
  <c r="R333" s="1"/>
  <c r="P278"/>
  <c r="P333" s="1"/>
  <c r="N278"/>
  <c r="N333" s="1"/>
  <c r="L278"/>
  <c r="L333" s="1"/>
  <c r="J278"/>
  <c r="J333" s="1"/>
  <c r="H278"/>
  <c r="H333" s="1"/>
  <c r="F278"/>
  <c r="F333" s="1"/>
  <c r="D278"/>
  <c r="D333" s="1"/>
  <c r="T169"/>
  <c r="R169"/>
  <c r="P169"/>
  <c r="N169"/>
  <c r="L169"/>
  <c r="J169"/>
  <c r="H169"/>
  <c r="F169"/>
  <c r="D169"/>
  <c r="S113"/>
  <c r="Q113"/>
  <c r="O113"/>
  <c r="M113"/>
  <c r="K113"/>
  <c r="I113"/>
  <c r="G113"/>
  <c r="E113"/>
  <c r="C113"/>
  <c r="T54"/>
  <c r="R54"/>
  <c r="R113" s="1"/>
  <c r="P54"/>
  <c r="P113" s="1"/>
  <c r="N54"/>
  <c r="N113" s="1"/>
  <c r="L54"/>
  <c r="L113" s="1"/>
  <c r="J54"/>
  <c r="J113" s="1"/>
  <c r="H54"/>
  <c r="H113" s="1"/>
  <c r="F54"/>
  <c r="F113" s="1"/>
  <c r="D54"/>
  <c r="D113" s="1"/>
  <c r="P101" i="3"/>
  <c r="N101"/>
  <c r="M101"/>
  <c r="K101"/>
  <c r="I101"/>
  <c r="H101"/>
  <c r="F101"/>
  <c r="D101"/>
  <c r="C101"/>
  <c r="B101"/>
  <c r="N109"/>
  <c r="M109"/>
  <c r="I109"/>
  <c r="H109"/>
  <c r="D109"/>
  <c r="C109"/>
  <c r="B109"/>
  <c r="P108"/>
  <c r="N108"/>
  <c r="M108"/>
  <c r="K108"/>
  <c r="I108"/>
  <c r="H108"/>
  <c r="F108"/>
  <c r="D108"/>
  <c r="C108"/>
  <c r="B108"/>
  <c r="P51"/>
  <c r="Q51" s="1"/>
  <c r="O51"/>
  <c r="K51"/>
  <c r="L51" s="1"/>
  <c r="J51"/>
  <c r="G51"/>
  <c r="F51"/>
  <c r="E51"/>
  <c r="D59" i="30"/>
  <c r="E59" s="1"/>
  <c r="G58"/>
  <c r="J58"/>
  <c r="L59"/>
  <c r="K59"/>
  <c r="I59"/>
  <c r="H59"/>
  <c r="V35" i="13" l="1"/>
  <c r="P75"/>
  <c r="W169" i="4"/>
  <c r="M110" i="27"/>
  <c r="M115"/>
  <c r="W162" i="8"/>
  <c r="W51"/>
  <c r="W278" i="4"/>
  <c r="W54"/>
  <c r="T113"/>
  <c r="F59" i="30"/>
  <c r="N105" i="42"/>
  <c r="Q105"/>
  <c r="H105" l="1"/>
  <c r="G105"/>
  <c r="F105"/>
  <c r="E105"/>
  <c r="N57"/>
  <c r="S57" s="1"/>
  <c r="M57"/>
  <c r="R57" s="1"/>
  <c r="H57"/>
  <c r="E57"/>
  <c r="F22" i="40"/>
  <c r="D22"/>
  <c r="L171" i="20" l="1"/>
  <c r="L170"/>
  <c r="J171"/>
  <c r="H171"/>
  <c r="H170"/>
  <c r="P171" l="1"/>
  <c r="T171"/>
  <c r="R171"/>
  <c r="N171"/>
  <c r="F171"/>
  <c r="F168"/>
  <c r="T137"/>
  <c r="T136"/>
  <c r="T135"/>
  <c r="R137"/>
  <c r="R136"/>
  <c r="R135"/>
  <c r="P137"/>
  <c r="P136"/>
  <c r="P135"/>
  <c r="N137"/>
  <c r="N136"/>
  <c r="N135"/>
  <c r="L137"/>
  <c r="L136"/>
  <c r="L135"/>
  <c r="J137"/>
  <c r="J136"/>
  <c r="J135"/>
  <c r="H137"/>
  <c r="H136"/>
  <c r="H135"/>
  <c r="H134"/>
  <c r="F137"/>
  <c r="F136"/>
  <c r="F135"/>
  <c r="S28"/>
  <c r="T28"/>
  <c r="V171"/>
  <c r="U171"/>
  <c r="V101"/>
  <c r="U101"/>
  <c r="V137"/>
  <c r="U137"/>
  <c r="D137"/>
  <c r="C137"/>
  <c r="V102"/>
  <c r="U102"/>
  <c r="T102"/>
  <c r="R102"/>
  <c r="P102"/>
  <c r="N102"/>
  <c r="L102"/>
  <c r="J102"/>
  <c r="H102"/>
  <c r="F102"/>
  <c r="D102"/>
  <c r="C102"/>
  <c r="C67"/>
  <c r="O67"/>
  <c r="M67"/>
  <c r="K67"/>
  <c r="I67"/>
  <c r="G67"/>
  <c r="E67"/>
  <c r="D67"/>
  <c r="P28"/>
  <c r="N28"/>
  <c r="L28"/>
  <c r="J28"/>
  <c r="H28"/>
  <c r="F28"/>
  <c r="M85" i="26"/>
  <c r="L85"/>
  <c r="U63" i="19"/>
  <c r="V63" s="1"/>
  <c r="AA63"/>
  <c r="Y63"/>
  <c r="T63"/>
  <c r="Q63"/>
  <c r="O63"/>
  <c r="L63"/>
  <c r="J63"/>
  <c r="G63"/>
  <c r="E63"/>
  <c r="T45" i="16"/>
  <c r="U45" s="1"/>
  <c r="S45"/>
  <c r="Q45"/>
  <c r="O45"/>
  <c r="K45"/>
  <c r="L45" s="1"/>
  <c r="J45"/>
  <c r="H45"/>
  <c r="F45"/>
  <c r="AB115"/>
  <c r="AB114"/>
  <c r="AB113"/>
  <c r="AB112"/>
  <c r="AB111"/>
  <c r="AB110"/>
  <c r="AB109"/>
  <c r="AB108"/>
  <c r="AB107"/>
  <c r="AB106"/>
  <c r="AB105"/>
  <c r="F96"/>
  <c r="T96"/>
  <c r="U96" s="1"/>
  <c r="S96"/>
  <c r="Q96"/>
  <c r="O96"/>
  <c r="L96"/>
  <c r="J96"/>
  <c r="H96"/>
  <c r="Q74" i="13"/>
  <c r="Q73"/>
  <c r="Q62"/>
  <c r="J5" i="35"/>
  <c r="B69" i="13"/>
  <c r="O74"/>
  <c r="M74"/>
  <c r="K74"/>
  <c r="I74"/>
  <c r="G74"/>
  <c r="E74"/>
  <c r="D74"/>
  <c r="C74"/>
  <c r="B74"/>
  <c r="P73"/>
  <c r="O73"/>
  <c r="N73"/>
  <c r="M73"/>
  <c r="L73"/>
  <c r="K73"/>
  <c r="J73"/>
  <c r="I73"/>
  <c r="H73"/>
  <c r="G73"/>
  <c r="F73"/>
  <c r="E73"/>
  <c r="D73"/>
  <c r="C73"/>
  <c r="B73"/>
  <c r="P72"/>
  <c r="O72"/>
  <c r="N72"/>
  <c r="M72"/>
  <c r="L72"/>
  <c r="K72"/>
  <c r="J72"/>
  <c r="I72"/>
  <c r="H72"/>
  <c r="G72"/>
  <c r="F72"/>
  <c r="E72"/>
  <c r="D72"/>
  <c r="C72"/>
  <c r="B72"/>
  <c r="Q71"/>
  <c r="Q68"/>
  <c r="Q66"/>
  <c r="Q64"/>
  <c r="Q60"/>
  <c r="Q59"/>
  <c r="Q58"/>
  <c r="Q52"/>
  <c r="Q51"/>
  <c r="Q50"/>
  <c r="Q56"/>
  <c r="Q55"/>
  <c r="Q54"/>
  <c r="L5"/>
  <c r="F5"/>
  <c r="Z35" i="14"/>
  <c r="W35"/>
  <c r="T35"/>
  <c r="Q35"/>
  <c r="N35"/>
  <c r="K35"/>
  <c r="H35"/>
  <c r="E35"/>
  <c r="Q36" i="35"/>
  <c r="O36"/>
  <c r="L36"/>
  <c r="J36"/>
  <c r="G36"/>
  <c r="E36"/>
  <c r="Q116" i="11"/>
  <c r="O116"/>
  <c r="N116"/>
  <c r="J116"/>
  <c r="I116"/>
  <c r="E116"/>
  <c r="D116"/>
  <c r="B116"/>
  <c r="Q54"/>
  <c r="O54"/>
  <c r="L54"/>
  <c r="L116" s="1"/>
  <c r="J54"/>
  <c r="G54"/>
  <c r="G116" s="1"/>
  <c r="E54"/>
  <c r="Q56" i="10"/>
  <c r="O56"/>
  <c r="L56"/>
  <c r="J56"/>
  <c r="G56"/>
  <c r="E56"/>
  <c r="Q59" i="9"/>
  <c r="V270" i="8"/>
  <c r="V160"/>
  <c r="L161"/>
  <c r="S100"/>
  <c r="S95"/>
  <c r="S93"/>
  <c r="S91"/>
  <c r="S89"/>
  <c r="G50" i="7"/>
  <c r="G109" s="1"/>
  <c r="E49"/>
  <c r="G49"/>
  <c r="J49"/>
  <c r="L49"/>
  <c r="O49"/>
  <c r="Q49"/>
  <c r="M319" i="8"/>
  <c r="Q327"/>
  <c r="M327"/>
  <c r="K327"/>
  <c r="E327"/>
  <c r="B327"/>
  <c r="T271"/>
  <c r="R271"/>
  <c r="P271"/>
  <c r="N271"/>
  <c r="L271"/>
  <c r="J271"/>
  <c r="H271"/>
  <c r="F271"/>
  <c r="D271"/>
  <c r="B217"/>
  <c r="Q217"/>
  <c r="O217"/>
  <c r="M217"/>
  <c r="K217"/>
  <c r="E217"/>
  <c r="C217"/>
  <c r="T161"/>
  <c r="R161"/>
  <c r="P161"/>
  <c r="N161"/>
  <c r="J161"/>
  <c r="H161"/>
  <c r="F161"/>
  <c r="D161"/>
  <c r="Q106"/>
  <c r="O106"/>
  <c r="M106"/>
  <c r="K106"/>
  <c r="I106"/>
  <c r="E106"/>
  <c r="C106"/>
  <c r="B106"/>
  <c r="T50"/>
  <c r="R50"/>
  <c r="P50"/>
  <c r="N50"/>
  <c r="L50"/>
  <c r="J50"/>
  <c r="H50"/>
  <c r="F50"/>
  <c r="D50"/>
  <c r="B109" i="7"/>
  <c r="O109"/>
  <c r="N109"/>
  <c r="J109"/>
  <c r="I109"/>
  <c r="E109"/>
  <c r="D109"/>
  <c r="Q50"/>
  <c r="Q109" s="1"/>
  <c r="O50"/>
  <c r="L50"/>
  <c r="L109" s="1"/>
  <c r="J50"/>
  <c r="E50"/>
  <c r="J18" i="6"/>
  <c r="G18"/>
  <c r="D18"/>
  <c r="G23"/>
  <c r="G22"/>
  <c r="G21"/>
  <c r="G20"/>
  <c r="G19"/>
  <c r="G17"/>
  <c r="G16"/>
  <c r="G14"/>
  <c r="G13"/>
  <c r="G12"/>
  <c r="G11"/>
  <c r="G10"/>
  <c r="G9"/>
  <c r="G8"/>
  <c r="G7"/>
  <c r="G6"/>
  <c r="G5"/>
  <c r="G4"/>
  <c r="D23"/>
  <c r="D22"/>
  <c r="D21"/>
  <c r="D20"/>
  <c r="D19"/>
  <c r="D17"/>
  <c r="D16"/>
  <c r="D15"/>
  <c r="D14"/>
  <c r="D13"/>
  <c r="D12"/>
  <c r="D11"/>
  <c r="D10"/>
  <c r="D8"/>
  <c r="D7"/>
  <c r="D6"/>
  <c r="D5"/>
  <c r="D4"/>
  <c r="L24"/>
  <c r="K24"/>
  <c r="I24"/>
  <c r="H24"/>
  <c r="F24"/>
  <c r="E24"/>
  <c r="C24"/>
  <c r="B24"/>
  <c r="O23"/>
  <c r="N23"/>
  <c r="M23"/>
  <c r="J23"/>
  <c r="O22"/>
  <c r="N22"/>
  <c r="M22"/>
  <c r="J22"/>
  <c r="O21"/>
  <c r="N21"/>
  <c r="M21"/>
  <c r="J21"/>
  <c r="O20"/>
  <c r="N20"/>
  <c r="J20"/>
  <c r="O19"/>
  <c r="N19"/>
  <c r="M19"/>
  <c r="J19"/>
  <c r="O18"/>
  <c r="N18"/>
  <c r="M18"/>
  <c r="O17"/>
  <c r="N17"/>
  <c r="M17"/>
  <c r="J17"/>
  <c r="J16"/>
  <c r="O15"/>
  <c r="N15"/>
  <c r="M15"/>
  <c r="J15"/>
  <c r="O14"/>
  <c r="N14"/>
  <c r="M14"/>
  <c r="J14"/>
  <c r="O13"/>
  <c r="N13"/>
  <c r="M13"/>
  <c r="J13"/>
  <c r="O12"/>
  <c r="N12"/>
  <c r="M12"/>
  <c r="J12"/>
  <c r="O11"/>
  <c r="N11"/>
  <c r="M11"/>
  <c r="J11"/>
  <c r="O10"/>
  <c r="N10"/>
  <c r="M10"/>
  <c r="J10"/>
  <c r="O9"/>
  <c r="N9"/>
  <c r="M9"/>
  <c r="J9"/>
  <c r="O8"/>
  <c r="N8"/>
  <c r="M8"/>
  <c r="J8"/>
  <c r="O7"/>
  <c r="N7"/>
  <c r="M7"/>
  <c r="J7"/>
  <c r="O6"/>
  <c r="N6"/>
  <c r="M6"/>
  <c r="J6"/>
  <c r="O5"/>
  <c r="N5"/>
  <c r="M5"/>
  <c r="J5"/>
  <c r="O4"/>
  <c r="N4"/>
  <c r="M4"/>
  <c r="J4"/>
  <c r="AH54" i="5"/>
  <c r="AI54"/>
  <c r="AF54"/>
  <c r="AC54"/>
  <c r="Z54"/>
  <c r="W54"/>
  <c r="T54"/>
  <c r="Q54"/>
  <c r="N54"/>
  <c r="K54"/>
  <c r="H54"/>
  <c r="E54"/>
  <c r="B330" i="4"/>
  <c r="S332"/>
  <c r="Q332"/>
  <c r="O332"/>
  <c r="M332"/>
  <c r="K332"/>
  <c r="E332"/>
  <c r="C332"/>
  <c r="T277"/>
  <c r="T332" s="1"/>
  <c r="R277"/>
  <c r="R332" s="1"/>
  <c r="P277"/>
  <c r="P332" s="1"/>
  <c r="N277"/>
  <c r="N332" s="1"/>
  <c r="L277"/>
  <c r="L332" s="1"/>
  <c r="J277"/>
  <c r="J332" s="1"/>
  <c r="H277"/>
  <c r="H332" s="1"/>
  <c r="F277"/>
  <c r="F332" s="1"/>
  <c r="D277"/>
  <c r="D332" s="1"/>
  <c r="O219"/>
  <c r="C219"/>
  <c r="T221"/>
  <c r="S221"/>
  <c r="R221"/>
  <c r="Q221"/>
  <c r="P221"/>
  <c r="O221"/>
  <c r="N221"/>
  <c r="M221"/>
  <c r="L221"/>
  <c r="K221"/>
  <c r="J221"/>
  <c r="F221"/>
  <c r="E221"/>
  <c r="D221"/>
  <c r="C221"/>
  <c r="B221"/>
  <c r="H168"/>
  <c r="T168"/>
  <c r="R168"/>
  <c r="P168"/>
  <c r="N168"/>
  <c r="L168"/>
  <c r="J168"/>
  <c r="F168"/>
  <c r="D168"/>
  <c r="S110"/>
  <c r="C111"/>
  <c r="S112"/>
  <c r="Q112"/>
  <c r="O112"/>
  <c r="M112"/>
  <c r="K112"/>
  <c r="I112"/>
  <c r="G112"/>
  <c r="E112"/>
  <c r="C112"/>
  <c r="S111"/>
  <c r="Q111"/>
  <c r="O111"/>
  <c r="M111"/>
  <c r="K111"/>
  <c r="I111"/>
  <c r="G111"/>
  <c r="E111"/>
  <c r="T52"/>
  <c r="R52"/>
  <c r="P52"/>
  <c r="N52"/>
  <c r="L52"/>
  <c r="J52"/>
  <c r="H52"/>
  <c r="F52"/>
  <c r="D52"/>
  <c r="H104" i="3"/>
  <c r="P107"/>
  <c r="N107"/>
  <c r="M107"/>
  <c r="K107"/>
  <c r="I107"/>
  <c r="H107"/>
  <c r="F107"/>
  <c r="D107"/>
  <c r="C107"/>
  <c r="B107"/>
  <c r="B104"/>
  <c r="O52"/>
  <c r="D108" i="7"/>
  <c r="G48"/>
  <c r="AB116" i="16" l="1"/>
  <c r="P10" i="6"/>
  <c r="P13"/>
  <c r="D24"/>
  <c r="G24"/>
  <c r="M24"/>
  <c r="O24"/>
  <c r="P5"/>
  <c r="P18"/>
  <c r="P22"/>
  <c r="P23"/>
  <c r="P14"/>
  <c r="P6"/>
  <c r="P7"/>
  <c r="P8"/>
  <c r="P9"/>
  <c r="P21"/>
  <c r="P15"/>
  <c r="P17"/>
  <c r="J24"/>
  <c r="P4"/>
  <c r="P11"/>
  <c r="P12"/>
  <c r="P19"/>
  <c r="P20"/>
  <c r="N24"/>
  <c r="AJ54" i="5"/>
  <c r="E120" i="26"/>
  <c r="E119"/>
  <c r="E118"/>
  <c r="E177"/>
  <c r="E176"/>
  <c r="E76" i="18"/>
  <c r="K46" i="16"/>
  <c r="G57" i="15"/>
  <c r="W34" i="14"/>
  <c r="Z34"/>
  <c r="Q33" i="35"/>
  <c r="Q32"/>
  <c r="O34" i="6"/>
  <c r="N29"/>
  <c r="G49"/>
  <c r="G48"/>
  <c r="G47"/>
  <c r="G46"/>
  <c r="G45"/>
  <c r="G44"/>
  <c r="G43"/>
  <c r="G42"/>
  <c r="G41"/>
  <c r="G40"/>
  <c r="G39"/>
  <c r="G38"/>
  <c r="G37"/>
  <c r="G36"/>
  <c r="G35"/>
  <c r="G34"/>
  <c r="G33"/>
  <c r="G32"/>
  <c r="G31"/>
  <c r="G30"/>
  <c r="G29"/>
  <c r="D48"/>
  <c r="D47"/>
  <c r="D46"/>
  <c r="D45"/>
  <c r="D44"/>
  <c r="D43"/>
  <c r="D42"/>
  <c r="D41"/>
  <c r="D40"/>
  <c r="D39"/>
  <c r="D38"/>
  <c r="D37"/>
  <c r="D36"/>
  <c r="D35"/>
  <c r="D34"/>
  <c r="D33"/>
  <c r="D32"/>
  <c r="D31"/>
  <c r="D30"/>
  <c r="D29"/>
  <c r="J29"/>
  <c r="J30"/>
  <c r="J31"/>
  <c r="J32"/>
  <c r="J33"/>
  <c r="J34"/>
  <c r="J35"/>
  <c r="J36"/>
  <c r="J37"/>
  <c r="J38"/>
  <c r="J39"/>
  <c r="J40"/>
  <c r="J41"/>
  <c r="J42"/>
  <c r="J43"/>
  <c r="J44"/>
  <c r="J45"/>
  <c r="J46"/>
  <c r="J47"/>
  <c r="J48"/>
  <c r="O331" i="4"/>
  <c r="H275"/>
  <c r="J275"/>
  <c r="J276"/>
  <c r="F276"/>
  <c r="V276"/>
  <c r="D276"/>
  <c r="V167"/>
  <c r="F52" i="3"/>
  <c r="F109" s="1"/>
  <c r="G104" i="42"/>
  <c r="F104" l="1"/>
  <c r="H104"/>
  <c r="P24" i="6"/>
  <c r="J49"/>
  <c r="P104" i="42"/>
  <c r="N104"/>
  <c r="M36"/>
  <c r="N56"/>
  <c r="M56"/>
  <c r="J56"/>
  <c r="I56"/>
  <c r="H56"/>
  <c r="E56"/>
  <c r="N55"/>
  <c r="M55"/>
  <c r="J55"/>
  <c r="I55"/>
  <c r="H55"/>
  <c r="E55"/>
  <c r="K59" s="1"/>
  <c r="N54"/>
  <c r="M54"/>
  <c r="J54"/>
  <c r="I54"/>
  <c r="H54"/>
  <c r="E54"/>
  <c r="K58" s="1"/>
  <c r="N53"/>
  <c r="M53"/>
  <c r="J53"/>
  <c r="I53"/>
  <c r="H53"/>
  <c r="E53"/>
  <c r="K57" s="1"/>
  <c r="N52"/>
  <c r="M52"/>
  <c r="J52"/>
  <c r="I52"/>
  <c r="H52"/>
  <c r="E52"/>
  <c r="N51"/>
  <c r="M51"/>
  <c r="J51"/>
  <c r="I51"/>
  <c r="H51"/>
  <c r="E51"/>
  <c r="K51" s="1"/>
  <c r="N50"/>
  <c r="M50"/>
  <c r="J50"/>
  <c r="I50"/>
  <c r="H50"/>
  <c r="E50"/>
  <c r="N49"/>
  <c r="M49"/>
  <c r="J49"/>
  <c r="I49"/>
  <c r="H49"/>
  <c r="E49"/>
  <c r="N48"/>
  <c r="M48"/>
  <c r="J48"/>
  <c r="I48"/>
  <c r="H48"/>
  <c r="E48"/>
  <c r="N47"/>
  <c r="M47"/>
  <c r="H47"/>
  <c r="N46"/>
  <c r="M46"/>
  <c r="J46"/>
  <c r="I46"/>
  <c r="H46"/>
  <c r="E46"/>
  <c r="N45"/>
  <c r="M45"/>
  <c r="J45"/>
  <c r="I45"/>
  <c r="H45"/>
  <c r="E45"/>
  <c r="N44"/>
  <c r="M44"/>
  <c r="J44"/>
  <c r="I44"/>
  <c r="H44"/>
  <c r="E44"/>
  <c r="H43"/>
  <c r="J47"/>
  <c r="N42"/>
  <c r="M42"/>
  <c r="J42"/>
  <c r="I42"/>
  <c r="H42"/>
  <c r="E42"/>
  <c r="N41"/>
  <c r="M41"/>
  <c r="J41"/>
  <c r="I41"/>
  <c r="H41"/>
  <c r="E41"/>
  <c r="N40"/>
  <c r="M40"/>
  <c r="H40"/>
  <c r="E40"/>
  <c r="H39"/>
  <c r="N39"/>
  <c r="N38"/>
  <c r="M38"/>
  <c r="H38"/>
  <c r="E38"/>
  <c r="N37"/>
  <c r="M37"/>
  <c r="H37"/>
  <c r="E37"/>
  <c r="H36"/>
  <c r="H35"/>
  <c r="N35"/>
  <c r="H34"/>
  <c r="M34"/>
  <c r="H33"/>
  <c r="N33"/>
  <c r="N32"/>
  <c r="M32"/>
  <c r="J32"/>
  <c r="I32"/>
  <c r="H32"/>
  <c r="E32"/>
  <c r="N31"/>
  <c r="M31"/>
  <c r="J31"/>
  <c r="I31"/>
  <c r="H31"/>
  <c r="E31"/>
  <c r="N30"/>
  <c r="M30"/>
  <c r="J30"/>
  <c r="I30"/>
  <c r="H30"/>
  <c r="E30"/>
  <c r="N29"/>
  <c r="M29"/>
  <c r="J29"/>
  <c r="I29"/>
  <c r="H29"/>
  <c r="E29"/>
  <c r="N28"/>
  <c r="M28"/>
  <c r="J28"/>
  <c r="I28"/>
  <c r="H28"/>
  <c r="E28"/>
  <c r="N27"/>
  <c r="M27"/>
  <c r="J27"/>
  <c r="I27"/>
  <c r="H27"/>
  <c r="E27"/>
  <c r="N26"/>
  <c r="M26"/>
  <c r="J26"/>
  <c r="I26"/>
  <c r="H26"/>
  <c r="E26"/>
  <c r="N25"/>
  <c r="M25"/>
  <c r="J25"/>
  <c r="I25"/>
  <c r="H25"/>
  <c r="E25"/>
  <c r="N24"/>
  <c r="M24"/>
  <c r="J24"/>
  <c r="I24"/>
  <c r="H24"/>
  <c r="E24"/>
  <c r="N23"/>
  <c r="M23"/>
  <c r="J23"/>
  <c r="I23"/>
  <c r="H23"/>
  <c r="E23"/>
  <c r="N22"/>
  <c r="M22"/>
  <c r="J22"/>
  <c r="I22"/>
  <c r="H22"/>
  <c r="E22"/>
  <c r="N21"/>
  <c r="M21"/>
  <c r="J21"/>
  <c r="I21"/>
  <c r="H21"/>
  <c r="E21"/>
  <c r="N20"/>
  <c r="M20"/>
  <c r="J20"/>
  <c r="I20"/>
  <c r="H20"/>
  <c r="E20"/>
  <c r="N19"/>
  <c r="M19"/>
  <c r="J19"/>
  <c r="I19"/>
  <c r="H19"/>
  <c r="E19"/>
  <c r="N18"/>
  <c r="M18"/>
  <c r="J18"/>
  <c r="I18"/>
  <c r="H18"/>
  <c r="E18"/>
  <c r="N17"/>
  <c r="M17"/>
  <c r="J17"/>
  <c r="I17"/>
  <c r="H17"/>
  <c r="E17"/>
  <c r="N16"/>
  <c r="M16"/>
  <c r="J16"/>
  <c r="I16"/>
  <c r="H16"/>
  <c r="E16"/>
  <c r="N15"/>
  <c r="M15"/>
  <c r="J15"/>
  <c r="I15"/>
  <c r="H15"/>
  <c r="E15"/>
  <c r="N14"/>
  <c r="M14"/>
  <c r="J14"/>
  <c r="I14"/>
  <c r="H14"/>
  <c r="E14"/>
  <c r="N13"/>
  <c r="M13"/>
  <c r="J13"/>
  <c r="I13"/>
  <c r="H13"/>
  <c r="E13"/>
  <c r="N12"/>
  <c r="M12"/>
  <c r="J12"/>
  <c r="I12"/>
  <c r="H12"/>
  <c r="E12"/>
  <c r="K12" s="1"/>
  <c r="N11"/>
  <c r="M11"/>
  <c r="J11"/>
  <c r="I11"/>
  <c r="H11"/>
  <c r="E11"/>
  <c r="K11" s="1"/>
  <c r="N10"/>
  <c r="M10"/>
  <c r="J10"/>
  <c r="I10"/>
  <c r="H10"/>
  <c r="E10"/>
  <c r="K10" s="1"/>
  <c r="N9"/>
  <c r="M9"/>
  <c r="J9"/>
  <c r="I9"/>
  <c r="H9"/>
  <c r="E9"/>
  <c r="K9" s="1"/>
  <c r="N8"/>
  <c r="M8"/>
  <c r="N7"/>
  <c r="M7"/>
  <c r="N6"/>
  <c r="M6"/>
  <c r="N5"/>
  <c r="M5"/>
  <c r="L58" i="30"/>
  <c r="K58"/>
  <c r="I58"/>
  <c r="H58"/>
  <c r="F58"/>
  <c r="E58"/>
  <c r="G177" i="26"/>
  <c r="F177"/>
  <c r="M84"/>
  <c r="M88" s="1"/>
  <c r="L84"/>
  <c r="L88" s="1"/>
  <c r="F27" i="20"/>
  <c r="AA62" i="19"/>
  <c r="Y62"/>
  <c r="V62"/>
  <c r="T62"/>
  <c r="Q62"/>
  <c r="O62"/>
  <c r="L62"/>
  <c r="J62"/>
  <c r="G62"/>
  <c r="E62"/>
  <c r="F9" i="18"/>
  <c r="F8"/>
  <c r="M83"/>
  <c r="M82"/>
  <c r="M81"/>
  <c r="F81"/>
  <c r="M80"/>
  <c r="F80"/>
  <c r="M79"/>
  <c r="F79"/>
  <c r="M78"/>
  <c r="F78"/>
  <c r="K76"/>
  <c r="L83" s="1"/>
  <c r="I76"/>
  <c r="J83" s="1"/>
  <c r="G76"/>
  <c r="H83" s="1"/>
  <c r="F83"/>
  <c r="W49" i="17"/>
  <c r="X48" s="1"/>
  <c r="W21"/>
  <c r="T95" i="16"/>
  <c r="U95" s="1"/>
  <c r="S95"/>
  <c r="Q95"/>
  <c r="O95"/>
  <c r="L95"/>
  <c r="J95"/>
  <c r="H95"/>
  <c r="F95"/>
  <c r="T46"/>
  <c r="U46" s="1"/>
  <c r="S46"/>
  <c r="Q46"/>
  <c r="O46"/>
  <c r="L46"/>
  <c r="J46"/>
  <c r="H46"/>
  <c r="F46"/>
  <c r="P57" i="15"/>
  <c r="O57"/>
  <c r="M57"/>
  <c r="L57"/>
  <c r="J57"/>
  <c r="I57"/>
  <c r="F57"/>
  <c r="D57"/>
  <c r="T34" i="14"/>
  <c r="Q34"/>
  <c r="N34"/>
  <c r="K34"/>
  <c r="H34"/>
  <c r="E34"/>
  <c r="R32" i="13"/>
  <c r="P32"/>
  <c r="N32"/>
  <c r="L32"/>
  <c r="J32"/>
  <c r="H32"/>
  <c r="F32"/>
  <c r="O33" i="35"/>
  <c r="L33"/>
  <c r="J33"/>
  <c r="G33"/>
  <c r="E33"/>
  <c r="O115" i="11"/>
  <c r="N115"/>
  <c r="J115"/>
  <c r="I115"/>
  <c r="E115"/>
  <c r="D115"/>
  <c r="B115"/>
  <c r="Q53"/>
  <c r="Q115" s="1"/>
  <c r="O53"/>
  <c r="L53"/>
  <c r="L115" s="1"/>
  <c r="J53"/>
  <c r="G53"/>
  <c r="G115" s="1"/>
  <c r="E53"/>
  <c r="Q53" i="10"/>
  <c r="O53"/>
  <c r="L53"/>
  <c r="J53"/>
  <c r="G53"/>
  <c r="E53"/>
  <c r="AF59" i="9"/>
  <c r="AC59"/>
  <c r="Z59"/>
  <c r="W59"/>
  <c r="T59"/>
  <c r="N59"/>
  <c r="K59"/>
  <c r="H59"/>
  <c r="E59"/>
  <c r="Q326" i="8"/>
  <c r="M326"/>
  <c r="K326"/>
  <c r="E326"/>
  <c r="C326"/>
  <c r="B326"/>
  <c r="T270"/>
  <c r="R270"/>
  <c r="P270"/>
  <c r="N270"/>
  <c r="L270"/>
  <c r="J270"/>
  <c r="H270"/>
  <c r="F270"/>
  <c r="D270"/>
  <c r="Q216"/>
  <c r="O216"/>
  <c r="M216"/>
  <c r="K216"/>
  <c r="E216"/>
  <c r="C216"/>
  <c r="B216"/>
  <c r="T160"/>
  <c r="R160"/>
  <c r="P160"/>
  <c r="N160"/>
  <c r="L160"/>
  <c r="J160"/>
  <c r="H160"/>
  <c r="F160"/>
  <c r="D160"/>
  <c r="B105"/>
  <c r="Q105"/>
  <c r="O105"/>
  <c r="M105"/>
  <c r="K105"/>
  <c r="I105"/>
  <c r="E105"/>
  <c r="C105"/>
  <c r="T49"/>
  <c r="R49"/>
  <c r="P49"/>
  <c r="N49"/>
  <c r="L49"/>
  <c r="J49"/>
  <c r="H49"/>
  <c r="F49"/>
  <c r="D49"/>
  <c r="O108" i="7"/>
  <c r="N108"/>
  <c r="J108"/>
  <c r="I108"/>
  <c r="G108"/>
  <c r="E108"/>
  <c r="B108"/>
  <c r="Q108"/>
  <c r="L108"/>
  <c r="AC57" i="5"/>
  <c r="Z57"/>
  <c r="W57"/>
  <c r="T57"/>
  <c r="Q57"/>
  <c r="N57"/>
  <c r="K57"/>
  <c r="H57"/>
  <c r="E57"/>
  <c r="S331" i="4"/>
  <c r="Q331"/>
  <c r="M331"/>
  <c r="K331"/>
  <c r="E331"/>
  <c r="C331"/>
  <c r="B331"/>
  <c r="T276"/>
  <c r="R276"/>
  <c r="P276"/>
  <c r="N276"/>
  <c r="L276"/>
  <c r="H276"/>
  <c r="T167"/>
  <c r="R167"/>
  <c r="P167"/>
  <c r="N167"/>
  <c r="L167"/>
  <c r="J167"/>
  <c r="F167"/>
  <c r="D167"/>
  <c r="T53"/>
  <c r="R53"/>
  <c r="P53"/>
  <c r="N53"/>
  <c r="L53"/>
  <c r="J53"/>
  <c r="H53"/>
  <c r="F53"/>
  <c r="D53"/>
  <c r="P52" i="3"/>
  <c r="P109" s="1"/>
  <c r="K52"/>
  <c r="K109" s="1"/>
  <c r="J52"/>
  <c r="E52"/>
  <c r="Q53" i="5"/>
  <c r="N53"/>
  <c r="X31" i="17" l="1"/>
  <c r="X35"/>
  <c r="X39"/>
  <c r="X41"/>
  <c r="M76" i="18"/>
  <c r="N78" s="1"/>
  <c r="X33" i="17"/>
  <c r="X43"/>
  <c r="X37"/>
  <c r="X45"/>
  <c r="L52" i="3"/>
  <c r="Q52"/>
  <c r="K44" i="42"/>
  <c r="K13"/>
  <c r="K23"/>
  <c r="K25"/>
  <c r="K29"/>
  <c r="K48"/>
  <c r="K50"/>
  <c r="K52"/>
  <c r="K54"/>
  <c r="K56"/>
  <c r="K15"/>
  <c r="K17"/>
  <c r="K21"/>
  <c r="K31"/>
  <c r="K49"/>
  <c r="K53"/>
  <c r="K55"/>
  <c r="K19"/>
  <c r="K27"/>
  <c r="K42"/>
  <c r="K46"/>
  <c r="K14"/>
  <c r="K16"/>
  <c r="K18"/>
  <c r="K20"/>
  <c r="K22"/>
  <c r="K24"/>
  <c r="K26"/>
  <c r="K28"/>
  <c r="K30"/>
  <c r="K32"/>
  <c r="K41"/>
  <c r="K45"/>
  <c r="I105"/>
  <c r="I104"/>
  <c r="W53" i="4"/>
  <c r="J78" i="18"/>
  <c r="J80"/>
  <c r="J79"/>
  <c r="J81"/>
  <c r="X47" i="17"/>
  <c r="W270" i="8"/>
  <c r="W160"/>
  <c r="W276" i="4"/>
  <c r="W167"/>
  <c r="G52" i="3"/>
  <c r="Q104" i="42"/>
  <c r="I39"/>
  <c r="M39"/>
  <c r="I35"/>
  <c r="M35"/>
  <c r="I43"/>
  <c r="I47"/>
  <c r="M43"/>
  <c r="J38"/>
  <c r="J34"/>
  <c r="N34"/>
  <c r="E34"/>
  <c r="K34" s="1"/>
  <c r="J40"/>
  <c r="J36"/>
  <c r="N36"/>
  <c r="E36"/>
  <c r="K36" s="1"/>
  <c r="J33"/>
  <c r="I34"/>
  <c r="J35"/>
  <c r="I36"/>
  <c r="J37"/>
  <c r="I38"/>
  <c r="J39"/>
  <c r="I40"/>
  <c r="J43"/>
  <c r="E35"/>
  <c r="K35" s="1"/>
  <c r="E39"/>
  <c r="E43"/>
  <c r="N43"/>
  <c r="H78" i="18"/>
  <c r="L78"/>
  <c r="H79"/>
  <c r="L79"/>
  <c r="H80"/>
  <c r="L80"/>
  <c r="H81"/>
  <c r="L81"/>
  <c r="H82"/>
  <c r="L82"/>
  <c r="F82"/>
  <c r="J82"/>
  <c r="X32" i="17"/>
  <c r="X34"/>
  <c r="X36"/>
  <c r="X38"/>
  <c r="X40"/>
  <c r="X42"/>
  <c r="X44"/>
  <c r="X46"/>
  <c r="E57" i="30"/>
  <c r="F57"/>
  <c r="D57"/>
  <c r="G57"/>
  <c r="I57" s="1"/>
  <c r="J57"/>
  <c r="L57" s="1"/>
  <c r="E52"/>
  <c r="J56"/>
  <c r="G56"/>
  <c r="D56"/>
  <c r="R104" i="42" l="1"/>
  <c r="K38"/>
  <c r="N80" i="18"/>
  <c r="N83"/>
  <c r="N79"/>
  <c r="X49" i="17"/>
  <c r="K43" i="42"/>
  <c r="K47"/>
  <c r="I37"/>
  <c r="I33"/>
  <c r="M33"/>
  <c r="K39"/>
  <c r="E33"/>
  <c r="K40"/>
  <c r="N81" i="18"/>
  <c r="N82"/>
  <c r="K57" i="30"/>
  <c r="H57"/>
  <c r="K33" i="42" l="1"/>
  <c r="K37"/>
  <c r="F83" i="26"/>
  <c r="D83"/>
  <c r="K83"/>
  <c r="J83"/>
  <c r="I83"/>
  <c r="H83"/>
  <c r="G83"/>
  <c r="E83"/>
  <c r="M82"/>
  <c r="L82"/>
  <c r="I175"/>
  <c r="H175"/>
  <c r="G175"/>
  <c r="F175"/>
  <c r="E175"/>
  <c r="D175"/>
  <c r="D107" i="7" l="1"/>
  <c r="AJ133" i="16"/>
  <c r="AL131" s="1"/>
  <c r="AL125" l="1"/>
  <c r="AL129"/>
  <c r="AL122"/>
  <c r="AL126"/>
  <c r="AL130"/>
  <c r="AL124"/>
  <c r="AL128"/>
  <c r="AL132"/>
  <c r="AL123"/>
  <c r="AL127"/>
  <c r="P34" i="13"/>
  <c r="R34"/>
  <c r="N34"/>
  <c r="N74" s="1"/>
  <c r="L34"/>
  <c r="L74" s="1"/>
  <c r="J34"/>
  <c r="J74" s="1"/>
  <c r="H34"/>
  <c r="H74" s="1"/>
  <c r="F34"/>
  <c r="F74" s="1"/>
  <c r="Q52" i="10"/>
  <c r="O52"/>
  <c r="L52"/>
  <c r="G52"/>
  <c r="G46"/>
  <c r="J52"/>
  <c r="E52"/>
  <c r="Q104" i="8"/>
  <c r="O104"/>
  <c r="M104"/>
  <c r="K104"/>
  <c r="I104"/>
  <c r="E104"/>
  <c r="C104"/>
  <c r="B104"/>
  <c r="R48"/>
  <c r="T48"/>
  <c r="P48"/>
  <c r="N48"/>
  <c r="L48"/>
  <c r="J48"/>
  <c r="H48"/>
  <c r="F48"/>
  <c r="D48"/>
  <c r="O107" i="7"/>
  <c r="N107"/>
  <c r="J107"/>
  <c r="I107"/>
  <c r="E107"/>
  <c r="B107"/>
  <c r="BL75" i="6"/>
  <c r="BK75"/>
  <c r="BJ75"/>
  <c r="BI75"/>
  <c r="BH75"/>
  <c r="BG75"/>
  <c r="BE75"/>
  <c r="BD75"/>
  <c r="BF75" s="1"/>
  <c r="BB75"/>
  <c r="BN75" s="1"/>
  <c r="BA75"/>
  <c r="BM75" s="1"/>
  <c r="BO75" s="1"/>
  <c r="BO74"/>
  <c r="BN74"/>
  <c r="BM74"/>
  <c r="BL74"/>
  <c r="BI74"/>
  <c r="BF74"/>
  <c r="BC74"/>
  <c r="BO73"/>
  <c r="BN73"/>
  <c r="BM73"/>
  <c r="BL73"/>
  <c r="BI73"/>
  <c r="BF73"/>
  <c r="BC73"/>
  <c r="BN72"/>
  <c r="BM72"/>
  <c r="BO72" s="1"/>
  <c r="BL72"/>
  <c r="BI72"/>
  <c r="BF72"/>
  <c r="BC72"/>
  <c r="BN71"/>
  <c r="BM71"/>
  <c r="BO71" s="1"/>
  <c r="BL71"/>
  <c r="BI71"/>
  <c r="BF71"/>
  <c r="BC71"/>
  <c r="BO70"/>
  <c r="BN70"/>
  <c r="BM70"/>
  <c r="BL70"/>
  <c r="BI70"/>
  <c r="BF70"/>
  <c r="BC70"/>
  <c r="BO69"/>
  <c r="BN69"/>
  <c r="BM69"/>
  <c r="BL69"/>
  <c r="BI69"/>
  <c r="BF69"/>
  <c r="BC69"/>
  <c r="BN68"/>
  <c r="BM68"/>
  <c r="BO68" s="1"/>
  <c r="BL68"/>
  <c r="BI68"/>
  <c r="BF68"/>
  <c r="BC68"/>
  <c r="BN67"/>
  <c r="BM67"/>
  <c r="BO67" s="1"/>
  <c r="BL67"/>
  <c r="BI67"/>
  <c r="BF67"/>
  <c r="BC67"/>
  <c r="BO66"/>
  <c r="BN66"/>
  <c r="BM66"/>
  <c r="BL66"/>
  <c r="BI66"/>
  <c r="BF66"/>
  <c r="BC66"/>
  <c r="BO65"/>
  <c r="BN65"/>
  <c r="BM65"/>
  <c r="BL65"/>
  <c r="BI65"/>
  <c r="BF65"/>
  <c r="BC65"/>
  <c r="BN64"/>
  <c r="BM64"/>
  <c r="BO64" s="1"/>
  <c r="BL64"/>
  <c r="BI64"/>
  <c r="BF64"/>
  <c r="BC64"/>
  <c r="BN63"/>
  <c r="BM63"/>
  <c r="BO63" s="1"/>
  <c r="BL63"/>
  <c r="BI63"/>
  <c r="BF63"/>
  <c r="BC63"/>
  <c r="BO62"/>
  <c r="BN62"/>
  <c r="BM62"/>
  <c r="BL62"/>
  <c r="BI62"/>
  <c r="BF62"/>
  <c r="BC62"/>
  <c r="BO61"/>
  <c r="BN61"/>
  <c r="BM61"/>
  <c r="BL61"/>
  <c r="BI61"/>
  <c r="BF61"/>
  <c r="BC61"/>
  <c r="BN60"/>
  <c r="BM60"/>
  <c r="BO60" s="1"/>
  <c r="BL60"/>
  <c r="BI60"/>
  <c r="BF60"/>
  <c r="BC60"/>
  <c r="BN59"/>
  <c r="BM59"/>
  <c r="BO59" s="1"/>
  <c r="BL59"/>
  <c r="BI59"/>
  <c r="BF59"/>
  <c r="BC59"/>
  <c r="BO58"/>
  <c r="BN58"/>
  <c r="BM58"/>
  <c r="BL58"/>
  <c r="BI58"/>
  <c r="BF58"/>
  <c r="BC58"/>
  <c r="BO57"/>
  <c r="BN57"/>
  <c r="BM57"/>
  <c r="BL57"/>
  <c r="BI57"/>
  <c r="BF57"/>
  <c r="BC57"/>
  <c r="BN56"/>
  <c r="BM56"/>
  <c r="BO56" s="1"/>
  <c r="BL56"/>
  <c r="BI56"/>
  <c r="BF56"/>
  <c r="BC56"/>
  <c r="BN55"/>
  <c r="BM55"/>
  <c r="BO55" s="1"/>
  <c r="BL55"/>
  <c r="BI55"/>
  <c r="BF55"/>
  <c r="BC55"/>
  <c r="BC75" s="1"/>
  <c r="S330" i="4"/>
  <c r="Q330"/>
  <c r="O330"/>
  <c r="M330"/>
  <c r="K330"/>
  <c r="E330"/>
  <c r="C330"/>
  <c r="R275"/>
  <c r="T275"/>
  <c r="P275"/>
  <c r="N275"/>
  <c r="L275"/>
  <c r="F275"/>
  <c r="D275"/>
  <c r="S220"/>
  <c r="Q220"/>
  <c r="O220"/>
  <c r="M220"/>
  <c r="K220"/>
  <c r="E220"/>
  <c r="C220"/>
  <c r="R166"/>
  <c r="R51"/>
  <c r="T166"/>
  <c r="P166"/>
  <c r="N166"/>
  <c r="L166"/>
  <c r="J166"/>
  <c r="F166"/>
  <c r="D166"/>
  <c r="Q110"/>
  <c r="O110"/>
  <c r="M110"/>
  <c r="K110"/>
  <c r="I110"/>
  <c r="G110"/>
  <c r="E110"/>
  <c r="C110"/>
  <c r="B110"/>
  <c r="T51"/>
  <c r="P51"/>
  <c r="N51"/>
  <c r="L51"/>
  <c r="J51"/>
  <c r="H51"/>
  <c r="F51"/>
  <c r="D51"/>
  <c r="Q106" i="3"/>
  <c r="N106"/>
  <c r="O106"/>
  <c r="M106"/>
  <c r="L106"/>
  <c r="I106"/>
  <c r="J106"/>
  <c r="H106"/>
  <c r="G106"/>
  <c r="D106"/>
  <c r="E106"/>
  <c r="C106"/>
  <c r="B106"/>
  <c r="P105"/>
  <c r="N105"/>
  <c r="M105"/>
  <c r="K105"/>
  <c r="I105"/>
  <c r="H105"/>
  <c r="F105"/>
  <c r="D105"/>
  <c r="C105"/>
  <c r="B105"/>
  <c r="L56" i="30"/>
  <c r="K56"/>
  <c r="I56"/>
  <c r="H56"/>
  <c r="F56"/>
  <c r="E56"/>
  <c r="D170" i="20"/>
  <c r="P170" s="1"/>
  <c r="C170"/>
  <c r="N170" s="1"/>
  <c r="D136"/>
  <c r="C136"/>
  <c r="D101"/>
  <c r="T101" s="1"/>
  <c r="C101"/>
  <c r="R101" s="1"/>
  <c r="O66"/>
  <c r="M66"/>
  <c r="K66"/>
  <c r="I66"/>
  <c r="G66"/>
  <c r="E66"/>
  <c r="D66"/>
  <c r="C66"/>
  <c r="P27"/>
  <c r="N27"/>
  <c r="L27"/>
  <c r="J27"/>
  <c r="H27"/>
  <c r="AA61" i="19"/>
  <c r="Y61"/>
  <c r="V61"/>
  <c r="T61"/>
  <c r="Q61"/>
  <c r="O61"/>
  <c r="L61"/>
  <c r="J61"/>
  <c r="G61"/>
  <c r="E61"/>
  <c r="P74" i="13" l="1"/>
  <c r="F101" i="20"/>
  <c r="J101"/>
  <c r="N101"/>
  <c r="F170"/>
  <c r="J170"/>
  <c r="T170"/>
  <c r="H101"/>
  <c r="L101"/>
  <c r="P101"/>
  <c r="AL133" i="16"/>
  <c r="T44"/>
  <c r="U44" s="1"/>
  <c r="S44"/>
  <c r="Q44"/>
  <c r="O44"/>
  <c r="K44"/>
  <c r="L44" s="1"/>
  <c r="J44"/>
  <c r="H44"/>
  <c r="F44"/>
  <c r="T94"/>
  <c r="U94" s="1"/>
  <c r="S94"/>
  <c r="Q94"/>
  <c r="O94"/>
  <c r="K94"/>
  <c r="L94" s="1"/>
  <c r="J94"/>
  <c r="H94"/>
  <c r="F94"/>
  <c r="P55" i="15"/>
  <c r="O55"/>
  <c r="M55"/>
  <c r="L55"/>
  <c r="J55"/>
  <c r="I55"/>
  <c r="G55"/>
  <c r="F55"/>
  <c r="D55"/>
  <c r="Z33" i="14"/>
  <c r="W33"/>
  <c r="T33"/>
  <c r="Q33"/>
  <c r="N33"/>
  <c r="K33"/>
  <c r="H33"/>
  <c r="E33"/>
  <c r="O32" i="35"/>
  <c r="L32"/>
  <c r="J32"/>
  <c r="G32"/>
  <c r="E32"/>
  <c r="O114" i="11"/>
  <c r="N114"/>
  <c r="J114"/>
  <c r="I114"/>
  <c r="E114"/>
  <c r="D114"/>
  <c r="B114"/>
  <c r="Q52"/>
  <c r="O52"/>
  <c r="L52"/>
  <c r="J52"/>
  <c r="G52"/>
  <c r="E52"/>
  <c r="AF57" i="9"/>
  <c r="AC57"/>
  <c r="Z57"/>
  <c r="W57"/>
  <c r="T57"/>
  <c r="N57"/>
  <c r="K57"/>
  <c r="H57"/>
  <c r="E57"/>
  <c r="Q325" i="8"/>
  <c r="O325"/>
  <c r="M325"/>
  <c r="K325"/>
  <c r="E325"/>
  <c r="C325"/>
  <c r="B325"/>
  <c r="T269"/>
  <c r="R269"/>
  <c r="P269"/>
  <c r="N269"/>
  <c r="L269"/>
  <c r="J269"/>
  <c r="H269"/>
  <c r="F269"/>
  <c r="D269"/>
  <c r="Q215"/>
  <c r="O215"/>
  <c r="M215"/>
  <c r="K215"/>
  <c r="E215"/>
  <c r="B215"/>
  <c r="T159"/>
  <c r="R159"/>
  <c r="P159"/>
  <c r="N159"/>
  <c r="L159"/>
  <c r="J159"/>
  <c r="H159"/>
  <c r="F159"/>
  <c r="D159"/>
  <c r="Q48" i="7"/>
  <c r="O48"/>
  <c r="L48"/>
  <c r="J48"/>
  <c r="E48"/>
  <c r="AF53" i="5"/>
  <c r="AC53"/>
  <c r="Z53"/>
  <c r="W53"/>
  <c r="T53"/>
  <c r="K53"/>
  <c r="H53"/>
  <c r="E53"/>
  <c r="E48" i="3"/>
  <c r="E49"/>
  <c r="P48"/>
  <c r="Q48" s="1"/>
  <c r="O48"/>
  <c r="K48"/>
  <c r="L48" s="1"/>
  <c r="J48"/>
  <c r="F48"/>
  <c r="G48" s="1"/>
  <c r="D169" i="20"/>
  <c r="T169" s="1"/>
  <c r="C169"/>
  <c r="N169" s="1"/>
  <c r="D135"/>
  <c r="C135"/>
  <c r="D100"/>
  <c r="C100"/>
  <c r="T100"/>
  <c r="R100"/>
  <c r="P100"/>
  <c r="N100"/>
  <c r="L100"/>
  <c r="J100"/>
  <c r="H100"/>
  <c r="F100"/>
  <c r="C65"/>
  <c r="O65"/>
  <c r="M65"/>
  <c r="K65"/>
  <c r="I65"/>
  <c r="G65"/>
  <c r="E65"/>
  <c r="D65"/>
  <c r="H21" i="40"/>
  <c r="H20"/>
  <c r="H19"/>
  <c r="H18"/>
  <c r="H17"/>
  <c r="H16"/>
  <c r="H15"/>
  <c r="H169" i="20" l="1"/>
  <c r="L169"/>
  <c r="P169"/>
  <c r="F169"/>
  <c r="J169"/>
  <c r="F21" i="40"/>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P105" i="42" l="1"/>
  <c r="O105"/>
  <c r="R105" l="1"/>
  <c r="D174" i="26"/>
  <c r="D173"/>
  <c r="I174"/>
  <c r="H174"/>
  <c r="G174"/>
  <c r="F174"/>
  <c r="E174"/>
  <c r="P26" i="20" l="1"/>
  <c r="N26"/>
  <c r="L26"/>
  <c r="J26"/>
  <c r="H26"/>
  <c r="F26"/>
  <c r="K68" i="18"/>
  <c r="I68"/>
  <c r="G68"/>
  <c r="H71" s="1"/>
  <c r="E68"/>
  <c r="F70" s="1"/>
  <c r="U49" i="17"/>
  <c r="V34" s="1"/>
  <c r="U21"/>
  <c r="F71" i="18" l="1"/>
  <c r="F73"/>
  <c r="F75"/>
  <c r="V13" i="17"/>
  <c r="X13"/>
  <c r="X17"/>
  <c r="X18"/>
  <c r="X14"/>
  <c r="X10"/>
  <c r="X6"/>
  <c r="X19"/>
  <c r="X15"/>
  <c r="X11"/>
  <c r="X7"/>
  <c r="V5"/>
  <c r="X20"/>
  <c r="X16"/>
  <c r="X12"/>
  <c r="X8"/>
  <c r="X9"/>
  <c r="X5"/>
  <c r="F74" i="18"/>
  <c r="F72"/>
  <c r="H72"/>
  <c r="H74"/>
  <c r="H70"/>
  <c r="H75"/>
  <c r="H73"/>
  <c r="V14" i="17"/>
  <c r="V15"/>
  <c r="V18"/>
  <c r="V19"/>
  <c r="V20"/>
  <c r="V16"/>
  <c r="V12"/>
  <c r="V17"/>
  <c r="Z133" i="16"/>
  <c r="AB132" s="1"/>
  <c r="E116"/>
  <c r="T93"/>
  <c r="U93" s="1"/>
  <c r="K93"/>
  <c r="T43"/>
  <c r="U43" s="1"/>
  <c r="K43"/>
  <c r="G54" i="15"/>
  <c r="O71" i="13"/>
  <c r="M71"/>
  <c r="K71"/>
  <c r="I71"/>
  <c r="G71"/>
  <c r="E71"/>
  <c r="D71"/>
  <c r="C71"/>
  <c r="B71"/>
  <c r="I71" i="35"/>
  <c r="P71"/>
  <c r="N71"/>
  <c r="M71"/>
  <c r="K71"/>
  <c r="H71"/>
  <c r="F71"/>
  <c r="D71"/>
  <c r="C71"/>
  <c r="B70"/>
  <c r="B69"/>
  <c r="Q31"/>
  <c r="O31"/>
  <c r="L31"/>
  <c r="J31"/>
  <c r="G31"/>
  <c r="E31"/>
  <c r="R31" i="13"/>
  <c r="P31"/>
  <c r="N31"/>
  <c r="L31"/>
  <c r="J31"/>
  <c r="H31"/>
  <c r="F31"/>
  <c r="Z32" i="14"/>
  <c r="W32"/>
  <c r="T32"/>
  <c r="Q32"/>
  <c r="N32"/>
  <c r="K32"/>
  <c r="H32"/>
  <c r="E32"/>
  <c r="P54" i="15"/>
  <c r="O54"/>
  <c r="M54"/>
  <c r="L54"/>
  <c r="J54"/>
  <c r="I54"/>
  <c r="F54"/>
  <c r="D54"/>
  <c r="S43" i="16"/>
  <c r="Q43"/>
  <c r="O43"/>
  <c r="L43"/>
  <c r="J43"/>
  <c r="H43"/>
  <c r="F43"/>
  <c r="S93"/>
  <c r="Q93"/>
  <c r="O93"/>
  <c r="L93"/>
  <c r="J93"/>
  <c r="H93"/>
  <c r="F93"/>
  <c r="P116"/>
  <c r="V6" i="17"/>
  <c r="V31"/>
  <c r="V32"/>
  <c r="V33"/>
  <c r="V35"/>
  <c r="V36"/>
  <c r="V37"/>
  <c r="V38"/>
  <c r="V39"/>
  <c r="V40"/>
  <c r="V41"/>
  <c r="V42"/>
  <c r="V43"/>
  <c r="V44"/>
  <c r="V45"/>
  <c r="V46"/>
  <c r="V47"/>
  <c r="V48"/>
  <c r="Y60" i="19"/>
  <c r="V60"/>
  <c r="O60"/>
  <c r="Q60"/>
  <c r="J60"/>
  <c r="G60"/>
  <c r="E60"/>
  <c r="R114" i="16" l="1"/>
  <c r="R110"/>
  <c r="R106"/>
  <c r="R111"/>
  <c r="R115"/>
  <c r="R112"/>
  <c r="R108"/>
  <c r="R113"/>
  <c r="R109"/>
  <c r="R105"/>
  <c r="R107"/>
  <c r="AB125"/>
  <c r="AB123"/>
  <c r="AB131"/>
  <c r="AB129"/>
  <c r="AB127"/>
  <c r="AB122"/>
  <c r="AB124"/>
  <c r="AB126"/>
  <c r="AB128"/>
  <c r="AB130"/>
  <c r="V49" i="17"/>
  <c r="V11"/>
  <c r="V9"/>
  <c r="V7"/>
  <c r="V10"/>
  <c r="V8"/>
  <c r="L60" i="19"/>
  <c r="T60"/>
  <c r="AA60"/>
  <c r="AB133" i="16" l="1"/>
  <c r="N56" i="9" l="1"/>
  <c r="AF56"/>
  <c r="AC56"/>
  <c r="Z56"/>
  <c r="W56"/>
  <c r="T56"/>
  <c r="K56"/>
  <c r="H56"/>
  <c r="E56"/>
  <c r="B324" i="8"/>
  <c r="M214"/>
  <c r="B214"/>
  <c r="Q324"/>
  <c r="O324"/>
  <c r="M324"/>
  <c r="K324"/>
  <c r="E324"/>
  <c r="C324"/>
  <c r="T268"/>
  <c r="R268"/>
  <c r="P268"/>
  <c r="N268"/>
  <c r="L268"/>
  <c r="J268"/>
  <c r="H268"/>
  <c r="F268"/>
  <c r="D268"/>
  <c r="Q214"/>
  <c r="O214"/>
  <c r="K214"/>
  <c r="E214"/>
  <c r="T158"/>
  <c r="R158"/>
  <c r="P158"/>
  <c r="N158"/>
  <c r="L158"/>
  <c r="J158"/>
  <c r="H158"/>
  <c r="F158"/>
  <c r="D158"/>
  <c r="B103"/>
  <c r="Q103"/>
  <c r="O103"/>
  <c r="M103"/>
  <c r="K103"/>
  <c r="I103"/>
  <c r="E103"/>
  <c r="C103"/>
  <c r="C102"/>
  <c r="B102"/>
  <c r="Q102"/>
  <c r="O102"/>
  <c r="M102"/>
  <c r="K102"/>
  <c r="I102"/>
  <c r="E102"/>
  <c r="B101"/>
  <c r="B98"/>
  <c r="T46"/>
  <c r="R46"/>
  <c r="P46"/>
  <c r="N46"/>
  <c r="L46"/>
  <c r="J46"/>
  <c r="H46"/>
  <c r="F46"/>
  <c r="D46"/>
  <c r="I106" i="7"/>
  <c r="D106"/>
  <c r="B105"/>
  <c r="B106"/>
  <c r="O106" l="1"/>
  <c r="N106"/>
  <c r="J106"/>
  <c r="E106"/>
  <c r="Q47"/>
  <c r="L47"/>
  <c r="J47"/>
  <c r="G47"/>
  <c r="E47"/>
  <c r="B113" i="11"/>
  <c r="O113"/>
  <c r="N113"/>
  <c r="J113"/>
  <c r="I113"/>
  <c r="E113"/>
  <c r="D113"/>
  <c r="Q51"/>
  <c r="O51"/>
  <c r="L51"/>
  <c r="J51"/>
  <c r="G51"/>
  <c r="E51"/>
  <c r="N111" i="10"/>
  <c r="N112"/>
  <c r="I112"/>
  <c r="O112"/>
  <c r="J112"/>
  <c r="E112"/>
  <c r="D112"/>
  <c r="Q51"/>
  <c r="J51"/>
  <c r="O51"/>
  <c r="L51"/>
  <c r="G51"/>
  <c r="E51"/>
  <c r="AT75" i="6"/>
  <c r="AS75"/>
  <c r="AU75" s="1"/>
  <c r="AQ75"/>
  <c r="AP75"/>
  <c r="AR75" s="1"/>
  <c r="AN75"/>
  <c r="AM75"/>
  <c r="AO75" s="1"/>
  <c r="AK75"/>
  <c r="AW75" s="1"/>
  <c r="AJ75"/>
  <c r="AV75" s="1"/>
  <c r="AX75" s="1"/>
  <c r="AW74"/>
  <c r="AV74"/>
  <c r="AX74" s="1"/>
  <c r="AU74"/>
  <c r="AR74"/>
  <c r="AO74"/>
  <c r="AL74"/>
  <c r="AW73"/>
  <c r="AV73"/>
  <c r="AX73" s="1"/>
  <c r="AU73"/>
  <c r="AR73"/>
  <c r="AO73"/>
  <c r="AL73"/>
  <c r="AW72"/>
  <c r="AV72"/>
  <c r="AX72" s="1"/>
  <c r="AU72"/>
  <c r="AR72"/>
  <c r="AO72"/>
  <c r="AL72"/>
  <c r="AW71"/>
  <c r="AV71"/>
  <c r="AX71" s="1"/>
  <c r="AU71"/>
  <c r="AR71"/>
  <c r="AO71"/>
  <c r="AL71"/>
  <c r="AW70"/>
  <c r="AV70"/>
  <c r="AX70" s="1"/>
  <c r="AU70"/>
  <c r="AR70"/>
  <c r="AO70"/>
  <c r="AL70"/>
  <c r="AW69"/>
  <c r="AV69"/>
  <c r="AX69" s="1"/>
  <c r="AU69"/>
  <c r="AR69"/>
  <c r="AO69"/>
  <c r="AL69"/>
  <c r="AW68"/>
  <c r="AV68"/>
  <c r="AX68" s="1"/>
  <c r="AU68"/>
  <c r="AR68"/>
  <c r="AO68"/>
  <c r="AL68"/>
  <c r="AW67"/>
  <c r="AV67"/>
  <c r="AX67" s="1"/>
  <c r="AU67"/>
  <c r="AR67"/>
  <c r="AO67"/>
  <c r="AL67"/>
  <c r="AW66"/>
  <c r="AV66"/>
  <c r="AX66" s="1"/>
  <c r="AU66"/>
  <c r="AR66"/>
  <c r="AO66"/>
  <c r="AL66"/>
  <c r="AW65"/>
  <c r="AV65"/>
  <c r="AX65" s="1"/>
  <c r="AU65"/>
  <c r="AR65"/>
  <c r="AO65"/>
  <c r="AL65"/>
  <c r="AW64"/>
  <c r="AV64"/>
  <c r="AX64" s="1"/>
  <c r="AU64"/>
  <c r="AR64"/>
  <c r="AO64"/>
  <c r="AL64"/>
  <c r="AW63"/>
  <c r="AV63"/>
  <c r="AX63" s="1"/>
  <c r="AU63"/>
  <c r="AR63"/>
  <c r="AO63"/>
  <c r="AL63"/>
  <c r="AW62"/>
  <c r="AV62"/>
  <c r="AX62" s="1"/>
  <c r="AU62"/>
  <c r="AR62"/>
  <c r="AO62"/>
  <c r="AL62"/>
  <c r="AW61"/>
  <c r="AV61"/>
  <c r="AX61" s="1"/>
  <c r="AU61"/>
  <c r="AR61"/>
  <c r="AO61"/>
  <c r="AL61"/>
  <c r="AW60"/>
  <c r="AV60"/>
  <c r="AX60" s="1"/>
  <c r="AU60"/>
  <c r="AR60"/>
  <c r="AO60"/>
  <c r="AL60"/>
  <c r="AW59"/>
  <c r="AV59"/>
  <c r="AX59" s="1"/>
  <c r="AU59"/>
  <c r="AR59"/>
  <c r="AO59"/>
  <c r="AL59"/>
  <c r="AW58"/>
  <c r="AV58"/>
  <c r="AX58" s="1"/>
  <c r="AU58"/>
  <c r="AR58"/>
  <c r="AO58"/>
  <c r="AL58"/>
  <c r="AW57"/>
  <c r="AV57"/>
  <c r="AX57" s="1"/>
  <c r="AU57"/>
  <c r="AR57"/>
  <c r="AO57"/>
  <c r="AL57"/>
  <c r="AW56"/>
  <c r="AV56"/>
  <c r="AX56" s="1"/>
  <c r="AU56"/>
  <c r="AR56"/>
  <c r="AO56"/>
  <c r="AL56"/>
  <c r="AW55"/>
  <c r="AV55"/>
  <c r="AX55" s="1"/>
  <c r="AU55"/>
  <c r="AR55"/>
  <c r="AO55"/>
  <c r="AL55"/>
  <c r="AL75" s="1"/>
  <c r="AF51" i="5"/>
  <c r="AC51"/>
  <c r="Z51"/>
  <c r="W51"/>
  <c r="T51"/>
  <c r="K51"/>
  <c r="H51"/>
  <c r="E51"/>
  <c r="S329" i="4"/>
  <c r="Q329"/>
  <c r="O329"/>
  <c r="M329"/>
  <c r="K329"/>
  <c r="E329"/>
  <c r="C329"/>
  <c r="B329"/>
  <c r="S328" l="1"/>
  <c r="Q328"/>
  <c r="O328"/>
  <c r="M328"/>
  <c r="K328"/>
  <c r="E328"/>
  <c r="C328"/>
  <c r="B328"/>
  <c r="D274"/>
  <c r="T273"/>
  <c r="R273"/>
  <c r="P273"/>
  <c r="N273"/>
  <c r="L273"/>
  <c r="J273"/>
  <c r="H273"/>
  <c r="F273"/>
  <c r="D273"/>
  <c r="S216"/>
  <c r="T165"/>
  <c r="B219"/>
  <c r="B218"/>
  <c r="S219"/>
  <c r="Q219"/>
  <c r="M219"/>
  <c r="K219"/>
  <c r="E219"/>
  <c r="S218"/>
  <c r="Q218"/>
  <c r="O218"/>
  <c r="M218"/>
  <c r="K218"/>
  <c r="E218"/>
  <c r="C218"/>
  <c r="B196"/>
  <c r="B217"/>
  <c r="S109"/>
  <c r="Q109"/>
  <c r="O109"/>
  <c r="M109"/>
  <c r="K109"/>
  <c r="I109"/>
  <c r="G109"/>
  <c r="E109"/>
  <c r="C109"/>
  <c r="B109"/>
  <c r="S108"/>
  <c r="Q108"/>
  <c r="O108"/>
  <c r="M108"/>
  <c r="K108"/>
  <c r="I108"/>
  <c r="G108"/>
  <c r="E108"/>
  <c r="C108"/>
  <c r="B108"/>
  <c r="B107"/>
  <c r="N104" i="3"/>
  <c r="M104"/>
  <c r="I104"/>
  <c r="D104"/>
  <c r="C104"/>
  <c r="D103"/>
  <c r="T164" i="4"/>
  <c r="R164"/>
  <c r="P164"/>
  <c r="N164"/>
  <c r="L164"/>
  <c r="J164"/>
  <c r="F164"/>
  <c r="D164"/>
  <c r="D163"/>
  <c r="C107"/>
  <c r="T49"/>
  <c r="T112" s="1"/>
  <c r="R49"/>
  <c r="R112" s="1"/>
  <c r="P49"/>
  <c r="P112" s="1"/>
  <c r="N49"/>
  <c r="N112" s="1"/>
  <c r="L49"/>
  <c r="L112" s="1"/>
  <c r="J49"/>
  <c r="J112" s="1"/>
  <c r="H49"/>
  <c r="H112" s="1"/>
  <c r="F49"/>
  <c r="F112" s="1"/>
  <c r="D49"/>
  <c r="D112" s="1"/>
  <c r="P47" i="3"/>
  <c r="Q47" s="1"/>
  <c r="O47"/>
  <c r="K47"/>
  <c r="L47" s="1"/>
  <c r="J47"/>
  <c r="F47"/>
  <c r="G47" s="1"/>
  <c r="E47"/>
  <c r="AR28" i="26"/>
  <c r="D48" i="4"/>
  <c r="L47" i="8"/>
  <c r="F47"/>
  <c r="N105" i="7"/>
  <c r="G214" i="4"/>
  <c r="G139" i="26" l="1"/>
  <c r="G138"/>
  <c r="G137"/>
  <c r="I164"/>
  <c r="H164"/>
  <c r="I165"/>
  <c r="H165"/>
  <c r="H167"/>
  <c r="I167"/>
  <c r="H169"/>
  <c r="I169"/>
  <c r="I173"/>
  <c r="H173"/>
  <c r="G173"/>
  <c r="F173"/>
  <c r="E173"/>
  <c r="M80"/>
  <c r="L80"/>
  <c r="L79"/>
  <c r="L177" s="1"/>
  <c r="L71"/>
  <c r="L70"/>
  <c r="F59" i="19"/>
  <c r="G59" s="1"/>
  <c r="W59"/>
  <c r="Y59" s="1"/>
  <c r="D59"/>
  <c r="E59" s="1"/>
  <c r="R59"/>
  <c r="T59" s="1"/>
  <c r="M59"/>
  <c r="O59" s="1"/>
  <c r="H59"/>
  <c r="L59" s="1"/>
  <c r="E35"/>
  <c r="M70" i="18"/>
  <c r="M54"/>
  <c r="M75"/>
  <c r="M74"/>
  <c r="M73"/>
  <c r="M72"/>
  <c r="M71"/>
  <c r="L70"/>
  <c r="L75"/>
  <c r="L74"/>
  <c r="L73"/>
  <c r="L72"/>
  <c r="L71"/>
  <c r="J71"/>
  <c r="J75"/>
  <c r="J74"/>
  <c r="J73"/>
  <c r="J72"/>
  <c r="J70"/>
  <c r="J59" i="19" l="1"/>
  <c r="L83" i="26"/>
  <c r="M68" i="18"/>
  <c r="N75" s="1"/>
  <c r="V59" i="19"/>
  <c r="Q59"/>
  <c r="AA59"/>
  <c r="N72" i="18"/>
  <c r="R116" i="16"/>
  <c r="G115"/>
  <c r="G114"/>
  <c r="G113"/>
  <c r="G112"/>
  <c r="G111"/>
  <c r="G110"/>
  <c r="G109"/>
  <c r="G108"/>
  <c r="G107"/>
  <c r="G106"/>
  <c r="G105"/>
  <c r="R122"/>
  <c r="R132"/>
  <c r="R131"/>
  <c r="R130"/>
  <c r="R129"/>
  <c r="R128"/>
  <c r="R127"/>
  <c r="R126"/>
  <c r="R125"/>
  <c r="R124"/>
  <c r="R123"/>
  <c r="E133"/>
  <c r="U92"/>
  <c r="S92"/>
  <c r="Q92"/>
  <c r="O92"/>
  <c r="L92"/>
  <c r="J92"/>
  <c r="H92"/>
  <c r="F92"/>
  <c r="U42"/>
  <c r="S42"/>
  <c r="Q42"/>
  <c r="O42"/>
  <c r="L42"/>
  <c r="J42"/>
  <c r="H42"/>
  <c r="F42"/>
  <c r="F53" i="15"/>
  <c r="D53"/>
  <c r="P53"/>
  <c r="M53"/>
  <c r="J53"/>
  <c r="O53"/>
  <c r="L53"/>
  <c r="I53"/>
  <c r="G53"/>
  <c r="D52"/>
  <c r="W31" i="14"/>
  <c r="W30"/>
  <c r="W29"/>
  <c r="W28"/>
  <c r="Z31"/>
  <c r="Z30"/>
  <c r="Z29"/>
  <c r="Z28"/>
  <c r="T31"/>
  <c r="T30"/>
  <c r="T29"/>
  <c r="T28"/>
  <c r="Q31"/>
  <c r="Q30"/>
  <c r="Q29"/>
  <c r="Q28"/>
  <c r="N31"/>
  <c r="N30"/>
  <c r="N29"/>
  <c r="N28"/>
  <c r="K31"/>
  <c r="K30"/>
  <c r="K29"/>
  <c r="K28"/>
  <c r="H31"/>
  <c r="H30"/>
  <c r="H29"/>
  <c r="H28"/>
  <c r="H27"/>
  <c r="E31"/>
  <c r="B70" i="13"/>
  <c r="O70"/>
  <c r="M70"/>
  <c r="K70"/>
  <c r="I70"/>
  <c r="G70"/>
  <c r="E70"/>
  <c r="D70"/>
  <c r="C70"/>
  <c r="P30"/>
  <c r="R30"/>
  <c r="N30"/>
  <c r="L30"/>
  <c r="J30"/>
  <c r="H30"/>
  <c r="F30"/>
  <c r="O70" i="35"/>
  <c r="N70"/>
  <c r="J70"/>
  <c r="I70"/>
  <c r="E70"/>
  <c r="D70"/>
  <c r="C70"/>
  <c r="Q30"/>
  <c r="O30"/>
  <c r="L30"/>
  <c r="J30"/>
  <c r="G30"/>
  <c r="G29"/>
  <c r="G28"/>
  <c r="E30"/>
  <c r="O112" i="11"/>
  <c r="N112"/>
  <c r="J112"/>
  <c r="I112"/>
  <c r="E112"/>
  <c r="D112"/>
  <c r="Q50"/>
  <c r="O50"/>
  <c r="L50"/>
  <c r="J50"/>
  <c r="G50"/>
  <c r="E50"/>
  <c r="B111" i="10"/>
  <c r="O111"/>
  <c r="J111"/>
  <c r="I111"/>
  <c r="E111"/>
  <c r="D111"/>
  <c r="Q50"/>
  <c r="O50"/>
  <c r="L50"/>
  <c r="J50"/>
  <c r="G50"/>
  <c r="E50"/>
  <c r="AC55" i="9"/>
  <c r="T55"/>
  <c r="K55"/>
  <c r="H55"/>
  <c r="AF55"/>
  <c r="Z55"/>
  <c r="W55"/>
  <c r="E55"/>
  <c r="B323" i="8"/>
  <c r="Q323"/>
  <c r="O323"/>
  <c r="M323"/>
  <c r="K323"/>
  <c r="E323"/>
  <c r="C323"/>
  <c r="R267"/>
  <c r="T267"/>
  <c r="P267"/>
  <c r="N267"/>
  <c r="L267"/>
  <c r="J267"/>
  <c r="H267"/>
  <c r="F267"/>
  <c r="D267"/>
  <c r="B213"/>
  <c r="Q213"/>
  <c r="O213"/>
  <c r="M213"/>
  <c r="K213"/>
  <c r="E213"/>
  <c r="C213"/>
  <c r="R157"/>
  <c r="T157"/>
  <c r="P157"/>
  <c r="N157"/>
  <c r="L157"/>
  <c r="J157"/>
  <c r="H157"/>
  <c r="F157"/>
  <c r="D157"/>
  <c r="F151"/>
  <c r="D151"/>
  <c r="R47"/>
  <c r="T47"/>
  <c r="P47"/>
  <c r="N47"/>
  <c r="J47"/>
  <c r="H47"/>
  <c r="D47"/>
  <c r="O105" i="7"/>
  <c r="J105"/>
  <c r="I105"/>
  <c r="E105"/>
  <c r="D105"/>
  <c r="Q46"/>
  <c r="O46"/>
  <c r="L46"/>
  <c r="J46"/>
  <c r="G46"/>
  <c r="E46"/>
  <c r="L49" i="6"/>
  <c r="K49"/>
  <c r="I49"/>
  <c r="O49" s="1"/>
  <c r="H49"/>
  <c r="F49"/>
  <c r="E49"/>
  <c r="C49"/>
  <c r="B49"/>
  <c r="O48"/>
  <c r="N48"/>
  <c r="M48"/>
  <c r="O47"/>
  <c r="N47"/>
  <c r="M47"/>
  <c r="O46"/>
  <c r="N46"/>
  <c r="M46"/>
  <c r="O45"/>
  <c r="N45"/>
  <c r="M45"/>
  <c r="O44"/>
  <c r="N44"/>
  <c r="M44"/>
  <c r="O43"/>
  <c r="N43"/>
  <c r="M43"/>
  <c r="O42"/>
  <c r="N42"/>
  <c r="M42"/>
  <c r="O41"/>
  <c r="N41"/>
  <c r="M41"/>
  <c r="O40"/>
  <c r="N40"/>
  <c r="M40"/>
  <c r="O39"/>
  <c r="N39"/>
  <c r="M39"/>
  <c r="O38"/>
  <c r="N38"/>
  <c r="M38"/>
  <c r="O37"/>
  <c r="N37"/>
  <c r="M37"/>
  <c r="O36"/>
  <c r="N36"/>
  <c r="M36"/>
  <c r="O35"/>
  <c r="N35"/>
  <c r="M35"/>
  <c r="N34"/>
  <c r="M34"/>
  <c r="O33"/>
  <c r="N33"/>
  <c r="M33"/>
  <c r="O32"/>
  <c r="N32"/>
  <c r="M32"/>
  <c r="O31"/>
  <c r="N31"/>
  <c r="M31"/>
  <c r="O30"/>
  <c r="N30"/>
  <c r="M30"/>
  <c r="O29"/>
  <c r="M29"/>
  <c r="AF74"/>
  <c r="AE74"/>
  <c r="AF73"/>
  <c r="AE73"/>
  <c r="AG73" s="1"/>
  <c r="AF72"/>
  <c r="AE72"/>
  <c r="AF71"/>
  <c r="AE71"/>
  <c r="AG71" s="1"/>
  <c r="AF70"/>
  <c r="AE70"/>
  <c r="AF69"/>
  <c r="AE69"/>
  <c r="AG69" s="1"/>
  <c r="AF68"/>
  <c r="AE68"/>
  <c r="AF67"/>
  <c r="AE67"/>
  <c r="AG67" s="1"/>
  <c r="AF66"/>
  <c r="AE66"/>
  <c r="AF65"/>
  <c r="AE65"/>
  <c r="AG65" s="1"/>
  <c r="AF64"/>
  <c r="AE64"/>
  <c r="AF63"/>
  <c r="AE63"/>
  <c r="AG63" s="1"/>
  <c r="AF62"/>
  <c r="AE62"/>
  <c r="AF61"/>
  <c r="AE61"/>
  <c r="AG61" s="1"/>
  <c r="AF60"/>
  <c r="AE60"/>
  <c r="AF59"/>
  <c r="AE59"/>
  <c r="AG59" s="1"/>
  <c r="AF58"/>
  <c r="AE58"/>
  <c r="AF57"/>
  <c r="AE57"/>
  <c r="AG57" s="1"/>
  <c r="AF56"/>
  <c r="AE56"/>
  <c r="AF55"/>
  <c r="AE55"/>
  <c r="AG55" s="1"/>
  <c r="AD74"/>
  <c r="AD73"/>
  <c r="AD72"/>
  <c r="AD71"/>
  <c r="AD70"/>
  <c r="AD69"/>
  <c r="AD68"/>
  <c r="AD67"/>
  <c r="AD66"/>
  <c r="AD65"/>
  <c r="AD64"/>
  <c r="AD63"/>
  <c r="AD62"/>
  <c r="AD61"/>
  <c r="AD60"/>
  <c r="AD59"/>
  <c r="AD58"/>
  <c r="AD57"/>
  <c r="AD56"/>
  <c r="AD55"/>
  <c r="AB75"/>
  <c r="AC75"/>
  <c r="X74"/>
  <c r="X73"/>
  <c r="X72"/>
  <c r="X71"/>
  <c r="X70"/>
  <c r="X69"/>
  <c r="X68"/>
  <c r="X67"/>
  <c r="X66"/>
  <c r="X65"/>
  <c r="X64"/>
  <c r="X63"/>
  <c r="X62"/>
  <c r="X61"/>
  <c r="X60"/>
  <c r="X59"/>
  <c r="X58"/>
  <c r="X57"/>
  <c r="X56"/>
  <c r="X55"/>
  <c r="V75"/>
  <c r="W75"/>
  <c r="U74"/>
  <c r="U73"/>
  <c r="U72"/>
  <c r="U71"/>
  <c r="U70"/>
  <c r="U69"/>
  <c r="U68"/>
  <c r="U67"/>
  <c r="U66"/>
  <c r="U65"/>
  <c r="U64"/>
  <c r="U63"/>
  <c r="U62"/>
  <c r="U61"/>
  <c r="U60"/>
  <c r="U59"/>
  <c r="U58"/>
  <c r="U57"/>
  <c r="U56"/>
  <c r="U55"/>
  <c r="S75"/>
  <c r="AE75" s="1"/>
  <c r="T75"/>
  <c r="AA74"/>
  <c r="AA73"/>
  <c r="AA72"/>
  <c r="AA71"/>
  <c r="AA70"/>
  <c r="AA69"/>
  <c r="AA68"/>
  <c r="AA67"/>
  <c r="AA66"/>
  <c r="AA65"/>
  <c r="AA64"/>
  <c r="AA63"/>
  <c r="AA62"/>
  <c r="AA61"/>
  <c r="AA60"/>
  <c r="AA59"/>
  <c r="AA58"/>
  <c r="AA57"/>
  <c r="AA56"/>
  <c r="AA55"/>
  <c r="Y75"/>
  <c r="Z75"/>
  <c r="AA75" s="1"/>
  <c r="AC52" i="5"/>
  <c r="AF52"/>
  <c r="Z52"/>
  <c r="W52"/>
  <c r="T52"/>
  <c r="K52"/>
  <c r="H52"/>
  <c r="E52"/>
  <c r="R274" i="4"/>
  <c r="T274"/>
  <c r="P274"/>
  <c r="N274"/>
  <c r="L274"/>
  <c r="J274"/>
  <c r="H274"/>
  <c r="F274"/>
  <c r="R165"/>
  <c r="P165"/>
  <c r="N165"/>
  <c r="L165"/>
  <c r="J165"/>
  <c r="F165"/>
  <c r="D165"/>
  <c r="R50"/>
  <c r="T50"/>
  <c r="P50"/>
  <c r="N50"/>
  <c r="L50"/>
  <c r="J50"/>
  <c r="H50"/>
  <c r="F50"/>
  <c r="D50"/>
  <c r="O49" i="3"/>
  <c r="P49"/>
  <c r="P106" s="1"/>
  <c r="J49"/>
  <c r="K49"/>
  <c r="K106" s="1"/>
  <c r="F49"/>
  <c r="F106" s="1"/>
  <c r="F45" i="8"/>
  <c r="F44"/>
  <c r="F43"/>
  <c r="D45"/>
  <c r="D44"/>
  <c r="D43"/>
  <c r="T168" i="20"/>
  <c r="P168"/>
  <c r="N168"/>
  <c r="L168"/>
  <c r="J168"/>
  <c r="H168"/>
  <c r="T167"/>
  <c r="P167"/>
  <c r="N167"/>
  <c r="L167"/>
  <c r="J167"/>
  <c r="H167"/>
  <c r="F167"/>
  <c r="T166"/>
  <c r="R166"/>
  <c r="P166"/>
  <c r="N166"/>
  <c r="L166"/>
  <c r="J166"/>
  <c r="H166"/>
  <c r="F166"/>
  <c r="T134"/>
  <c r="R134"/>
  <c r="P134"/>
  <c r="N134"/>
  <c r="L134"/>
  <c r="J134"/>
  <c r="F134"/>
  <c r="T133"/>
  <c r="R133"/>
  <c r="P133"/>
  <c r="N133"/>
  <c r="L133"/>
  <c r="J133"/>
  <c r="H133"/>
  <c r="F133"/>
  <c r="T132"/>
  <c r="R132"/>
  <c r="P132"/>
  <c r="N132"/>
  <c r="L132"/>
  <c r="J132"/>
  <c r="H132"/>
  <c r="F132"/>
  <c r="T99"/>
  <c r="R99"/>
  <c r="P99"/>
  <c r="N99"/>
  <c r="L99"/>
  <c r="J99"/>
  <c r="H99"/>
  <c r="F99"/>
  <c r="G111" i="10" l="1"/>
  <c r="M49" i="6"/>
  <c r="P43"/>
  <c r="P32"/>
  <c r="N71" i="18"/>
  <c r="N70"/>
  <c r="N74"/>
  <c r="N73"/>
  <c r="G116" i="16"/>
  <c r="P31" i="6"/>
  <c r="L49" i="3"/>
  <c r="Q49"/>
  <c r="R133" i="16"/>
  <c r="P39" i="6"/>
  <c r="G49" i="3"/>
  <c r="P40" i="6"/>
  <c r="P44"/>
  <c r="P48"/>
  <c r="AG75"/>
  <c r="AF75"/>
  <c r="AD75"/>
  <c r="AG56"/>
  <c r="AG58"/>
  <c r="AG60"/>
  <c r="AG62"/>
  <c r="AG64"/>
  <c r="AG66"/>
  <c r="AG68"/>
  <c r="AG70"/>
  <c r="AG72"/>
  <c r="AG74"/>
  <c r="P35"/>
  <c r="P47"/>
  <c r="P36"/>
  <c r="U75"/>
  <c r="X75"/>
  <c r="P30"/>
  <c r="P33"/>
  <c r="P38"/>
  <c r="P41"/>
  <c r="P46"/>
  <c r="N49"/>
  <c r="D49"/>
  <c r="P29"/>
  <c r="P34"/>
  <c r="P37"/>
  <c r="P42"/>
  <c r="P45"/>
  <c r="T98" i="20"/>
  <c r="R98"/>
  <c r="P98"/>
  <c r="N98"/>
  <c r="L98"/>
  <c r="J98"/>
  <c r="H98"/>
  <c r="F98"/>
  <c r="P49" i="6" l="1"/>
  <c r="T97" i="20"/>
  <c r="P97"/>
  <c r="L97"/>
  <c r="H97"/>
  <c r="R97"/>
  <c r="N97"/>
  <c r="J97"/>
  <c r="F97"/>
  <c r="O64"/>
  <c r="M64"/>
  <c r="K64"/>
  <c r="I64"/>
  <c r="G64"/>
  <c r="E64"/>
  <c r="D64"/>
  <c r="C64"/>
  <c r="O63"/>
  <c r="M63"/>
  <c r="K63"/>
  <c r="I63"/>
  <c r="G63"/>
  <c r="E63"/>
  <c r="D63"/>
  <c r="C63"/>
  <c r="O62"/>
  <c r="M62"/>
  <c r="K62"/>
  <c r="I62"/>
  <c r="G62"/>
  <c r="E62"/>
  <c r="D62"/>
  <c r="C62"/>
  <c r="P25"/>
  <c r="L25"/>
  <c r="H25"/>
  <c r="N25"/>
  <c r="J25"/>
  <c r="F25"/>
  <c r="P24"/>
  <c r="L24"/>
  <c r="H24"/>
  <c r="N24"/>
  <c r="J24"/>
  <c r="F24"/>
  <c r="P23"/>
  <c r="L23"/>
  <c r="H23"/>
  <c r="N23"/>
  <c r="J23"/>
  <c r="F23"/>
  <c r="AQ28" i="26"/>
  <c r="AP28"/>
  <c r="AO28"/>
  <c r="AN28"/>
  <c r="AM28"/>
  <c r="AL28"/>
  <c r="AK28"/>
  <c r="AJ28"/>
  <c r="AI28"/>
  <c r="G172"/>
  <c r="F172"/>
  <c r="E172"/>
  <c r="D172"/>
  <c r="G170"/>
  <c r="F170"/>
  <c r="E170"/>
  <c r="D170"/>
  <c r="G169"/>
  <c r="F169"/>
  <c r="E169"/>
  <c r="D169"/>
  <c r="G145"/>
  <c r="K167"/>
  <c r="J167"/>
  <c r="G167"/>
  <c r="F167"/>
  <c r="E167"/>
  <c r="D167"/>
  <c r="M79"/>
  <c r="K78"/>
  <c r="K176" s="1"/>
  <c r="J78"/>
  <c r="J176" s="1"/>
  <c r="I78"/>
  <c r="H78"/>
  <c r="G78"/>
  <c r="G176" s="1"/>
  <c r="F78"/>
  <c r="F176" s="1"/>
  <c r="E78"/>
  <c r="D78"/>
  <c r="D176" s="1"/>
  <c r="M77"/>
  <c r="L77"/>
  <c r="M76"/>
  <c r="L75"/>
  <c r="L173" s="1"/>
  <c r="L76"/>
  <c r="M175" l="1"/>
  <c r="M174"/>
  <c r="H176"/>
  <c r="M83"/>
  <c r="M177"/>
  <c r="L175"/>
  <c r="L174"/>
  <c r="I176"/>
  <c r="L169"/>
  <c r="N104" i="7" l="1"/>
  <c r="E104"/>
  <c r="D104"/>
  <c r="J45" i="3" l="1"/>
  <c r="K53" i="30"/>
  <c r="L53"/>
  <c r="I53"/>
  <c r="H53"/>
  <c r="E53"/>
  <c r="F53"/>
  <c r="H25" i="13" l="1"/>
  <c r="F25"/>
  <c r="O50"/>
  <c r="M50"/>
  <c r="K50"/>
  <c r="Q207" i="8"/>
  <c r="O207"/>
  <c r="M207"/>
  <c r="K207"/>
  <c r="E207"/>
  <c r="B207"/>
  <c r="F56" i="19"/>
  <c r="F53"/>
  <c r="D58"/>
  <c r="E58" s="1"/>
  <c r="F58"/>
  <c r="G58" s="1"/>
  <c r="W58"/>
  <c r="Y58" s="1"/>
  <c r="R58"/>
  <c r="T58" s="1"/>
  <c r="M58"/>
  <c r="O58" s="1"/>
  <c r="H58"/>
  <c r="J58" s="1"/>
  <c r="H57"/>
  <c r="J57" s="1"/>
  <c r="F57"/>
  <c r="G57" s="1"/>
  <c r="W57"/>
  <c r="Y57" s="1"/>
  <c r="D57"/>
  <c r="E57" s="1"/>
  <c r="R57"/>
  <c r="V57" s="1"/>
  <c r="M57"/>
  <c r="Q57" s="1"/>
  <c r="H56"/>
  <c r="J56" s="1"/>
  <c r="G56"/>
  <c r="W56"/>
  <c r="Y56" s="1"/>
  <c r="D56"/>
  <c r="E56" s="1"/>
  <c r="R56"/>
  <c r="T56" s="1"/>
  <c r="M56"/>
  <c r="Q56" s="1"/>
  <c r="O56"/>
  <c r="F55"/>
  <c r="G55" s="1"/>
  <c r="W55"/>
  <c r="Y55" s="1"/>
  <c r="D55"/>
  <c r="E55" s="1"/>
  <c r="R55"/>
  <c r="V55" s="1"/>
  <c r="M55"/>
  <c r="O55" s="1"/>
  <c r="H55"/>
  <c r="L55" s="1"/>
  <c r="H54"/>
  <c r="AB144" i="16"/>
  <c r="AB143"/>
  <c r="AB142"/>
  <c r="AB140"/>
  <c r="AB139"/>
  <c r="AB149"/>
  <c r="AB148"/>
  <c r="AB147"/>
  <c r="AB146"/>
  <c r="AB145"/>
  <c r="AB141"/>
  <c r="AL149"/>
  <c r="AL141"/>
  <c r="AL140"/>
  <c r="AL139"/>
  <c r="AL148"/>
  <c r="AL147"/>
  <c r="AL146"/>
  <c r="AL145"/>
  <c r="AL144"/>
  <c r="AL143"/>
  <c r="AL142"/>
  <c r="T31" i="17"/>
  <c r="T48"/>
  <c r="T47"/>
  <c r="T46"/>
  <c r="T45"/>
  <c r="T44"/>
  <c r="T43"/>
  <c r="T42"/>
  <c r="T41"/>
  <c r="T40"/>
  <c r="T39"/>
  <c r="T38"/>
  <c r="T37"/>
  <c r="T36"/>
  <c r="T35"/>
  <c r="T33"/>
  <c r="T32"/>
  <c r="U87" i="16"/>
  <c r="U91"/>
  <c r="U90"/>
  <c r="U89"/>
  <c r="S87"/>
  <c r="S91"/>
  <c r="S90"/>
  <c r="S89"/>
  <c r="Q87"/>
  <c r="Q91"/>
  <c r="Q90"/>
  <c r="Q89"/>
  <c r="O91"/>
  <c r="O90"/>
  <c r="O89"/>
  <c r="L87"/>
  <c r="L91"/>
  <c r="L90"/>
  <c r="L89"/>
  <c r="J87"/>
  <c r="J91"/>
  <c r="J90"/>
  <c r="J89"/>
  <c r="H87"/>
  <c r="H91"/>
  <c r="H90"/>
  <c r="H89"/>
  <c r="F87"/>
  <c r="F91"/>
  <c r="F90"/>
  <c r="F89"/>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O69" i="13"/>
  <c r="M69"/>
  <c r="K69"/>
  <c r="I69"/>
  <c r="G69"/>
  <c r="E69"/>
  <c r="D69"/>
  <c r="C69"/>
  <c r="O68"/>
  <c r="M68"/>
  <c r="K68"/>
  <c r="I68"/>
  <c r="G68"/>
  <c r="E68"/>
  <c r="D68"/>
  <c r="C68"/>
  <c r="B68"/>
  <c r="O67"/>
  <c r="M67"/>
  <c r="K67"/>
  <c r="I67"/>
  <c r="G67"/>
  <c r="E67"/>
  <c r="D67"/>
  <c r="C67"/>
  <c r="B67"/>
  <c r="R29"/>
  <c r="R28"/>
  <c r="R27"/>
  <c r="P29"/>
  <c r="P28"/>
  <c r="P27"/>
  <c r="P71" s="1"/>
  <c r="N29"/>
  <c r="N28"/>
  <c r="N27"/>
  <c r="N71" s="1"/>
  <c r="L29"/>
  <c r="L28"/>
  <c r="L27"/>
  <c r="L71" s="1"/>
  <c r="J29"/>
  <c r="J28"/>
  <c r="J27"/>
  <c r="J71" s="1"/>
  <c r="H29"/>
  <c r="H28"/>
  <c r="H27"/>
  <c r="H71" s="1"/>
  <c r="F29"/>
  <c r="F28"/>
  <c r="F27"/>
  <c r="F71" s="1"/>
  <c r="O69" i="35"/>
  <c r="N69"/>
  <c r="J69"/>
  <c r="I69"/>
  <c r="E69"/>
  <c r="D69"/>
  <c r="C69"/>
  <c r="O68"/>
  <c r="N68"/>
  <c r="J68"/>
  <c r="I68"/>
  <c r="E68"/>
  <c r="D68"/>
  <c r="C68"/>
  <c r="B68"/>
  <c r="O67"/>
  <c r="N67"/>
  <c r="J67"/>
  <c r="I67"/>
  <c r="E67"/>
  <c r="D67"/>
  <c r="C67"/>
  <c r="B67"/>
  <c r="Q29"/>
  <c r="Q28"/>
  <c r="Q27"/>
  <c r="Q71" s="1"/>
  <c r="O29"/>
  <c r="O28"/>
  <c r="O27"/>
  <c r="O71" s="1"/>
  <c r="L29"/>
  <c r="L28"/>
  <c r="L27"/>
  <c r="L71" s="1"/>
  <c r="J29"/>
  <c r="J28"/>
  <c r="J27"/>
  <c r="J71" s="1"/>
  <c r="G27"/>
  <c r="G71" s="1"/>
  <c r="E29"/>
  <c r="E28"/>
  <c r="E27"/>
  <c r="E71" s="1"/>
  <c r="O111" i="11"/>
  <c r="N111"/>
  <c r="J111"/>
  <c r="I111"/>
  <c r="E111"/>
  <c r="D111"/>
  <c r="B111"/>
  <c r="O110"/>
  <c r="N110"/>
  <c r="J110"/>
  <c r="I110"/>
  <c r="E110"/>
  <c r="D110"/>
  <c r="B110"/>
  <c r="O109"/>
  <c r="N109"/>
  <c r="J109"/>
  <c r="I109"/>
  <c r="E109"/>
  <c r="D109"/>
  <c r="B109"/>
  <c r="Q49"/>
  <c r="Q48"/>
  <c r="Q114" s="1"/>
  <c r="Q47"/>
  <c r="Q113" s="1"/>
  <c r="L49"/>
  <c r="L48"/>
  <c r="L114" s="1"/>
  <c r="L47"/>
  <c r="L113" s="1"/>
  <c r="O49"/>
  <c r="O48"/>
  <c r="O47"/>
  <c r="J49"/>
  <c r="J48"/>
  <c r="J47"/>
  <c r="G49"/>
  <c r="G48"/>
  <c r="G114" s="1"/>
  <c r="G47"/>
  <c r="G113" s="1"/>
  <c r="E49"/>
  <c r="E48"/>
  <c r="E47"/>
  <c r="O110" i="10"/>
  <c r="N110"/>
  <c r="J110"/>
  <c r="I110"/>
  <c r="E110"/>
  <c r="D110"/>
  <c r="B110"/>
  <c r="O109"/>
  <c r="N109"/>
  <c r="J109"/>
  <c r="I109"/>
  <c r="E109"/>
  <c r="D109"/>
  <c r="B109"/>
  <c r="O108"/>
  <c r="N108"/>
  <c r="J108"/>
  <c r="I108"/>
  <c r="E108"/>
  <c r="D108"/>
  <c r="B108"/>
  <c r="Q49"/>
  <c r="Q48"/>
  <c r="Q47"/>
  <c r="L49"/>
  <c r="L48"/>
  <c r="L47"/>
  <c r="L112" s="1"/>
  <c r="G49"/>
  <c r="G48"/>
  <c r="G47"/>
  <c r="G112" s="1"/>
  <c r="O49"/>
  <c r="O48"/>
  <c r="O47"/>
  <c r="J49"/>
  <c r="J48"/>
  <c r="J47"/>
  <c r="E49"/>
  <c r="E48"/>
  <c r="E47"/>
  <c r="AC54" i="9"/>
  <c r="AC53"/>
  <c r="AC52"/>
  <c r="AF54"/>
  <c r="AF53"/>
  <c r="AF52"/>
  <c r="Z54"/>
  <c r="Z53"/>
  <c r="Z52"/>
  <c r="W54"/>
  <c r="W53"/>
  <c r="W52"/>
  <c r="E54"/>
  <c r="E53"/>
  <c r="E52"/>
  <c r="Q322" i="8"/>
  <c r="M322"/>
  <c r="K322"/>
  <c r="E322"/>
  <c r="C322"/>
  <c r="B322"/>
  <c r="Q321"/>
  <c r="O321"/>
  <c r="M321"/>
  <c r="K321"/>
  <c r="E321"/>
  <c r="C321"/>
  <c r="B321"/>
  <c r="Q320"/>
  <c r="O320"/>
  <c r="K320"/>
  <c r="E320"/>
  <c r="B320"/>
  <c r="F266"/>
  <c r="F265"/>
  <c r="F264"/>
  <c r="D266"/>
  <c r="D265"/>
  <c r="D264"/>
  <c r="R266"/>
  <c r="R265"/>
  <c r="R264"/>
  <c r="T266"/>
  <c r="T265"/>
  <c r="T264"/>
  <c r="P266"/>
  <c r="P265"/>
  <c r="P264"/>
  <c r="N266"/>
  <c r="N265"/>
  <c r="N264"/>
  <c r="L266"/>
  <c r="L265"/>
  <c r="L264"/>
  <c r="J266"/>
  <c r="J265"/>
  <c r="J264"/>
  <c r="H266"/>
  <c r="H265"/>
  <c r="H264"/>
  <c r="Q212"/>
  <c r="O212"/>
  <c r="M212"/>
  <c r="K212"/>
  <c r="E212"/>
  <c r="C212"/>
  <c r="B212"/>
  <c r="Q211"/>
  <c r="O211"/>
  <c r="M211"/>
  <c r="K211"/>
  <c r="E211"/>
  <c r="B211"/>
  <c r="Q210"/>
  <c r="O210"/>
  <c r="K210"/>
  <c r="E210"/>
  <c r="B210"/>
  <c r="R156"/>
  <c r="R155"/>
  <c r="R154"/>
  <c r="T156"/>
  <c r="T155"/>
  <c r="T154"/>
  <c r="P156"/>
  <c r="P155"/>
  <c r="P154"/>
  <c r="N156"/>
  <c r="N155"/>
  <c r="N154"/>
  <c r="L156"/>
  <c r="L155"/>
  <c r="L154"/>
  <c r="J156"/>
  <c r="J155"/>
  <c r="J154"/>
  <c r="H156"/>
  <c r="H155"/>
  <c r="H154"/>
  <c r="F156"/>
  <c r="F155"/>
  <c r="F154"/>
  <c r="D156"/>
  <c r="D155"/>
  <c r="D154"/>
  <c r="Q101"/>
  <c r="O101"/>
  <c r="M101"/>
  <c r="K101"/>
  <c r="I101"/>
  <c r="E101"/>
  <c r="C101"/>
  <c r="Q100"/>
  <c r="O100"/>
  <c r="M100"/>
  <c r="K100"/>
  <c r="I100"/>
  <c r="E100"/>
  <c r="C100"/>
  <c r="B100"/>
  <c r="Q99"/>
  <c r="O99"/>
  <c r="M99"/>
  <c r="K99"/>
  <c r="I99"/>
  <c r="E99"/>
  <c r="C99"/>
  <c r="B99"/>
  <c r="R45"/>
  <c r="R44"/>
  <c r="R43"/>
  <c r="T45"/>
  <c r="T44"/>
  <c r="T43"/>
  <c r="P45"/>
  <c r="P44"/>
  <c r="P43"/>
  <c r="N45"/>
  <c r="N44"/>
  <c r="N43"/>
  <c r="L45"/>
  <c r="L44"/>
  <c r="L43"/>
  <c r="J45"/>
  <c r="J44"/>
  <c r="J43"/>
  <c r="H45"/>
  <c r="H44"/>
  <c r="H43"/>
  <c r="O104" i="7"/>
  <c r="J104"/>
  <c r="I104"/>
  <c r="B104"/>
  <c r="O103"/>
  <c r="N103"/>
  <c r="J103"/>
  <c r="I103"/>
  <c r="E103"/>
  <c r="D103"/>
  <c r="B103"/>
  <c r="O102"/>
  <c r="N102"/>
  <c r="J102"/>
  <c r="I102"/>
  <c r="E102"/>
  <c r="D102"/>
  <c r="B102"/>
  <c r="Q45"/>
  <c r="Q44"/>
  <c r="Q107" s="1"/>
  <c r="Q43"/>
  <c r="Q106" s="1"/>
  <c r="L45"/>
  <c r="L44"/>
  <c r="L107" s="1"/>
  <c r="L43"/>
  <c r="L106" s="1"/>
  <c r="G45"/>
  <c r="G44"/>
  <c r="G107" s="1"/>
  <c r="G43"/>
  <c r="G106" s="1"/>
  <c r="O45"/>
  <c r="O44"/>
  <c r="O43"/>
  <c r="J45"/>
  <c r="J44"/>
  <c r="J43"/>
  <c r="E45"/>
  <c r="E44"/>
  <c r="E43"/>
  <c r="P75" i="6"/>
  <c r="M75"/>
  <c r="J75"/>
  <c r="G75"/>
  <c r="D75"/>
  <c r="BO100"/>
  <c r="BL100"/>
  <c r="BI100"/>
  <c r="BF100"/>
  <c r="BC100"/>
  <c r="AX100"/>
  <c r="AU100"/>
  <c r="AR100"/>
  <c r="B100" i="3"/>
  <c r="C100"/>
  <c r="H100"/>
  <c r="AF50" i="5"/>
  <c r="AF49"/>
  <c r="AF48"/>
  <c r="AC50"/>
  <c r="AC49"/>
  <c r="AC48"/>
  <c r="Z50"/>
  <c r="Z49"/>
  <c r="Z48"/>
  <c r="W50"/>
  <c r="W49"/>
  <c r="W48"/>
  <c r="T50"/>
  <c r="T49"/>
  <c r="T48"/>
  <c r="K50"/>
  <c r="K49"/>
  <c r="K48"/>
  <c r="H50"/>
  <c r="H49"/>
  <c r="H48"/>
  <c r="E50"/>
  <c r="E49"/>
  <c r="E48"/>
  <c r="S327" i="4"/>
  <c r="Q327"/>
  <c r="O327"/>
  <c r="M327"/>
  <c r="K327"/>
  <c r="E327"/>
  <c r="C327"/>
  <c r="B327"/>
  <c r="S326"/>
  <c r="Q326"/>
  <c r="O326"/>
  <c r="M326"/>
  <c r="K326"/>
  <c r="E326"/>
  <c r="C326"/>
  <c r="B326"/>
  <c r="S325"/>
  <c r="Q325"/>
  <c r="O325"/>
  <c r="M325"/>
  <c r="K325"/>
  <c r="E325"/>
  <c r="C325"/>
  <c r="B325"/>
  <c r="R272"/>
  <c r="R331" s="1"/>
  <c r="T272"/>
  <c r="T331" s="1"/>
  <c r="P272"/>
  <c r="P331" s="1"/>
  <c r="N272"/>
  <c r="N331" s="1"/>
  <c r="L272"/>
  <c r="L331" s="1"/>
  <c r="J272"/>
  <c r="J331" s="1"/>
  <c r="H272"/>
  <c r="H331" s="1"/>
  <c r="F272"/>
  <c r="F331" s="1"/>
  <c r="D272"/>
  <c r="D331" s="1"/>
  <c r="F271"/>
  <c r="F330" s="1"/>
  <c r="D271"/>
  <c r="D330" s="1"/>
  <c r="T271"/>
  <c r="T330" s="1"/>
  <c r="P271"/>
  <c r="P330" s="1"/>
  <c r="N271"/>
  <c r="N330" s="1"/>
  <c r="L271"/>
  <c r="L330" s="1"/>
  <c r="J271"/>
  <c r="J330" s="1"/>
  <c r="H271"/>
  <c r="H330" s="1"/>
  <c r="M100" i="3"/>
  <c r="R271" i="4"/>
  <c r="R330" s="1"/>
  <c r="F270"/>
  <c r="F329" s="1"/>
  <c r="D270"/>
  <c r="D329" s="1"/>
  <c r="R270"/>
  <c r="R329" s="1"/>
  <c r="T270"/>
  <c r="T329" s="1"/>
  <c r="P270"/>
  <c r="P329" s="1"/>
  <c r="N270"/>
  <c r="N329" s="1"/>
  <c r="L270"/>
  <c r="L329" s="1"/>
  <c r="J270"/>
  <c r="J329" s="1"/>
  <c r="H270"/>
  <c r="H329" s="1"/>
  <c r="S217"/>
  <c r="Q217"/>
  <c r="O217"/>
  <c r="M217"/>
  <c r="K217"/>
  <c r="E217"/>
  <c r="C217"/>
  <c r="Q216"/>
  <c r="O216"/>
  <c r="M216"/>
  <c r="K216"/>
  <c r="E216"/>
  <c r="C216"/>
  <c r="B216"/>
  <c r="S215"/>
  <c r="Q215"/>
  <c r="O215"/>
  <c r="M215"/>
  <c r="K215"/>
  <c r="E215"/>
  <c r="C215"/>
  <c r="B215"/>
  <c r="R163"/>
  <c r="T163"/>
  <c r="P163"/>
  <c r="N163"/>
  <c r="L163"/>
  <c r="J163"/>
  <c r="F163"/>
  <c r="F162"/>
  <c r="T162"/>
  <c r="P162"/>
  <c r="N162"/>
  <c r="L162"/>
  <c r="J162"/>
  <c r="D162"/>
  <c r="R162"/>
  <c r="F161"/>
  <c r="T161"/>
  <c r="P161"/>
  <c r="N161"/>
  <c r="L161"/>
  <c r="J161"/>
  <c r="D161"/>
  <c r="R161"/>
  <c r="S107"/>
  <c r="Q107"/>
  <c r="O107"/>
  <c r="M107"/>
  <c r="K107"/>
  <c r="I107"/>
  <c r="G107"/>
  <c r="E107"/>
  <c r="S106"/>
  <c r="Q106"/>
  <c r="O106"/>
  <c r="M106"/>
  <c r="K106"/>
  <c r="I106"/>
  <c r="G106"/>
  <c r="E106"/>
  <c r="C106"/>
  <c r="B106"/>
  <c r="S105"/>
  <c r="Q105"/>
  <c r="O105"/>
  <c r="M105"/>
  <c r="K105"/>
  <c r="I105"/>
  <c r="G105"/>
  <c r="E105"/>
  <c r="C105"/>
  <c r="B105"/>
  <c r="L48"/>
  <c r="R48"/>
  <c r="T48"/>
  <c r="P48"/>
  <c r="N48"/>
  <c r="J48"/>
  <c r="H48"/>
  <c r="F48"/>
  <c r="J47"/>
  <c r="T47"/>
  <c r="P47"/>
  <c r="N47"/>
  <c r="L47"/>
  <c r="H47"/>
  <c r="F47"/>
  <c r="D47"/>
  <c r="R47"/>
  <c r="R46"/>
  <c r="R109" s="1"/>
  <c r="J46"/>
  <c r="J109" s="1"/>
  <c r="T46"/>
  <c r="T109" s="1"/>
  <c r="P46"/>
  <c r="P109" s="1"/>
  <c r="N46"/>
  <c r="N109" s="1"/>
  <c r="L46"/>
  <c r="L109" s="1"/>
  <c r="H46"/>
  <c r="H109" s="1"/>
  <c r="F46"/>
  <c r="F109" s="1"/>
  <c r="D46"/>
  <c r="D109" s="1"/>
  <c r="B103" i="3"/>
  <c r="N103"/>
  <c r="M103"/>
  <c r="I103"/>
  <c r="H103"/>
  <c r="C103"/>
  <c r="B102"/>
  <c r="J46"/>
  <c r="O46"/>
  <c r="P46"/>
  <c r="Q46" s="1"/>
  <c r="K46"/>
  <c r="E46"/>
  <c r="F46"/>
  <c r="G46" s="1"/>
  <c r="O44"/>
  <c r="O105" s="1"/>
  <c r="P44"/>
  <c r="J44"/>
  <c r="J105" s="1"/>
  <c r="F44"/>
  <c r="N100"/>
  <c r="N102"/>
  <c r="I100"/>
  <c r="I102"/>
  <c r="D100"/>
  <c r="D99"/>
  <c r="I99"/>
  <c r="E44"/>
  <c r="E105" s="1"/>
  <c r="B99"/>
  <c r="M102"/>
  <c r="H102"/>
  <c r="D102"/>
  <c r="C102"/>
  <c r="K45"/>
  <c r="K44"/>
  <c r="P43"/>
  <c r="O43"/>
  <c r="K43"/>
  <c r="J43"/>
  <c r="F43"/>
  <c r="E43"/>
  <c r="G52" i="30"/>
  <c r="J52"/>
  <c r="D52"/>
  <c r="L51"/>
  <c r="K51"/>
  <c r="I51"/>
  <c r="H51"/>
  <c r="F51"/>
  <c r="E51"/>
  <c r="L50"/>
  <c r="K50"/>
  <c r="I50"/>
  <c r="H50"/>
  <c r="F50"/>
  <c r="I66" i="13"/>
  <c r="K65"/>
  <c r="K66"/>
  <c r="M65"/>
  <c r="M66"/>
  <c r="O66"/>
  <c r="O65"/>
  <c r="G66"/>
  <c r="E66"/>
  <c r="D66"/>
  <c r="C66"/>
  <c r="B66"/>
  <c r="I65"/>
  <c r="G65"/>
  <c r="E65"/>
  <c r="D65"/>
  <c r="C65"/>
  <c r="B65"/>
  <c r="V58" i="19" l="1"/>
  <c r="F69" i="13"/>
  <c r="H69"/>
  <c r="R111" i="4"/>
  <c r="R110"/>
  <c r="L111"/>
  <c r="L110"/>
  <c r="J111"/>
  <c r="J110"/>
  <c r="H111"/>
  <c r="H110"/>
  <c r="T111"/>
  <c r="T110"/>
  <c r="F111"/>
  <c r="F110"/>
  <c r="P111"/>
  <c r="P110"/>
  <c r="D111"/>
  <c r="D110"/>
  <c r="N111"/>
  <c r="N110"/>
  <c r="AB150" i="16"/>
  <c r="AL150"/>
  <c r="G43" i="3"/>
  <c r="F104"/>
  <c r="L43"/>
  <c r="K104"/>
  <c r="Q43"/>
  <c r="P104"/>
  <c r="L44"/>
  <c r="L105" s="1"/>
  <c r="G44"/>
  <c r="G105" s="1"/>
  <c r="Q44"/>
  <c r="Q105" s="1"/>
  <c r="L46"/>
  <c r="T49" i="17"/>
  <c r="T55" i="19"/>
  <c r="O57"/>
  <c r="L58"/>
  <c r="L57"/>
  <c r="Q55"/>
  <c r="J55"/>
  <c r="V56"/>
  <c r="L56"/>
  <c r="T57"/>
  <c r="Q58"/>
  <c r="AA58"/>
  <c r="AA57"/>
  <c r="AA56"/>
  <c r="AA55"/>
  <c r="W54"/>
  <c r="AA54" s="1"/>
  <c r="R54"/>
  <c r="V54" s="1"/>
  <c r="M54"/>
  <c r="Q54" s="1"/>
  <c r="L54"/>
  <c r="F54"/>
  <c r="D54"/>
  <c r="M67" i="18"/>
  <c r="M66"/>
  <c r="M65"/>
  <c r="M64"/>
  <c r="M63"/>
  <c r="M62"/>
  <c r="K60"/>
  <c r="L67" s="1"/>
  <c r="I60"/>
  <c r="J67" s="1"/>
  <c r="G60"/>
  <c r="E60"/>
  <c r="F67" s="1"/>
  <c r="R149" i="16"/>
  <c r="R148"/>
  <c r="R147"/>
  <c r="R146"/>
  <c r="R145"/>
  <c r="R144"/>
  <c r="R143"/>
  <c r="R142"/>
  <c r="R141"/>
  <c r="R140"/>
  <c r="R139"/>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50" i="16"/>
  <c r="F88"/>
  <c r="H88"/>
  <c r="J88"/>
  <c r="L88"/>
  <c r="O88"/>
  <c r="Q88"/>
  <c r="S88"/>
  <c r="U88"/>
  <c r="E54" i="19" l="1"/>
  <c r="N64" i="18"/>
  <c r="N67"/>
  <c r="N63"/>
  <c r="N65"/>
  <c r="N66"/>
  <c r="F37" i="16"/>
  <c r="H37"/>
  <c r="J37"/>
  <c r="L37"/>
  <c r="O37"/>
  <c r="Q37"/>
  <c r="S37"/>
  <c r="U37"/>
  <c r="G132"/>
  <c r="G131"/>
  <c r="G130"/>
  <c r="G129"/>
  <c r="G128"/>
  <c r="G127"/>
  <c r="G126"/>
  <c r="G125"/>
  <c r="G124"/>
  <c r="G123"/>
  <c r="G122"/>
  <c r="AK166"/>
  <c r="AK165"/>
  <c r="AK164"/>
  <c r="AK163"/>
  <c r="AK162"/>
  <c r="AK161"/>
  <c r="AK160"/>
  <c r="AK159"/>
  <c r="AK158"/>
  <c r="AK157"/>
  <c r="AK156"/>
  <c r="G133" l="1"/>
  <c r="AK167"/>
  <c r="W26" i="14"/>
  <c r="W27"/>
  <c r="E27"/>
  <c r="K27"/>
  <c r="N27"/>
  <c r="Q27"/>
  <c r="T27"/>
  <c r="Z27"/>
  <c r="F26" i="13"/>
  <c r="F70" s="1"/>
  <c r="H26"/>
  <c r="H70" s="1"/>
  <c r="J26"/>
  <c r="J70" s="1"/>
  <c r="L26"/>
  <c r="L70" s="1"/>
  <c r="N26"/>
  <c r="N70" s="1"/>
  <c r="P26"/>
  <c r="P70" s="1"/>
  <c r="R26"/>
  <c r="B108" i="11"/>
  <c r="D108"/>
  <c r="E108"/>
  <c r="I108"/>
  <c r="J108"/>
  <c r="N108"/>
  <c r="O108"/>
  <c r="E26" i="35"/>
  <c r="G26"/>
  <c r="G70" s="1"/>
  <c r="J26"/>
  <c r="L26"/>
  <c r="L70" s="1"/>
  <c r="O26"/>
  <c r="Q26"/>
  <c r="Q70" s="1"/>
  <c r="B66"/>
  <c r="C66"/>
  <c r="D66"/>
  <c r="E66"/>
  <c r="I66"/>
  <c r="J66"/>
  <c r="N66"/>
  <c r="O66"/>
  <c r="E46" i="11" l="1"/>
  <c r="G46"/>
  <c r="J46"/>
  <c r="L46"/>
  <c r="O46"/>
  <c r="Q46"/>
  <c r="N107" i="10"/>
  <c r="I107"/>
  <c r="E107"/>
  <c r="D107"/>
  <c r="B107"/>
  <c r="J107"/>
  <c r="O107"/>
  <c r="E46"/>
  <c r="J46"/>
  <c r="L46"/>
  <c r="L111" s="1"/>
  <c r="O46"/>
  <c r="Q46"/>
  <c r="N51" i="9"/>
  <c r="J51"/>
  <c r="I51"/>
  <c r="G51"/>
  <c r="F51"/>
  <c r="E51"/>
  <c r="Q51"/>
  <c r="T51"/>
  <c r="W51"/>
  <c r="Z51"/>
  <c r="AC51"/>
  <c r="AF51"/>
  <c r="C319" i="8"/>
  <c r="B319"/>
  <c r="E319"/>
  <c r="K319"/>
  <c r="O319"/>
  <c r="Q319"/>
  <c r="Q209"/>
  <c r="O209"/>
  <c r="M209"/>
  <c r="K209"/>
  <c r="E209"/>
  <c r="C209"/>
  <c r="B209"/>
  <c r="B208"/>
  <c r="Q208"/>
  <c r="O208"/>
  <c r="M208"/>
  <c r="K208"/>
  <c r="E208"/>
  <c r="C208"/>
  <c r="G112" i="11" l="1"/>
  <c r="Q112"/>
  <c r="L112"/>
  <c r="K51" i="9"/>
  <c r="H51"/>
  <c r="D263" i="8"/>
  <c r="F263"/>
  <c r="H263"/>
  <c r="J263"/>
  <c r="L263"/>
  <c r="N263"/>
  <c r="P263"/>
  <c r="R263"/>
  <c r="T263"/>
  <c r="D153"/>
  <c r="F153"/>
  <c r="H153"/>
  <c r="J153"/>
  <c r="L153"/>
  <c r="N153"/>
  <c r="P153"/>
  <c r="R153"/>
  <c r="T153"/>
  <c r="C98"/>
  <c r="Q98"/>
  <c r="O98"/>
  <c r="M98"/>
  <c r="K98"/>
  <c r="I98"/>
  <c r="E98"/>
  <c r="T42" l="1"/>
  <c r="R42"/>
  <c r="P42"/>
  <c r="N42"/>
  <c r="L42"/>
  <c r="J42"/>
  <c r="H42"/>
  <c r="F42"/>
  <c r="D42"/>
  <c r="E42" i="7"/>
  <c r="N101"/>
  <c r="I101"/>
  <c r="E101"/>
  <c r="D101"/>
  <c r="B101"/>
  <c r="O101"/>
  <c r="J101"/>
  <c r="O42"/>
  <c r="J42"/>
  <c r="Q42"/>
  <c r="Q105" s="1"/>
  <c r="L42"/>
  <c r="L105" s="1"/>
  <c r="G42"/>
  <c r="G105" s="1"/>
  <c r="AE101" i="6"/>
  <c r="L102"/>
  <c r="K102"/>
  <c r="I102"/>
  <c r="H102"/>
  <c r="F102"/>
  <c r="E102"/>
  <c r="C102"/>
  <c r="O102" s="1"/>
  <c r="B102"/>
  <c r="O101"/>
  <c r="N101"/>
  <c r="M101"/>
  <c r="J101"/>
  <c r="G101"/>
  <c r="D101"/>
  <c r="O100"/>
  <c r="N100"/>
  <c r="M100"/>
  <c r="J100"/>
  <c r="G100"/>
  <c r="D100"/>
  <c r="O99"/>
  <c r="N99"/>
  <c r="M99"/>
  <c r="J99"/>
  <c r="G99"/>
  <c r="D99"/>
  <c r="O98"/>
  <c r="N98"/>
  <c r="M98"/>
  <c r="J98"/>
  <c r="G98"/>
  <c r="D98"/>
  <c r="O97"/>
  <c r="N97"/>
  <c r="M97"/>
  <c r="J97"/>
  <c r="G97"/>
  <c r="D97"/>
  <c r="O96"/>
  <c r="N96"/>
  <c r="M96"/>
  <c r="J96"/>
  <c r="G96"/>
  <c r="D96"/>
  <c r="O95"/>
  <c r="N95"/>
  <c r="M95"/>
  <c r="J95"/>
  <c r="G95"/>
  <c r="D95"/>
  <c r="O94"/>
  <c r="N94"/>
  <c r="M94"/>
  <c r="J94"/>
  <c r="O93"/>
  <c r="N93"/>
  <c r="M93"/>
  <c r="J93"/>
  <c r="G93"/>
  <c r="D93"/>
  <c r="O92"/>
  <c r="N92"/>
  <c r="M92"/>
  <c r="J92"/>
  <c r="G92"/>
  <c r="D92"/>
  <c r="O91"/>
  <c r="N91"/>
  <c r="M91"/>
  <c r="J91"/>
  <c r="G91"/>
  <c r="D91"/>
  <c r="O90"/>
  <c r="N90"/>
  <c r="M90"/>
  <c r="J90"/>
  <c r="G90"/>
  <c r="D90"/>
  <c r="O89"/>
  <c r="N89"/>
  <c r="M89"/>
  <c r="J89"/>
  <c r="G89"/>
  <c r="D89"/>
  <c r="O88"/>
  <c r="N88"/>
  <c r="M88"/>
  <c r="J88"/>
  <c r="G88"/>
  <c r="D88"/>
  <c r="O87"/>
  <c r="N87"/>
  <c r="M87"/>
  <c r="J87"/>
  <c r="G87"/>
  <c r="D87"/>
  <c r="O86"/>
  <c r="N86"/>
  <c r="M86"/>
  <c r="J86"/>
  <c r="G86"/>
  <c r="D86"/>
  <c r="O85"/>
  <c r="N85"/>
  <c r="M85"/>
  <c r="J85"/>
  <c r="G85"/>
  <c r="D85"/>
  <c r="O84"/>
  <c r="N84"/>
  <c r="M84"/>
  <c r="J84"/>
  <c r="G84"/>
  <c r="D84"/>
  <c r="O83"/>
  <c r="N83"/>
  <c r="M83"/>
  <c r="J83"/>
  <c r="G83"/>
  <c r="D83"/>
  <c r="O82"/>
  <c r="N82"/>
  <c r="M82"/>
  <c r="J82"/>
  <c r="G82"/>
  <c r="D82"/>
  <c r="O81"/>
  <c r="N81"/>
  <c r="M81"/>
  <c r="J81"/>
  <c r="G81"/>
  <c r="D81"/>
  <c r="O80"/>
  <c r="N80"/>
  <c r="M80"/>
  <c r="M102" s="1"/>
  <c r="J80"/>
  <c r="G80"/>
  <c r="D80"/>
  <c r="AF311"/>
  <c r="AE311"/>
  <c r="AD311"/>
  <c r="AA311"/>
  <c r="X311"/>
  <c r="U311"/>
  <c r="O311"/>
  <c r="N311"/>
  <c r="M311"/>
  <c r="J311"/>
  <c r="G311"/>
  <c r="D311"/>
  <c r="AC310"/>
  <c r="AB310"/>
  <c r="Z310"/>
  <c r="Y310"/>
  <c r="W310"/>
  <c r="V310"/>
  <c r="T310"/>
  <c r="S310"/>
  <c r="L310"/>
  <c r="K310"/>
  <c r="I310"/>
  <c r="H310"/>
  <c r="F310"/>
  <c r="E310"/>
  <c r="C310"/>
  <c r="B310"/>
  <c r="AF309"/>
  <c r="AE309"/>
  <c r="AD309"/>
  <c r="AA309"/>
  <c r="X309"/>
  <c r="U309"/>
  <c r="O309"/>
  <c r="N309"/>
  <c r="M309"/>
  <c r="J309"/>
  <c r="G309"/>
  <c r="D309"/>
  <c r="AF308"/>
  <c r="AE308"/>
  <c r="AD308"/>
  <c r="AA308"/>
  <c r="X308"/>
  <c r="U308"/>
  <c r="O308"/>
  <c r="N308"/>
  <c r="M308"/>
  <c r="J308"/>
  <c r="G308"/>
  <c r="D308"/>
  <c r="AF307"/>
  <c r="AE307"/>
  <c r="AD307"/>
  <c r="AA307"/>
  <c r="X307"/>
  <c r="U307"/>
  <c r="O307"/>
  <c r="N307"/>
  <c r="M307"/>
  <c r="J307"/>
  <c r="G307"/>
  <c r="D307"/>
  <c r="AF306"/>
  <c r="AE306"/>
  <c r="AD306"/>
  <c r="AA306"/>
  <c r="X306"/>
  <c r="U306"/>
  <c r="O306"/>
  <c r="N306"/>
  <c r="M306"/>
  <c r="J306"/>
  <c r="G306"/>
  <c r="D306"/>
  <c r="AF305"/>
  <c r="AE305"/>
  <c r="AD305"/>
  <c r="AA305"/>
  <c r="X305"/>
  <c r="U305"/>
  <c r="O305"/>
  <c r="N305"/>
  <c r="M305"/>
  <c r="J305"/>
  <c r="G305"/>
  <c r="D305"/>
  <c r="AF304"/>
  <c r="AE304"/>
  <c r="AD304"/>
  <c r="AA304"/>
  <c r="X304"/>
  <c r="U304"/>
  <c r="O304"/>
  <c r="N304"/>
  <c r="M304"/>
  <c r="J304"/>
  <c r="G304"/>
  <c r="D304"/>
  <c r="AF303"/>
  <c r="AE303"/>
  <c r="AD303"/>
  <c r="AA303"/>
  <c r="X303"/>
  <c r="U303"/>
  <c r="O303"/>
  <c r="N303"/>
  <c r="M303"/>
  <c r="J303"/>
  <c r="G303"/>
  <c r="D303"/>
  <c r="AF302"/>
  <c r="AE302"/>
  <c r="AD302"/>
  <c r="AA302"/>
  <c r="X302"/>
  <c r="U302"/>
  <c r="O302"/>
  <c r="N302"/>
  <c r="M302"/>
  <c r="J302"/>
  <c r="G302"/>
  <c r="D302"/>
  <c r="AF301"/>
  <c r="AE301"/>
  <c r="AD301"/>
  <c r="AA301"/>
  <c r="X301"/>
  <c r="U301"/>
  <c r="O301"/>
  <c r="N301"/>
  <c r="M301"/>
  <c r="J301"/>
  <c r="G301"/>
  <c r="D301"/>
  <c r="AC300"/>
  <c r="AB300"/>
  <c r="Z300"/>
  <c r="Y300"/>
  <c r="W300"/>
  <c r="V300"/>
  <c r="T300"/>
  <c r="S300"/>
  <c r="L300"/>
  <c r="K300"/>
  <c r="I300"/>
  <c r="H300"/>
  <c r="F300"/>
  <c r="E300"/>
  <c r="C300"/>
  <c r="B300"/>
  <c r="AF299"/>
  <c r="AE299"/>
  <c r="AD299"/>
  <c r="AA299"/>
  <c r="X299"/>
  <c r="U299"/>
  <c r="O299"/>
  <c r="N299"/>
  <c r="M299"/>
  <c r="J299"/>
  <c r="G299"/>
  <c r="D299"/>
  <c r="AF298"/>
  <c r="AE298"/>
  <c r="AD298"/>
  <c r="AA298"/>
  <c r="X298"/>
  <c r="U298"/>
  <c r="O298"/>
  <c r="N298"/>
  <c r="M298"/>
  <c r="J298"/>
  <c r="G298"/>
  <c r="D298"/>
  <c r="AF297"/>
  <c r="AE297"/>
  <c r="AD297"/>
  <c r="AA297"/>
  <c r="X297"/>
  <c r="U297"/>
  <c r="O297"/>
  <c r="N297"/>
  <c r="M297"/>
  <c r="J297"/>
  <c r="G297"/>
  <c r="D297"/>
  <c r="AC296"/>
  <c r="AC312" s="1"/>
  <c r="AB296"/>
  <c r="AB312" s="1"/>
  <c r="Z296"/>
  <c r="Z312" s="1"/>
  <c r="Y296"/>
  <c r="Y312" s="1"/>
  <c r="W296"/>
  <c r="W312" s="1"/>
  <c r="V296"/>
  <c r="V312" s="1"/>
  <c r="T296"/>
  <c r="T312" s="1"/>
  <c r="S296"/>
  <c r="S312" s="1"/>
  <c r="L296"/>
  <c r="L312" s="1"/>
  <c r="K296"/>
  <c r="K312" s="1"/>
  <c r="I296"/>
  <c r="I312" s="1"/>
  <c r="H296"/>
  <c r="H312" s="1"/>
  <c r="F296"/>
  <c r="F312" s="1"/>
  <c r="E296"/>
  <c r="E312" s="1"/>
  <c r="C296"/>
  <c r="C312" s="1"/>
  <c r="B296"/>
  <c r="B312" s="1"/>
  <c r="AF295"/>
  <c r="AE295"/>
  <c r="AD295"/>
  <c r="AA295"/>
  <c r="X295"/>
  <c r="U295"/>
  <c r="O295"/>
  <c r="N295"/>
  <c r="M295"/>
  <c r="J295"/>
  <c r="G295"/>
  <c r="D295"/>
  <c r="AF294"/>
  <c r="AE294"/>
  <c r="AD294"/>
  <c r="AA294"/>
  <c r="X294"/>
  <c r="U294"/>
  <c r="O294"/>
  <c r="N294"/>
  <c r="M294"/>
  <c r="J294"/>
  <c r="G294"/>
  <c r="D294"/>
  <c r="AF288"/>
  <c r="AE288"/>
  <c r="AD288"/>
  <c r="AA288"/>
  <c r="X288"/>
  <c r="U288"/>
  <c r="O288"/>
  <c r="N288"/>
  <c r="M288"/>
  <c r="J288"/>
  <c r="G288"/>
  <c r="D288"/>
  <c r="AC287"/>
  <c r="AB287"/>
  <c r="Z287"/>
  <c r="Y287"/>
  <c r="W287"/>
  <c r="V287"/>
  <c r="T287"/>
  <c r="S287"/>
  <c r="L287"/>
  <c r="K287"/>
  <c r="I287"/>
  <c r="H287"/>
  <c r="F287"/>
  <c r="E287"/>
  <c r="C287"/>
  <c r="B287"/>
  <c r="AF286"/>
  <c r="AE286"/>
  <c r="AD286"/>
  <c r="AA286"/>
  <c r="X286"/>
  <c r="U286"/>
  <c r="O286"/>
  <c r="N286"/>
  <c r="M286"/>
  <c r="J286"/>
  <c r="G286"/>
  <c r="D286"/>
  <c r="AF285"/>
  <c r="AE285"/>
  <c r="AD285"/>
  <c r="AA285"/>
  <c r="X285"/>
  <c r="U285"/>
  <c r="O285"/>
  <c r="N285"/>
  <c r="M285"/>
  <c r="J285"/>
  <c r="G285"/>
  <c r="D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F278"/>
  <c r="AE278"/>
  <c r="AD278"/>
  <c r="AA278"/>
  <c r="X278"/>
  <c r="U278"/>
  <c r="O278"/>
  <c r="N278"/>
  <c r="M278"/>
  <c r="J278"/>
  <c r="G278"/>
  <c r="D278"/>
  <c r="AC277"/>
  <c r="AB277"/>
  <c r="Z277"/>
  <c r="Y277"/>
  <c r="W277"/>
  <c r="V277"/>
  <c r="T277"/>
  <c r="S277"/>
  <c r="L277"/>
  <c r="K277"/>
  <c r="I277"/>
  <c r="H277"/>
  <c r="F277"/>
  <c r="E277"/>
  <c r="C277"/>
  <c r="B277"/>
  <c r="AF276"/>
  <c r="AE276"/>
  <c r="AD276"/>
  <c r="AA276"/>
  <c r="X276"/>
  <c r="U276"/>
  <c r="O276"/>
  <c r="N276"/>
  <c r="M276"/>
  <c r="J276"/>
  <c r="G276"/>
  <c r="D276"/>
  <c r="AF275"/>
  <c r="AE275"/>
  <c r="AD275"/>
  <c r="AA275"/>
  <c r="X275"/>
  <c r="U275"/>
  <c r="O275"/>
  <c r="N275"/>
  <c r="M275"/>
  <c r="J275"/>
  <c r="G275"/>
  <c r="D275"/>
  <c r="AF274"/>
  <c r="AE274"/>
  <c r="AD274"/>
  <c r="AA274"/>
  <c r="X274"/>
  <c r="U274"/>
  <c r="O274"/>
  <c r="N274"/>
  <c r="M274"/>
  <c r="J274"/>
  <c r="G274"/>
  <c r="D274"/>
  <c r="AC273"/>
  <c r="AC289" s="1"/>
  <c r="AB273"/>
  <c r="AB289" s="1"/>
  <c r="Z273"/>
  <c r="Z289" s="1"/>
  <c r="Y273"/>
  <c r="Y289" s="1"/>
  <c r="W273"/>
  <c r="W289" s="1"/>
  <c r="V273"/>
  <c r="V289" s="1"/>
  <c r="T273"/>
  <c r="T289" s="1"/>
  <c r="S273"/>
  <c r="S289" s="1"/>
  <c r="L273"/>
  <c r="L289" s="1"/>
  <c r="K273"/>
  <c r="K289" s="1"/>
  <c r="I273"/>
  <c r="I289" s="1"/>
  <c r="H273"/>
  <c r="H289" s="1"/>
  <c r="F273"/>
  <c r="F289" s="1"/>
  <c r="E273"/>
  <c r="E289" s="1"/>
  <c r="C273"/>
  <c r="C289" s="1"/>
  <c r="B273"/>
  <c r="B289" s="1"/>
  <c r="AF272"/>
  <c r="AE272"/>
  <c r="AD272"/>
  <c r="AA272"/>
  <c r="X272"/>
  <c r="U272"/>
  <c r="O272"/>
  <c r="N272"/>
  <c r="M272"/>
  <c r="J272"/>
  <c r="G272"/>
  <c r="D272"/>
  <c r="AF271"/>
  <c r="AE271"/>
  <c r="AD271"/>
  <c r="AA271"/>
  <c r="X271"/>
  <c r="U271"/>
  <c r="O271"/>
  <c r="N271"/>
  <c r="M271"/>
  <c r="J271"/>
  <c r="G271"/>
  <c r="D271"/>
  <c r="BK264"/>
  <c r="BJ264"/>
  <c r="BH264"/>
  <c r="BG264"/>
  <c r="BE264"/>
  <c r="BD264"/>
  <c r="BB264"/>
  <c r="BA264"/>
  <c r="BN263"/>
  <c r="BM263"/>
  <c r="BL263"/>
  <c r="BI263"/>
  <c r="BF263"/>
  <c r="BC263"/>
  <c r="BN262"/>
  <c r="BM262"/>
  <c r="BL262"/>
  <c r="BI262"/>
  <c r="BF262"/>
  <c r="BC262"/>
  <c r="BN261"/>
  <c r="BM261"/>
  <c r="BL261"/>
  <c r="BI261"/>
  <c r="BF261"/>
  <c r="BC261"/>
  <c r="BN260"/>
  <c r="BM260"/>
  <c r="BL260"/>
  <c r="BI260"/>
  <c r="BF260"/>
  <c r="BC260"/>
  <c r="BN259"/>
  <c r="BM259"/>
  <c r="BL259"/>
  <c r="BI259"/>
  <c r="BF259"/>
  <c r="BC259"/>
  <c r="AW259"/>
  <c r="AV259"/>
  <c r="AU259"/>
  <c r="AR259"/>
  <c r="AO259"/>
  <c r="AL259"/>
  <c r="AF259"/>
  <c r="AE259"/>
  <c r="AD259"/>
  <c r="AA259"/>
  <c r="X259"/>
  <c r="U259"/>
  <c r="O259"/>
  <c r="N259"/>
  <c r="M259"/>
  <c r="J259"/>
  <c r="G259"/>
  <c r="D259"/>
  <c r="BN258"/>
  <c r="BM258"/>
  <c r="BL258"/>
  <c r="BI258"/>
  <c r="BF258"/>
  <c r="BC258"/>
  <c r="AT258"/>
  <c r="AS258"/>
  <c r="AQ258"/>
  <c r="AP258"/>
  <c r="AN258"/>
  <c r="AM258"/>
  <c r="AK258"/>
  <c r="AJ258"/>
  <c r="AC258"/>
  <c r="AB258"/>
  <c r="Z258"/>
  <c r="Y258"/>
  <c r="W258"/>
  <c r="V258"/>
  <c r="T258"/>
  <c r="S258"/>
  <c r="L258"/>
  <c r="K258"/>
  <c r="I258"/>
  <c r="H258"/>
  <c r="F258"/>
  <c r="E258"/>
  <c r="C258"/>
  <c r="B258"/>
  <c r="BN257"/>
  <c r="BM257"/>
  <c r="BL257"/>
  <c r="BI257"/>
  <c r="BF257"/>
  <c r="BC257"/>
  <c r="AW257"/>
  <c r="AV257"/>
  <c r="AU257"/>
  <c r="AR257"/>
  <c r="AO257"/>
  <c r="AL257"/>
  <c r="AF257"/>
  <c r="AE257"/>
  <c r="AD257"/>
  <c r="AA257"/>
  <c r="X257"/>
  <c r="U257"/>
  <c r="O257"/>
  <c r="N257"/>
  <c r="M257"/>
  <c r="J257"/>
  <c r="G257"/>
  <c r="D257"/>
  <c r="BN256"/>
  <c r="BM256"/>
  <c r="BL256"/>
  <c r="BI256"/>
  <c r="BF256"/>
  <c r="BC256"/>
  <c r="AW256"/>
  <c r="AV256"/>
  <c r="AU256"/>
  <c r="AR256"/>
  <c r="AO256"/>
  <c r="AL256"/>
  <c r="AF256"/>
  <c r="AE256"/>
  <c r="AD256"/>
  <c r="AA256"/>
  <c r="X256"/>
  <c r="U256"/>
  <c r="O256"/>
  <c r="N256"/>
  <c r="M256"/>
  <c r="J256"/>
  <c r="G256"/>
  <c r="D256"/>
  <c r="BN255"/>
  <c r="BM255"/>
  <c r="BL255"/>
  <c r="BI255"/>
  <c r="BF255"/>
  <c r="BC255"/>
  <c r="AW255"/>
  <c r="AV255"/>
  <c r="AU255"/>
  <c r="AR255"/>
  <c r="AO255"/>
  <c r="AL255"/>
  <c r="AF255"/>
  <c r="AE255"/>
  <c r="AD255"/>
  <c r="AA255"/>
  <c r="X255"/>
  <c r="U255"/>
  <c r="O255"/>
  <c r="N255"/>
  <c r="M255"/>
  <c r="J255"/>
  <c r="G255"/>
  <c r="D255"/>
  <c r="BN254"/>
  <c r="BM254"/>
  <c r="BL254"/>
  <c r="BI254"/>
  <c r="BF254"/>
  <c r="BC254"/>
  <c r="AW254"/>
  <c r="AV254"/>
  <c r="AU254"/>
  <c r="AR254"/>
  <c r="AO254"/>
  <c r="AL254"/>
  <c r="AF254"/>
  <c r="AE254"/>
  <c r="AD254"/>
  <c r="AA254"/>
  <c r="X254"/>
  <c r="U254"/>
  <c r="O254"/>
  <c r="N254"/>
  <c r="M254"/>
  <c r="J254"/>
  <c r="G254"/>
  <c r="D254"/>
  <c r="BN253"/>
  <c r="BM253"/>
  <c r="BL253"/>
  <c r="BI253"/>
  <c r="BF253"/>
  <c r="BC253"/>
  <c r="AW253"/>
  <c r="AV253"/>
  <c r="AU253"/>
  <c r="AR253"/>
  <c r="AO253"/>
  <c r="AL253"/>
  <c r="AF253"/>
  <c r="AE253"/>
  <c r="AD253"/>
  <c r="AA253"/>
  <c r="X253"/>
  <c r="U253"/>
  <c r="O253"/>
  <c r="N253"/>
  <c r="M253"/>
  <c r="J253"/>
  <c r="G253"/>
  <c r="D253"/>
  <c r="BN252"/>
  <c r="BM252"/>
  <c r="BL252"/>
  <c r="BI252"/>
  <c r="BF252"/>
  <c r="BC252"/>
  <c r="AW252"/>
  <c r="AV252"/>
  <c r="AU252"/>
  <c r="AR252"/>
  <c r="AO252"/>
  <c r="AL252"/>
  <c r="AF252"/>
  <c r="AE252"/>
  <c r="AD252"/>
  <c r="AA252"/>
  <c r="X252"/>
  <c r="U252"/>
  <c r="O252"/>
  <c r="N252"/>
  <c r="M252"/>
  <c r="J252"/>
  <c r="G252"/>
  <c r="D252"/>
  <c r="BN251"/>
  <c r="BM251"/>
  <c r="BL251"/>
  <c r="BI251"/>
  <c r="BF251"/>
  <c r="BC251"/>
  <c r="AW251"/>
  <c r="AV251"/>
  <c r="AU251"/>
  <c r="AR251"/>
  <c r="AO251"/>
  <c r="AL251"/>
  <c r="AF251"/>
  <c r="AE251"/>
  <c r="AD251"/>
  <c r="AA251"/>
  <c r="X251"/>
  <c r="U251"/>
  <c r="O251"/>
  <c r="N251"/>
  <c r="M251"/>
  <c r="J251"/>
  <c r="G251"/>
  <c r="D251"/>
  <c r="BN250"/>
  <c r="BM250"/>
  <c r="BL250"/>
  <c r="BI250"/>
  <c r="BF250"/>
  <c r="BC250"/>
  <c r="AW250"/>
  <c r="AV250"/>
  <c r="AU250"/>
  <c r="AR250"/>
  <c r="AO250"/>
  <c r="AL250"/>
  <c r="AF250"/>
  <c r="AE250"/>
  <c r="AD250"/>
  <c r="AA250"/>
  <c r="X250"/>
  <c r="U250"/>
  <c r="O250"/>
  <c r="N250"/>
  <c r="M250"/>
  <c r="J250"/>
  <c r="G250"/>
  <c r="D250"/>
  <c r="BN249"/>
  <c r="BM249"/>
  <c r="BL249"/>
  <c r="BI249"/>
  <c r="BF249"/>
  <c r="BC249"/>
  <c r="AW249"/>
  <c r="AV249"/>
  <c r="AU249"/>
  <c r="AR249"/>
  <c r="AO249"/>
  <c r="AL249"/>
  <c r="AF249"/>
  <c r="AE249"/>
  <c r="AD249"/>
  <c r="AA249"/>
  <c r="X249"/>
  <c r="U249"/>
  <c r="O249"/>
  <c r="N249"/>
  <c r="M249"/>
  <c r="J249"/>
  <c r="G249"/>
  <c r="D249"/>
  <c r="BN248"/>
  <c r="BM248"/>
  <c r="BL248"/>
  <c r="BI248"/>
  <c r="BF248"/>
  <c r="BC248"/>
  <c r="AT248"/>
  <c r="AS248"/>
  <c r="AQ248"/>
  <c r="AP248"/>
  <c r="AN248"/>
  <c r="AM248"/>
  <c r="AK248"/>
  <c r="AJ248"/>
  <c r="AC248"/>
  <c r="AB248"/>
  <c r="Z248"/>
  <c r="Y248"/>
  <c r="W248"/>
  <c r="V248"/>
  <c r="T248"/>
  <c r="S248"/>
  <c r="L248"/>
  <c r="K248"/>
  <c r="I248"/>
  <c r="H248"/>
  <c r="F248"/>
  <c r="E248"/>
  <c r="C248"/>
  <c r="B248"/>
  <c r="BN247"/>
  <c r="BM247"/>
  <c r="BL247"/>
  <c r="BI247"/>
  <c r="BF247"/>
  <c r="BC247"/>
  <c r="AW247"/>
  <c r="AV247"/>
  <c r="AU247"/>
  <c r="AR247"/>
  <c r="AO247"/>
  <c r="AL247"/>
  <c r="AF247"/>
  <c r="AE247"/>
  <c r="AD247"/>
  <c r="AA247"/>
  <c r="X247"/>
  <c r="U247"/>
  <c r="O247"/>
  <c r="N247"/>
  <c r="M247"/>
  <c r="J247"/>
  <c r="G247"/>
  <c r="D247"/>
  <c r="BN246"/>
  <c r="BM246"/>
  <c r="BL246"/>
  <c r="BI246"/>
  <c r="BF246"/>
  <c r="BC246"/>
  <c r="AW246"/>
  <c r="AV246"/>
  <c r="AU246"/>
  <c r="AR246"/>
  <c r="AO246"/>
  <c r="AL246"/>
  <c r="AF246"/>
  <c r="AE246"/>
  <c r="AD246"/>
  <c r="AA246"/>
  <c r="X246"/>
  <c r="U246"/>
  <c r="O246"/>
  <c r="N246"/>
  <c r="M246"/>
  <c r="J246"/>
  <c r="G246"/>
  <c r="D246"/>
  <c r="BN245"/>
  <c r="BM245"/>
  <c r="BL245"/>
  <c r="BI245"/>
  <c r="BF245"/>
  <c r="BC245"/>
  <c r="AW245"/>
  <c r="AV245"/>
  <c r="AU245"/>
  <c r="AR245"/>
  <c r="AO245"/>
  <c r="AL245"/>
  <c r="AF245"/>
  <c r="AE245"/>
  <c r="AD245"/>
  <c r="AA245"/>
  <c r="X245"/>
  <c r="U245"/>
  <c r="O245"/>
  <c r="N245"/>
  <c r="M245"/>
  <c r="J245"/>
  <c r="G245"/>
  <c r="D245"/>
  <c r="BN244"/>
  <c r="BM244"/>
  <c r="BL244"/>
  <c r="BI244"/>
  <c r="BF244"/>
  <c r="BC244"/>
  <c r="AT244"/>
  <c r="AS244"/>
  <c r="AQ244"/>
  <c r="AP244"/>
  <c r="AN244"/>
  <c r="AM244"/>
  <c r="AK244"/>
  <c r="AJ244"/>
  <c r="AC244"/>
  <c r="AB244"/>
  <c r="Z244"/>
  <c r="Y244"/>
  <c r="W244"/>
  <c r="V244"/>
  <c r="T244"/>
  <c r="S244"/>
  <c r="L244"/>
  <c r="K244"/>
  <c r="I244"/>
  <c r="H244"/>
  <c r="F244"/>
  <c r="E244"/>
  <c r="C244"/>
  <c r="B244"/>
  <c r="BN243"/>
  <c r="BM243"/>
  <c r="BL243"/>
  <c r="BI243"/>
  <c r="BF243"/>
  <c r="BC243"/>
  <c r="AW243"/>
  <c r="AV243"/>
  <c r="AU243"/>
  <c r="AR243"/>
  <c r="AO243"/>
  <c r="AL243"/>
  <c r="AF243"/>
  <c r="AE243"/>
  <c r="AD243"/>
  <c r="AA243"/>
  <c r="X243"/>
  <c r="U243"/>
  <c r="O243"/>
  <c r="N243"/>
  <c r="M243"/>
  <c r="J243"/>
  <c r="G243"/>
  <c r="D243"/>
  <c r="BN242"/>
  <c r="BM242"/>
  <c r="BL242"/>
  <c r="BI242"/>
  <c r="BF242"/>
  <c r="BC242"/>
  <c r="AW242"/>
  <c r="AV242"/>
  <c r="AU242"/>
  <c r="AR242"/>
  <c r="AO242"/>
  <c r="AL242"/>
  <c r="AF242"/>
  <c r="AE242"/>
  <c r="AD242"/>
  <c r="AA242"/>
  <c r="X242"/>
  <c r="U242"/>
  <c r="O242"/>
  <c r="N242"/>
  <c r="M242"/>
  <c r="J242"/>
  <c r="G242"/>
  <c r="D242"/>
  <c r="BN238"/>
  <c r="BM238"/>
  <c r="BL238"/>
  <c r="BI238"/>
  <c r="BF238"/>
  <c r="BC238"/>
  <c r="AT238"/>
  <c r="AS238"/>
  <c r="AQ238"/>
  <c r="AP238"/>
  <c r="AN238"/>
  <c r="AM238"/>
  <c r="AK238"/>
  <c r="AJ238"/>
  <c r="AC238"/>
  <c r="AB238"/>
  <c r="Z238"/>
  <c r="Y238"/>
  <c r="W238"/>
  <c r="V238"/>
  <c r="T238"/>
  <c r="S238"/>
  <c r="O238"/>
  <c r="P238" s="1"/>
  <c r="M238"/>
  <c r="J238"/>
  <c r="G238"/>
  <c r="D238"/>
  <c r="BN237"/>
  <c r="BM237"/>
  <c r="BL237"/>
  <c r="BI237"/>
  <c r="BF237"/>
  <c r="BC237"/>
  <c r="AW237"/>
  <c r="AV237"/>
  <c r="AU237"/>
  <c r="AR237"/>
  <c r="AO237"/>
  <c r="AL237"/>
  <c r="AF237"/>
  <c r="AE237"/>
  <c r="AD237"/>
  <c r="AA237"/>
  <c r="X237"/>
  <c r="U237"/>
  <c r="O237"/>
  <c r="P237" s="1"/>
  <c r="M237"/>
  <c r="J237"/>
  <c r="G237"/>
  <c r="D237"/>
  <c r="BN236"/>
  <c r="BM236"/>
  <c r="BL236"/>
  <c r="BI236"/>
  <c r="BF236"/>
  <c r="BC236"/>
  <c r="AW236"/>
  <c r="AV236"/>
  <c r="AU236"/>
  <c r="AR236"/>
  <c r="AO236"/>
  <c r="AL236"/>
  <c r="AF236"/>
  <c r="AE236"/>
  <c r="AD236"/>
  <c r="AA236"/>
  <c r="X236"/>
  <c r="U236"/>
  <c r="O236"/>
  <c r="N236"/>
  <c r="M236"/>
  <c r="J236"/>
  <c r="G236"/>
  <c r="D236"/>
  <c r="BN235"/>
  <c r="BM235"/>
  <c r="BL235"/>
  <c r="BI235"/>
  <c r="BF235"/>
  <c r="BC235"/>
  <c r="AW235"/>
  <c r="AV235"/>
  <c r="AU235"/>
  <c r="AR235"/>
  <c r="AO235"/>
  <c r="AL235"/>
  <c r="AF235"/>
  <c r="AE235"/>
  <c r="AD235"/>
  <c r="AA235"/>
  <c r="X235"/>
  <c r="U235"/>
  <c r="O235"/>
  <c r="N235"/>
  <c r="M235"/>
  <c r="J235"/>
  <c r="G235"/>
  <c r="D235"/>
  <c r="BN234"/>
  <c r="BM234"/>
  <c r="BL234"/>
  <c r="BI234"/>
  <c r="BF234"/>
  <c r="BC234"/>
  <c r="AW234"/>
  <c r="AV234"/>
  <c r="AU234"/>
  <c r="AR234"/>
  <c r="AO234"/>
  <c r="AL234"/>
  <c r="AF234"/>
  <c r="AE234"/>
  <c r="AD234"/>
  <c r="AA234"/>
  <c r="X234"/>
  <c r="U234"/>
  <c r="O234"/>
  <c r="P234" s="1"/>
  <c r="M234"/>
  <c r="J234"/>
  <c r="G234"/>
  <c r="D234"/>
  <c r="BN233"/>
  <c r="BM233"/>
  <c r="BL233"/>
  <c r="BI233"/>
  <c r="BF233"/>
  <c r="BC233"/>
  <c r="AW233"/>
  <c r="AV233"/>
  <c r="AU233"/>
  <c r="AR233"/>
  <c r="AO233"/>
  <c r="AL233"/>
  <c r="AF233"/>
  <c r="AE233"/>
  <c r="AD233"/>
  <c r="AA233"/>
  <c r="X233"/>
  <c r="U233"/>
  <c r="O233"/>
  <c r="P233" s="1"/>
  <c r="M233"/>
  <c r="J233"/>
  <c r="G233"/>
  <c r="D233"/>
  <c r="BN232"/>
  <c r="BM232"/>
  <c r="BL232"/>
  <c r="BI232"/>
  <c r="BF232"/>
  <c r="BC232"/>
  <c r="AW232"/>
  <c r="AV232"/>
  <c r="AU232"/>
  <c r="AR232"/>
  <c r="AO232"/>
  <c r="AL232"/>
  <c r="AF232"/>
  <c r="AE232"/>
  <c r="AD232"/>
  <c r="AA232"/>
  <c r="X232"/>
  <c r="U232"/>
  <c r="O232"/>
  <c r="P232" s="1"/>
  <c r="M232"/>
  <c r="J232"/>
  <c r="G232"/>
  <c r="D232"/>
  <c r="BN231"/>
  <c r="BM231"/>
  <c r="BL231"/>
  <c r="BI231"/>
  <c r="BF231"/>
  <c r="BC231"/>
  <c r="AW231"/>
  <c r="AV231"/>
  <c r="AU231"/>
  <c r="AR231"/>
  <c r="AO231"/>
  <c r="AL231"/>
  <c r="AF231"/>
  <c r="AE231"/>
  <c r="AD231"/>
  <c r="AA231"/>
  <c r="X231"/>
  <c r="U231"/>
  <c r="O231"/>
  <c r="P231" s="1"/>
  <c r="M231"/>
  <c r="J231"/>
  <c r="G231"/>
  <c r="D231"/>
  <c r="BN230"/>
  <c r="BM230"/>
  <c r="BL230"/>
  <c r="BI230"/>
  <c r="BF230"/>
  <c r="BC230"/>
  <c r="AW230"/>
  <c r="AV230"/>
  <c r="AU230"/>
  <c r="AR230"/>
  <c r="AO230"/>
  <c r="AL230"/>
  <c r="AF230"/>
  <c r="AE230"/>
  <c r="AD230"/>
  <c r="AA230"/>
  <c r="X230"/>
  <c r="U230"/>
  <c r="O230"/>
  <c r="N230"/>
  <c r="M230"/>
  <c r="J230"/>
  <c r="G230"/>
  <c r="D230"/>
  <c r="BN229"/>
  <c r="BM229"/>
  <c r="BL229"/>
  <c r="BI229"/>
  <c r="BF229"/>
  <c r="BC229"/>
  <c r="AW229"/>
  <c r="AV229"/>
  <c r="AU229"/>
  <c r="AR229"/>
  <c r="AO229"/>
  <c r="AL229"/>
  <c r="AF229"/>
  <c r="AE229"/>
  <c r="AD229"/>
  <c r="AA229"/>
  <c r="X229"/>
  <c r="U229"/>
  <c r="O229"/>
  <c r="P229" s="1"/>
  <c r="M229"/>
  <c r="J229"/>
  <c r="G229"/>
  <c r="D229"/>
  <c r="BN228"/>
  <c r="BM228"/>
  <c r="BL228"/>
  <c r="BI228"/>
  <c r="BF228"/>
  <c r="BC228"/>
  <c r="AW228"/>
  <c r="AV228"/>
  <c r="AU228"/>
  <c r="AR228"/>
  <c r="AO228"/>
  <c r="AL228"/>
  <c r="AF228"/>
  <c r="AE228"/>
  <c r="AD228"/>
  <c r="AA228"/>
  <c r="X228"/>
  <c r="U228"/>
  <c r="O228"/>
  <c r="P228" s="1"/>
  <c r="M228"/>
  <c r="J228"/>
  <c r="G228"/>
  <c r="D228"/>
  <c r="BN227"/>
  <c r="BM227"/>
  <c r="BL227"/>
  <c r="BI227"/>
  <c r="BF227"/>
  <c r="BC227"/>
  <c r="AW227"/>
  <c r="AV227"/>
  <c r="AU227"/>
  <c r="AR227"/>
  <c r="AO227"/>
  <c r="AL227"/>
  <c r="AF227"/>
  <c r="AE227"/>
  <c r="AD227"/>
  <c r="AA227"/>
  <c r="X227"/>
  <c r="U227"/>
  <c r="O227"/>
  <c r="P227" s="1"/>
  <c r="M227"/>
  <c r="J227"/>
  <c r="G227"/>
  <c r="D227"/>
  <c r="BN226"/>
  <c r="BM226"/>
  <c r="BL226"/>
  <c r="BI226"/>
  <c r="BF226"/>
  <c r="BC226"/>
  <c r="AW226"/>
  <c r="AV226"/>
  <c r="AU226"/>
  <c r="AR226"/>
  <c r="AO226"/>
  <c r="AL226"/>
  <c r="AF226"/>
  <c r="AE226"/>
  <c r="AD226"/>
  <c r="AA226"/>
  <c r="X226"/>
  <c r="U226"/>
  <c r="O226"/>
  <c r="P226" s="1"/>
  <c r="M226"/>
  <c r="J226"/>
  <c r="G226"/>
  <c r="D226"/>
  <c r="BN225"/>
  <c r="BM225"/>
  <c r="BL225"/>
  <c r="BI225"/>
  <c r="BF225"/>
  <c r="BC225"/>
  <c r="AW225"/>
  <c r="AV225"/>
  <c r="AU225"/>
  <c r="AR225"/>
  <c r="AO225"/>
  <c r="AL225"/>
  <c r="AF225"/>
  <c r="AE225"/>
  <c r="AD225"/>
  <c r="AA225"/>
  <c r="X225"/>
  <c r="U225"/>
  <c r="O225"/>
  <c r="P225" s="1"/>
  <c r="M225"/>
  <c r="J225"/>
  <c r="G225"/>
  <c r="D225"/>
  <c r="BN224"/>
  <c r="BM224"/>
  <c r="BL224"/>
  <c r="BI224"/>
  <c r="BF224"/>
  <c r="BC224"/>
  <c r="AW224"/>
  <c r="AV224"/>
  <c r="AU224"/>
  <c r="AR224"/>
  <c r="AO224"/>
  <c r="AL224"/>
  <c r="AF224"/>
  <c r="AE224"/>
  <c r="AD224"/>
  <c r="AA224"/>
  <c r="X224"/>
  <c r="U224"/>
  <c r="O224"/>
  <c r="P224" s="1"/>
  <c r="M224"/>
  <c r="J224"/>
  <c r="G224"/>
  <c r="D224"/>
  <c r="BN223"/>
  <c r="BM223"/>
  <c r="BL223"/>
  <c r="BI223"/>
  <c r="BF223"/>
  <c r="BC223"/>
  <c r="AW223"/>
  <c r="AV223"/>
  <c r="AU223"/>
  <c r="AR223"/>
  <c r="AO223"/>
  <c r="AL223"/>
  <c r="AF223"/>
  <c r="AE223"/>
  <c r="AD223"/>
  <c r="AA223"/>
  <c r="X223"/>
  <c r="U223"/>
  <c r="O223"/>
  <c r="P223" s="1"/>
  <c r="M223"/>
  <c r="J223"/>
  <c r="G223"/>
  <c r="D223"/>
  <c r="BN222"/>
  <c r="BM222"/>
  <c r="BL222"/>
  <c r="BI222"/>
  <c r="BF222"/>
  <c r="BC222"/>
  <c r="AW222"/>
  <c r="AV222"/>
  <c r="AU222"/>
  <c r="AR222"/>
  <c r="AO222"/>
  <c r="AL222"/>
  <c r="AF222"/>
  <c r="AE222"/>
  <c r="AD222"/>
  <c r="AA222"/>
  <c r="X222"/>
  <c r="U222"/>
  <c r="O222"/>
  <c r="P222" s="1"/>
  <c r="M222"/>
  <c r="J222"/>
  <c r="G222"/>
  <c r="D222"/>
  <c r="BN221"/>
  <c r="BM221"/>
  <c r="BL221"/>
  <c r="BI221"/>
  <c r="BF221"/>
  <c r="BC221"/>
  <c r="AW221"/>
  <c r="AV221"/>
  <c r="AU221"/>
  <c r="AR221"/>
  <c r="AO221"/>
  <c r="AL221"/>
  <c r="AF221"/>
  <c r="AE221"/>
  <c r="AD221"/>
  <c r="AA221"/>
  <c r="X221"/>
  <c r="U221"/>
  <c r="O221"/>
  <c r="P221" s="1"/>
  <c r="M221"/>
  <c r="J221"/>
  <c r="G221"/>
  <c r="D221"/>
  <c r="BN220"/>
  <c r="BM220"/>
  <c r="BL220"/>
  <c r="BI220"/>
  <c r="BF220"/>
  <c r="BC220"/>
  <c r="AW220"/>
  <c r="AV220"/>
  <c r="AU220"/>
  <c r="AR220"/>
  <c r="AO220"/>
  <c r="AL220"/>
  <c r="AF220"/>
  <c r="AE220"/>
  <c r="AD220"/>
  <c r="AA220"/>
  <c r="X220"/>
  <c r="U220"/>
  <c r="O220"/>
  <c r="P220" s="1"/>
  <c r="M220"/>
  <c r="J220"/>
  <c r="G220"/>
  <c r="D220"/>
  <c r="BN219"/>
  <c r="BM219"/>
  <c r="BL219"/>
  <c r="BI219"/>
  <c r="BF219"/>
  <c r="BC219"/>
  <c r="AW219"/>
  <c r="AV219"/>
  <c r="AU219"/>
  <c r="AR219"/>
  <c r="AO219"/>
  <c r="AL219"/>
  <c r="AF219"/>
  <c r="AE219"/>
  <c r="AD219"/>
  <c r="AA219"/>
  <c r="X219"/>
  <c r="U219"/>
  <c r="O219"/>
  <c r="P219" s="1"/>
  <c r="M219"/>
  <c r="J219"/>
  <c r="G219"/>
  <c r="D219"/>
  <c r="BN218"/>
  <c r="BM218"/>
  <c r="BL218"/>
  <c r="BI218"/>
  <c r="BF218"/>
  <c r="BC218"/>
  <c r="AW218"/>
  <c r="AV218"/>
  <c r="AU218"/>
  <c r="AR218"/>
  <c r="AO218"/>
  <c r="AL218"/>
  <c r="AF218"/>
  <c r="AE218"/>
  <c r="AD218"/>
  <c r="AA218"/>
  <c r="X218"/>
  <c r="U218"/>
  <c r="O218"/>
  <c r="P218" s="1"/>
  <c r="M218"/>
  <c r="J218"/>
  <c r="G218"/>
  <c r="D218"/>
  <c r="BN217"/>
  <c r="BM217"/>
  <c r="BL217"/>
  <c r="BI217"/>
  <c r="BF217"/>
  <c r="BC217"/>
  <c r="AW217"/>
  <c r="AV217"/>
  <c r="AU217"/>
  <c r="AR217"/>
  <c r="AO217"/>
  <c r="AL217"/>
  <c r="AF217"/>
  <c r="AE217"/>
  <c r="AD217"/>
  <c r="AA217"/>
  <c r="X217"/>
  <c r="U217"/>
  <c r="O217"/>
  <c r="P217" s="1"/>
  <c r="M217"/>
  <c r="J217"/>
  <c r="G217"/>
  <c r="D217"/>
  <c r="BN216"/>
  <c r="BM216"/>
  <c r="BL216"/>
  <c r="BI216"/>
  <c r="BF216"/>
  <c r="BC216"/>
  <c r="AW216"/>
  <c r="AV216"/>
  <c r="AU216"/>
  <c r="AR216"/>
  <c r="AO216"/>
  <c r="AL216"/>
  <c r="AF216"/>
  <c r="AE216"/>
  <c r="AD216"/>
  <c r="AA216"/>
  <c r="X216"/>
  <c r="U216"/>
  <c r="O216"/>
  <c r="P216" s="1"/>
  <c r="M216"/>
  <c r="J216"/>
  <c r="G216"/>
  <c r="D216"/>
  <c r="BN210"/>
  <c r="BM210"/>
  <c r="BK210"/>
  <c r="BJ210"/>
  <c r="BH210"/>
  <c r="BG210"/>
  <c r="BE210"/>
  <c r="BD210"/>
  <c r="BB210"/>
  <c r="BA210"/>
  <c r="AX210"/>
  <c r="AW210"/>
  <c r="AV210"/>
  <c r="AU210"/>
  <c r="AT210"/>
  <c r="AS210"/>
  <c r="AR210"/>
  <c r="AQ210"/>
  <c r="AP210"/>
  <c r="AN210"/>
  <c r="AM210"/>
  <c r="AL210"/>
  <c r="AK210"/>
  <c r="AJ210"/>
  <c r="AC210"/>
  <c r="AB210"/>
  <c r="Z210"/>
  <c r="Y210"/>
  <c r="W210"/>
  <c r="V210"/>
  <c r="T210"/>
  <c r="S210"/>
  <c r="L210"/>
  <c r="K210"/>
  <c r="I210"/>
  <c r="H210"/>
  <c r="F210"/>
  <c r="E210"/>
  <c r="C210"/>
  <c r="B210"/>
  <c r="BO209"/>
  <c r="BL209"/>
  <c r="BI209"/>
  <c r="BF209"/>
  <c r="BC209"/>
  <c r="AF209"/>
  <c r="AE209"/>
  <c r="AD209"/>
  <c r="AA209"/>
  <c r="X209"/>
  <c r="U209"/>
  <c r="O209"/>
  <c r="N209"/>
  <c r="M209"/>
  <c r="J209"/>
  <c r="G209"/>
  <c r="D209"/>
  <c r="BO208"/>
  <c r="BL208"/>
  <c r="BI208"/>
  <c r="BF208"/>
  <c r="BC208"/>
  <c r="AF208"/>
  <c r="AE208"/>
  <c r="AD208"/>
  <c r="AA208"/>
  <c r="X208"/>
  <c r="U208"/>
  <c r="O208"/>
  <c r="N208"/>
  <c r="M208"/>
  <c r="J208"/>
  <c r="G208"/>
  <c r="D208"/>
  <c r="BO207"/>
  <c r="BL207"/>
  <c r="BI207"/>
  <c r="BF207"/>
  <c r="BC207"/>
  <c r="AF207"/>
  <c r="AE207"/>
  <c r="AD207"/>
  <c r="AA207"/>
  <c r="X207"/>
  <c r="U207"/>
  <c r="O207"/>
  <c r="N207"/>
  <c r="M207"/>
  <c r="J207"/>
  <c r="G207"/>
  <c r="D207"/>
  <c r="BO206"/>
  <c r="BL206"/>
  <c r="BI206"/>
  <c r="BF206"/>
  <c r="BC206"/>
  <c r="AF206"/>
  <c r="AE206"/>
  <c r="AD206"/>
  <c r="AA206"/>
  <c r="X206"/>
  <c r="U206"/>
  <c r="O206"/>
  <c r="N206"/>
  <c r="M206"/>
  <c r="J206"/>
  <c r="G206"/>
  <c r="D206"/>
  <c r="BO205"/>
  <c r="BL205"/>
  <c r="BI205"/>
  <c r="BF205"/>
  <c r="BC205"/>
  <c r="AF205"/>
  <c r="AE205"/>
  <c r="AD205"/>
  <c r="AA205"/>
  <c r="X205"/>
  <c r="U205"/>
  <c r="O205"/>
  <c r="N205"/>
  <c r="M205"/>
  <c r="J205"/>
  <c r="G205"/>
  <c r="D205"/>
  <c r="BO204"/>
  <c r="BL204"/>
  <c r="BI204"/>
  <c r="BF204"/>
  <c r="BC204"/>
  <c r="AF204"/>
  <c r="AE204"/>
  <c r="AD204"/>
  <c r="AA204"/>
  <c r="X204"/>
  <c r="U204"/>
  <c r="O204"/>
  <c r="N204"/>
  <c r="M204"/>
  <c r="J204"/>
  <c r="G204"/>
  <c r="D204"/>
  <c r="BO203"/>
  <c r="BL203"/>
  <c r="BI203"/>
  <c r="BF203"/>
  <c r="BC203"/>
  <c r="AF203"/>
  <c r="AE203"/>
  <c r="AD203"/>
  <c r="AA203"/>
  <c r="X203"/>
  <c r="U203"/>
  <c r="O203"/>
  <c r="N203"/>
  <c r="M203"/>
  <c r="J203"/>
  <c r="G203"/>
  <c r="D203"/>
  <c r="BO202"/>
  <c r="BL202"/>
  <c r="BI202"/>
  <c r="BF202"/>
  <c r="BC202"/>
  <c r="AF202"/>
  <c r="AE202"/>
  <c r="AD202"/>
  <c r="AA202"/>
  <c r="X202"/>
  <c r="U202"/>
  <c r="O202"/>
  <c r="N202"/>
  <c r="M202"/>
  <c r="J202"/>
  <c r="G202"/>
  <c r="D202"/>
  <c r="BO201"/>
  <c r="BL201"/>
  <c r="BI201"/>
  <c r="BF201"/>
  <c r="BC201"/>
  <c r="AF201"/>
  <c r="AE201"/>
  <c r="AD201"/>
  <c r="AA201"/>
  <c r="X201"/>
  <c r="U201"/>
  <c r="O201"/>
  <c r="N201"/>
  <c r="M201"/>
  <c r="J201"/>
  <c r="G201"/>
  <c r="D201"/>
  <c r="BO200"/>
  <c r="BL200"/>
  <c r="BI200"/>
  <c r="BF200"/>
  <c r="BC200"/>
  <c r="AF200"/>
  <c r="AE200"/>
  <c r="AD200"/>
  <c r="AA200"/>
  <c r="X200"/>
  <c r="U200"/>
  <c r="O200"/>
  <c r="N200"/>
  <c r="M200"/>
  <c r="J200"/>
  <c r="G200"/>
  <c r="D200"/>
  <c r="BO199"/>
  <c r="BL199"/>
  <c r="BI199"/>
  <c r="BF199"/>
  <c r="BC199"/>
  <c r="AF199"/>
  <c r="AE199"/>
  <c r="AD199"/>
  <c r="AA199"/>
  <c r="X199"/>
  <c r="U199"/>
  <c r="O199"/>
  <c r="N199"/>
  <c r="M199"/>
  <c r="J199"/>
  <c r="G199"/>
  <c r="D199"/>
  <c r="BO198"/>
  <c r="BL198"/>
  <c r="BI198"/>
  <c r="BF198"/>
  <c r="BC198"/>
  <c r="AF198"/>
  <c r="AE198"/>
  <c r="AD198"/>
  <c r="AA198"/>
  <c r="X198"/>
  <c r="U198"/>
  <c r="O198"/>
  <c r="N198"/>
  <c r="M198"/>
  <c r="J198"/>
  <c r="G198"/>
  <c r="D198"/>
  <c r="BO197"/>
  <c r="BL197"/>
  <c r="BI197"/>
  <c r="BF197"/>
  <c r="BC197"/>
  <c r="AF197"/>
  <c r="AE197"/>
  <c r="AD197"/>
  <c r="AA197"/>
  <c r="X197"/>
  <c r="U197"/>
  <c r="O197"/>
  <c r="N197"/>
  <c r="M197"/>
  <c r="J197"/>
  <c r="G197"/>
  <c r="D197"/>
  <c r="BO196"/>
  <c r="BL196"/>
  <c r="BI196"/>
  <c r="BF196"/>
  <c r="BC196"/>
  <c r="AF196"/>
  <c r="AE196"/>
  <c r="AD196"/>
  <c r="AA196"/>
  <c r="X196"/>
  <c r="U196"/>
  <c r="O196"/>
  <c r="N196"/>
  <c r="M196"/>
  <c r="J196"/>
  <c r="G196"/>
  <c r="D196"/>
  <c r="BO195"/>
  <c r="BL195"/>
  <c r="BI195"/>
  <c r="BF195"/>
  <c r="BC195"/>
  <c r="AF195"/>
  <c r="AE195"/>
  <c r="AD195"/>
  <c r="AA195"/>
  <c r="X195"/>
  <c r="U195"/>
  <c r="O195"/>
  <c r="N195"/>
  <c r="M195"/>
  <c r="J195"/>
  <c r="G195"/>
  <c r="D195"/>
  <c r="BO194"/>
  <c r="BL194"/>
  <c r="BI194"/>
  <c r="BF194"/>
  <c r="BC194"/>
  <c r="AF194"/>
  <c r="AE194"/>
  <c r="AD194"/>
  <c r="AA194"/>
  <c r="X194"/>
  <c r="U194"/>
  <c r="O194"/>
  <c r="N194"/>
  <c r="M194"/>
  <c r="J194"/>
  <c r="G194"/>
  <c r="D194"/>
  <c r="BO193"/>
  <c r="BL193"/>
  <c r="BI193"/>
  <c r="BF193"/>
  <c r="BC193"/>
  <c r="AF193"/>
  <c r="AE193"/>
  <c r="AD193"/>
  <c r="AA193"/>
  <c r="X193"/>
  <c r="U193"/>
  <c r="O193"/>
  <c r="N193"/>
  <c r="M193"/>
  <c r="J193"/>
  <c r="G193"/>
  <c r="D193"/>
  <c r="BO192"/>
  <c r="BL192"/>
  <c r="BI192"/>
  <c r="BF192"/>
  <c r="BC192"/>
  <c r="AF192"/>
  <c r="AE192"/>
  <c r="AD192"/>
  <c r="AA192"/>
  <c r="X192"/>
  <c r="U192"/>
  <c r="O192"/>
  <c r="N192"/>
  <c r="M192"/>
  <c r="J192"/>
  <c r="G192"/>
  <c r="D192"/>
  <c r="BO191"/>
  <c r="BL191"/>
  <c r="BI191"/>
  <c r="BF191"/>
  <c r="BC191"/>
  <c r="AF191"/>
  <c r="AE191"/>
  <c r="AD191"/>
  <c r="AA191"/>
  <c r="X191"/>
  <c r="U191"/>
  <c r="O191"/>
  <c r="N191"/>
  <c r="M191"/>
  <c r="J191"/>
  <c r="G191"/>
  <c r="D191"/>
  <c r="BO190"/>
  <c r="BL190"/>
  <c r="BI190"/>
  <c r="BF190"/>
  <c r="BC190"/>
  <c r="AF190"/>
  <c r="AE190"/>
  <c r="AD190"/>
  <c r="AA190"/>
  <c r="X190"/>
  <c r="U190"/>
  <c r="O190"/>
  <c r="N190"/>
  <c r="M190"/>
  <c r="J190"/>
  <c r="G190"/>
  <c r="D190"/>
  <c r="BO189"/>
  <c r="BL189"/>
  <c r="BI189"/>
  <c r="BF189"/>
  <c r="BC189"/>
  <c r="AF189"/>
  <c r="AE189"/>
  <c r="AD189"/>
  <c r="AA189"/>
  <c r="X189"/>
  <c r="U189"/>
  <c r="O189"/>
  <c r="N189"/>
  <c r="M189"/>
  <c r="J189"/>
  <c r="G189"/>
  <c r="D189"/>
  <c r="BO188"/>
  <c r="BL188"/>
  <c r="BI188"/>
  <c r="BF188"/>
  <c r="BC188"/>
  <c r="AO188"/>
  <c r="AO210" s="1"/>
  <c r="AF188"/>
  <c r="AE188"/>
  <c r="AD188"/>
  <c r="AA188"/>
  <c r="X188"/>
  <c r="U188"/>
  <c r="O188"/>
  <c r="N188"/>
  <c r="M188"/>
  <c r="J188"/>
  <c r="G188"/>
  <c r="D188"/>
  <c r="BK183"/>
  <c r="BJ183"/>
  <c r="BH183"/>
  <c r="BG183"/>
  <c r="BE183"/>
  <c r="BD183"/>
  <c r="BB183"/>
  <c r="BA183"/>
  <c r="AT183"/>
  <c r="AS183"/>
  <c r="AQ183"/>
  <c r="AP183"/>
  <c r="AN183"/>
  <c r="AM183"/>
  <c r="AK183"/>
  <c r="AJ183"/>
  <c r="AC183"/>
  <c r="AB183"/>
  <c r="Z183"/>
  <c r="Y183"/>
  <c r="W183"/>
  <c r="V183"/>
  <c r="T183"/>
  <c r="S183"/>
  <c r="M183"/>
  <c r="J183"/>
  <c r="G183"/>
  <c r="D183"/>
  <c r="BN182"/>
  <c r="BM182"/>
  <c r="BL182"/>
  <c r="BI182"/>
  <c r="BF182"/>
  <c r="BC182"/>
  <c r="AW182"/>
  <c r="AV182"/>
  <c r="AU182"/>
  <c r="AR182"/>
  <c r="AO182"/>
  <c r="AL182"/>
  <c r="AF182"/>
  <c r="AE182"/>
  <c r="AD182"/>
  <c r="AA182"/>
  <c r="X182"/>
  <c r="U182"/>
  <c r="O182"/>
  <c r="N182"/>
  <c r="M182"/>
  <c r="J182"/>
  <c r="G182"/>
  <c r="D182"/>
  <c r="BN181"/>
  <c r="BM181"/>
  <c r="BL181"/>
  <c r="BI181"/>
  <c r="BF181"/>
  <c r="BC181"/>
  <c r="AW181"/>
  <c r="AV181"/>
  <c r="AU181"/>
  <c r="AR181"/>
  <c r="AO181"/>
  <c r="AL181"/>
  <c r="AF181"/>
  <c r="AE181"/>
  <c r="AD181"/>
  <c r="AA181"/>
  <c r="X181"/>
  <c r="U181"/>
  <c r="O181"/>
  <c r="N181"/>
  <c r="M181"/>
  <c r="J181"/>
  <c r="G181"/>
  <c r="D181"/>
  <c r="BN180"/>
  <c r="BM180"/>
  <c r="BL180"/>
  <c r="BI180"/>
  <c r="BF180"/>
  <c r="BC180"/>
  <c r="AW180"/>
  <c r="AV180"/>
  <c r="AU180"/>
  <c r="AR180"/>
  <c r="AO180"/>
  <c r="AL180"/>
  <c r="AF180"/>
  <c r="AE180"/>
  <c r="AD180"/>
  <c r="AA180"/>
  <c r="X180"/>
  <c r="U180"/>
  <c r="O180"/>
  <c r="N180"/>
  <c r="M180"/>
  <c r="J180"/>
  <c r="G180"/>
  <c r="D180"/>
  <c r="BN179"/>
  <c r="BM179"/>
  <c r="BL179"/>
  <c r="BI179"/>
  <c r="BF179"/>
  <c r="BC179"/>
  <c r="AW179"/>
  <c r="AV179"/>
  <c r="AU179"/>
  <c r="AR179"/>
  <c r="AO179"/>
  <c r="AL179"/>
  <c r="AF179"/>
  <c r="AE179"/>
  <c r="AD179"/>
  <c r="AA179"/>
  <c r="X179"/>
  <c r="U179"/>
  <c r="O179"/>
  <c r="N179"/>
  <c r="M179"/>
  <c r="J179"/>
  <c r="G179"/>
  <c r="D179"/>
  <c r="BN178"/>
  <c r="BM178"/>
  <c r="BL178"/>
  <c r="BI178"/>
  <c r="BF178"/>
  <c r="BC178"/>
  <c r="AW178"/>
  <c r="AV178"/>
  <c r="AU178"/>
  <c r="AR178"/>
  <c r="AO178"/>
  <c r="AL178"/>
  <c r="AF178"/>
  <c r="AE178"/>
  <c r="AD178"/>
  <c r="AA178"/>
  <c r="X178"/>
  <c r="U178"/>
  <c r="O178"/>
  <c r="N178"/>
  <c r="M178"/>
  <c r="J178"/>
  <c r="G178"/>
  <c r="D178"/>
  <c r="BN177"/>
  <c r="BM177"/>
  <c r="BL177"/>
  <c r="BI177"/>
  <c r="BF177"/>
  <c r="BC177"/>
  <c r="AW177"/>
  <c r="AV177"/>
  <c r="AU177"/>
  <c r="AR177"/>
  <c r="AO177"/>
  <c r="AL177"/>
  <c r="AF177"/>
  <c r="AE177"/>
  <c r="AD177"/>
  <c r="AA177"/>
  <c r="X177"/>
  <c r="U177"/>
  <c r="O177"/>
  <c r="N177"/>
  <c r="M177"/>
  <c r="J177"/>
  <c r="G177"/>
  <c r="D177"/>
  <c r="BN176"/>
  <c r="BM176"/>
  <c r="BL176"/>
  <c r="BI176"/>
  <c r="BF176"/>
  <c r="BC176"/>
  <c r="AW176"/>
  <c r="AV176"/>
  <c r="AU176"/>
  <c r="AR176"/>
  <c r="AO176"/>
  <c r="AL176"/>
  <c r="AF176"/>
  <c r="AE176"/>
  <c r="AD176"/>
  <c r="AA176"/>
  <c r="X176"/>
  <c r="U176"/>
  <c r="O176"/>
  <c r="N176"/>
  <c r="M176"/>
  <c r="J176"/>
  <c r="G176"/>
  <c r="D176"/>
  <c r="BN175"/>
  <c r="BM175"/>
  <c r="BL175"/>
  <c r="BI175"/>
  <c r="BF175"/>
  <c r="BC175"/>
  <c r="AW175"/>
  <c r="AV175"/>
  <c r="AU175"/>
  <c r="AR175"/>
  <c r="AO175"/>
  <c r="AL175"/>
  <c r="AF175"/>
  <c r="AE175"/>
  <c r="AD175"/>
  <c r="AA175"/>
  <c r="X175"/>
  <c r="U175"/>
  <c r="O175"/>
  <c r="N175"/>
  <c r="M175"/>
  <c r="J175"/>
  <c r="G175"/>
  <c r="D175"/>
  <c r="BN174"/>
  <c r="BM174"/>
  <c r="BL174"/>
  <c r="BI174"/>
  <c r="BF174"/>
  <c r="BC174"/>
  <c r="AW174"/>
  <c r="AV174"/>
  <c r="AU174"/>
  <c r="AR174"/>
  <c r="AO174"/>
  <c r="AL174"/>
  <c r="AF174"/>
  <c r="AE174"/>
  <c r="AD174"/>
  <c r="AA174"/>
  <c r="X174"/>
  <c r="U174"/>
  <c r="O174"/>
  <c r="N174"/>
  <c r="M174"/>
  <c r="J174"/>
  <c r="G174"/>
  <c r="D174"/>
  <c r="BN173"/>
  <c r="BM173"/>
  <c r="BL173"/>
  <c r="BI173"/>
  <c r="BF173"/>
  <c r="BC173"/>
  <c r="AW173"/>
  <c r="AV173"/>
  <c r="AU173"/>
  <c r="AR173"/>
  <c r="AO173"/>
  <c r="AL173"/>
  <c r="AF173"/>
  <c r="AE173"/>
  <c r="AD173"/>
  <c r="AA173"/>
  <c r="X173"/>
  <c r="U173"/>
  <c r="O173"/>
  <c r="N173"/>
  <c r="M173"/>
  <c r="J173"/>
  <c r="G173"/>
  <c r="D173"/>
  <c r="BN172"/>
  <c r="BM172"/>
  <c r="BL172"/>
  <c r="BI172"/>
  <c r="BF172"/>
  <c r="BC172"/>
  <c r="AW172"/>
  <c r="AV172"/>
  <c r="AU172"/>
  <c r="AR172"/>
  <c r="AO172"/>
  <c r="AL172"/>
  <c r="AF172"/>
  <c r="AE172"/>
  <c r="AD172"/>
  <c r="AA172"/>
  <c r="X172"/>
  <c r="U172"/>
  <c r="O172"/>
  <c r="N172"/>
  <c r="M172"/>
  <c r="J172"/>
  <c r="G172"/>
  <c r="D172"/>
  <c r="BN171"/>
  <c r="BM171"/>
  <c r="BL171"/>
  <c r="BI171"/>
  <c r="BF171"/>
  <c r="BC171"/>
  <c r="AW171"/>
  <c r="AV171"/>
  <c r="AU171"/>
  <c r="AR171"/>
  <c r="AO171"/>
  <c r="AL171"/>
  <c r="AF171"/>
  <c r="AE171"/>
  <c r="AD171"/>
  <c r="AA171"/>
  <c r="X171"/>
  <c r="U171"/>
  <c r="O171"/>
  <c r="N171"/>
  <c r="M171"/>
  <c r="J171"/>
  <c r="G171"/>
  <c r="D171"/>
  <c r="BN170"/>
  <c r="BM170"/>
  <c r="BL170"/>
  <c r="BI170"/>
  <c r="BF170"/>
  <c r="BC170"/>
  <c r="AW170"/>
  <c r="AV170"/>
  <c r="AU170"/>
  <c r="AR170"/>
  <c r="AO170"/>
  <c r="AL170"/>
  <c r="AF170"/>
  <c r="AE170"/>
  <c r="AD170"/>
  <c r="AA170"/>
  <c r="X170"/>
  <c r="U170"/>
  <c r="O170"/>
  <c r="N170"/>
  <c r="M170"/>
  <c r="J170"/>
  <c r="G170"/>
  <c r="D170"/>
  <c r="BN169"/>
  <c r="BM169"/>
  <c r="BL169"/>
  <c r="BI169"/>
  <c r="BF169"/>
  <c r="BC169"/>
  <c r="AW169"/>
  <c r="AV169"/>
  <c r="AU169"/>
  <c r="AR169"/>
  <c r="AO169"/>
  <c r="AL169"/>
  <c r="AF169"/>
  <c r="AE169"/>
  <c r="AD169"/>
  <c r="AA169"/>
  <c r="X169"/>
  <c r="U169"/>
  <c r="O169"/>
  <c r="N169"/>
  <c r="M169"/>
  <c r="J169"/>
  <c r="G169"/>
  <c r="D169"/>
  <c r="BN168"/>
  <c r="BM168"/>
  <c r="BL168"/>
  <c r="BI168"/>
  <c r="BF168"/>
  <c r="BC168"/>
  <c r="AW168"/>
  <c r="AV168"/>
  <c r="AU168"/>
  <c r="AR168"/>
  <c r="AO168"/>
  <c r="AL168"/>
  <c r="AF168"/>
  <c r="AE168"/>
  <c r="AD168"/>
  <c r="AA168"/>
  <c r="X168"/>
  <c r="U168"/>
  <c r="O168"/>
  <c r="N168"/>
  <c r="M168"/>
  <c r="J168"/>
  <c r="G168"/>
  <c r="D168"/>
  <c r="BN167"/>
  <c r="BM167"/>
  <c r="BL167"/>
  <c r="BI167"/>
  <c r="BF167"/>
  <c r="BC167"/>
  <c r="AW167"/>
  <c r="AV167"/>
  <c r="AU167"/>
  <c r="AR167"/>
  <c r="AO167"/>
  <c r="AL167"/>
  <c r="AF167"/>
  <c r="AE167"/>
  <c r="AD167"/>
  <c r="AA167"/>
  <c r="X167"/>
  <c r="U167"/>
  <c r="O167"/>
  <c r="N167"/>
  <c r="M167"/>
  <c r="J167"/>
  <c r="G167"/>
  <c r="D167"/>
  <c r="BN166"/>
  <c r="BM166"/>
  <c r="BL166"/>
  <c r="BI166"/>
  <c r="BF166"/>
  <c r="BC166"/>
  <c r="AW166"/>
  <c r="AV166"/>
  <c r="AU166"/>
  <c r="AR166"/>
  <c r="AO166"/>
  <c r="AL166"/>
  <c r="AF166"/>
  <c r="AE166"/>
  <c r="AD166"/>
  <c r="AA166"/>
  <c r="X166"/>
  <c r="U166"/>
  <c r="O166"/>
  <c r="N166"/>
  <c r="M166"/>
  <c r="J166"/>
  <c r="G166"/>
  <c r="D166"/>
  <c r="BN165"/>
  <c r="BM165"/>
  <c r="BL165"/>
  <c r="BI165"/>
  <c r="BF165"/>
  <c r="BC165"/>
  <c r="AW165"/>
  <c r="AV165"/>
  <c r="AU165"/>
  <c r="AR165"/>
  <c r="AO165"/>
  <c r="AL165"/>
  <c r="AF165"/>
  <c r="AE165"/>
  <c r="AD165"/>
  <c r="AA165"/>
  <c r="X165"/>
  <c r="U165"/>
  <c r="O165"/>
  <c r="N165"/>
  <c r="M165"/>
  <c r="J165"/>
  <c r="G165"/>
  <c r="D165"/>
  <c r="BN164"/>
  <c r="BM164"/>
  <c r="BL164"/>
  <c r="BI164"/>
  <c r="BF164"/>
  <c r="BC164"/>
  <c r="AW164"/>
  <c r="AV164"/>
  <c r="AU164"/>
  <c r="AR164"/>
  <c r="AO164"/>
  <c r="AL164"/>
  <c r="AF164"/>
  <c r="AE164"/>
  <c r="AD164"/>
  <c r="AA164"/>
  <c r="X164"/>
  <c r="U164"/>
  <c r="O164"/>
  <c r="N164"/>
  <c r="M164"/>
  <c r="J164"/>
  <c r="G164"/>
  <c r="D164"/>
  <c r="BN163"/>
  <c r="BM163"/>
  <c r="BL163"/>
  <c r="BI163"/>
  <c r="BF163"/>
  <c r="BC163"/>
  <c r="AW163"/>
  <c r="AV163"/>
  <c r="AU163"/>
  <c r="AR163"/>
  <c r="AO163"/>
  <c r="AL163"/>
  <c r="AF163"/>
  <c r="AE163"/>
  <c r="AD163"/>
  <c r="AA163"/>
  <c r="X163"/>
  <c r="U163"/>
  <c r="O163"/>
  <c r="N163"/>
  <c r="M163"/>
  <c r="J163"/>
  <c r="G163"/>
  <c r="D163"/>
  <c r="BN162"/>
  <c r="BM162"/>
  <c r="BL162"/>
  <c r="BI162"/>
  <c r="BF162"/>
  <c r="BC162"/>
  <c r="AW162"/>
  <c r="AV162"/>
  <c r="AU162"/>
  <c r="AR162"/>
  <c r="AO162"/>
  <c r="AL162"/>
  <c r="AF162"/>
  <c r="AE162"/>
  <c r="AD162"/>
  <c r="AA162"/>
  <c r="X162"/>
  <c r="U162"/>
  <c r="O162"/>
  <c r="N162"/>
  <c r="M162"/>
  <c r="J162"/>
  <c r="G162"/>
  <c r="D162"/>
  <c r="BN161"/>
  <c r="BM161"/>
  <c r="BL161"/>
  <c r="BI161"/>
  <c r="BF161"/>
  <c r="BC161"/>
  <c r="AW161"/>
  <c r="AV161"/>
  <c r="AU161"/>
  <c r="AR161"/>
  <c r="AO161"/>
  <c r="AL161"/>
  <c r="AF161"/>
  <c r="AF183" s="1"/>
  <c r="AE161"/>
  <c r="AE183" s="1"/>
  <c r="AD161"/>
  <c r="AA161"/>
  <c r="X161"/>
  <c r="U161"/>
  <c r="O161"/>
  <c r="O183" s="1"/>
  <c r="N161"/>
  <c r="N183" s="1"/>
  <c r="M161"/>
  <c r="J161"/>
  <c r="G161"/>
  <c r="D161"/>
  <c r="BK156"/>
  <c r="BJ156"/>
  <c r="BH156"/>
  <c r="BG156"/>
  <c r="BE156"/>
  <c r="BD156"/>
  <c r="BB156"/>
  <c r="BA156"/>
  <c r="AT156"/>
  <c r="AS156"/>
  <c r="AQ156"/>
  <c r="AP156"/>
  <c r="AN156"/>
  <c r="AM156"/>
  <c r="AK156"/>
  <c r="AJ156"/>
  <c r="AC156"/>
  <c r="AB156"/>
  <c r="Z156"/>
  <c r="Y156"/>
  <c r="W156"/>
  <c r="V156"/>
  <c r="T156"/>
  <c r="S156"/>
  <c r="L156"/>
  <c r="K156"/>
  <c r="I156"/>
  <c r="H156"/>
  <c r="F156"/>
  <c r="E156"/>
  <c r="C156"/>
  <c r="B156"/>
  <c r="BN155"/>
  <c r="BM155"/>
  <c r="BL155"/>
  <c r="BI155"/>
  <c r="BF155"/>
  <c r="BC155"/>
  <c r="AW155"/>
  <c r="AV155"/>
  <c r="AU155"/>
  <c r="AR155"/>
  <c r="AO155"/>
  <c r="AL155"/>
  <c r="AF155"/>
  <c r="AE155"/>
  <c r="AD155"/>
  <c r="AA155"/>
  <c r="X155"/>
  <c r="U155"/>
  <c r="O155"/>
  <c r="N155"/>
  <c r="M155"/>
  <c r="J155"/>
  <c r="G155"/>
  <c r="D155"/>
  <c r="BN154"/>
  <c r="BM154"/>
  <c r="AW154"/>
  <c r="AV154"/>
  <c r="AF154"/>
  <c r="AE154"/>
  <c r="O154"/>
  <c r="N154"/>
  <c r="BN153"/>
  <c r="BM153"/>
  <c r="BL153"/>
  <c r="AW153"/>
  <c r="AV153"/>
  <c r="AU153"/>
  <c r="AF153"/>
  <c r="AE153"/>
  <c r="AD153"/>
  <c r="O153"/>
  <c r="N153"/>
  <c r="M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BI149"/>
  <c r="BF149"/>
  <c r="BC149"/>
  <c r="AW149"/>
  <c r="AV149"/>
  <c r="AU149"/>
  <c r="AR149"/>
  <c r="AO149"/>
  <c r="AL149"/>
  <c r="AF149"/>
  <c r="AE149"/>
  <c r="AD149"/>
  <c r="AA149"/>
  <c r="X149"/>
  <c r="U149"/>
  <c r="O149"/>
  <c r="N149"/>
  <c r="M149"/>
  <c r="J149"/>
  <c r="G149"/>
  <c r="D149"/>
  <c r="BN148"/>
  <c r="BM148"/>
  <c r="BL148"/>
  <c r="AW148"/>
  <c r="AV148"/>
  <c r="AU148"/>
  <c r="AF148"/>
  <c r="AE148"/>
  <c r="AD148"/>
  <c r="O148"/>
  <c r="N148"/>
  <c r="M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E136"/>
  <c r="AD136"/>
  <c r="AA136"/>
  <c r="X136"/>
  <c r="U136"/>
  <c r="O136"/>
  <c r="N136"/>
  <c r="M136"/>
  <c r="J136"/>
  <c r="G136"/>
  <c r="D136"/>
  <c r="BN135"/>
  <c r="BM135"/>
  <c r="BL135"/>
  <c r="BI135"/>
  <c r="BF135"/>
  <c r="BC135"/>
  <c r="AW135"/>
  <c r="AV135"/>
  <c r="AU135"/>
  <c r="AR135"/>
  <c r="AO135"/>
  <c r="AL135"/>
  <c r="AF135"/>
  <c r="AE135"/>
  <c r="AD135"/>
  <c r="AA135"/>
  <c r="X135"/>
  <c r="U135"/>
  <c r="O135"/>
  <c r="N135"/>
  <c r="M135"/>
  <c r="J135"/>
  <c r="G135"/>
  <c r="D135"/>
  <c r="BN134"/>
  <c r="BM134"/>
  <c r="BL134"/>
  <c r="BI134"/>
  <c r="BF134"/>
  <c r="BC134"/>
  <c r="AW134"/>
  <c r="AV134"/>
  <c r="AU134"/>
  <c r="AR134"/>
  <c r="AO134"/>
  <c r="AL134"/>
  <c r="AF134"/>
  <c r="AE134"/>
  <c r="AD134"/>
  <c r="AA134"/>
  <c r="X134"/>
  <c r="U134"/>
  <c r="O134"/>
  <c r="N134"/>
  <c r="M134"/>
  <c r="J134"/>
  <c r="G134"/>
  <c r="D134"/>
  <c r="BK129"/>
  <c r="BJ129"/>
  <c r="BH129"/>
  <c r="BG129"/>
  <c r="BE129"/>
  <c r="BD129"/>
  <c r="BB129"/>
  <c r="BA129"/>
  <c r="AW129"/>
  <c r="AV129"/>
  <c r="AQ129"/>
  <c r="AP129"/>
  <c r="AN129"/>
  <c r="AM129"/>
  <c r="AK129"/>
  <c r="AJ129"/>
  <c r="AC129"/>
  <c r="AB129"/>
  <c r="Z129"/>
  <c r="Y129"/>
  <c r="W129"/>
  <c r="V129"/>
  <c r="T129"/>
  <c r="S129"/>
  <c r="L129"/>
  <c r="K129"/>
  <c r="I129"/>
  <c r="H129"/>
  <c r="F129"/>
  <c r="E129"/>
  <c r="C129"/>
  <c r="B129"/>
  <c r="BN128"/>
  <c r="BM128"/>
  <c r="BL128"/>
  <c r="BI128"/>
  <c r="BF128"/>
  <c r="BC128"/>
  <c r="AX128"/>
  <c r="AU128"/>
  <c r="AR128"/>
  <c r="AO128"/>
  <c r="AL128"/>
  <c r="AF128"/>
  <c r="AE128"/>
  <c r="AD128"/>
  <c r="AA128"/>
  <c r="X128"/>
  <c r="U128"/>
  <c r="O128"/>
  <c r="N128"/>
  <c r="M128"/>
  <c r="J128"/>
  <c r="G128"/>
  <c r="D128"/>
  <c r="BN127"/>
  <c r="BM127"/>
  <c r="BL127"/>
  <c r="BI127"/>
  <c r="BF127"/>
  <c r="BC127"/>
  <c r="AX127"/>
  <c r="AU127"/>
  <c r="AR127"/>
  <c r="AO127"/>
  <c r="AL127"/>
  <c r="AF127"/>
  <c r="AE127"/>
  <c r="AD127"/>
  <c r="AA127"/>
  <c r="X127"/>
  <c r="U127"/>
  <c r="O127"/>
  <c r="N127"/>
  <c r="BN126"/>
  <c r="BM126"/>
  <c r="BL126"/>
  <c r="BI126"/>
  <c r="BF126"/>
  <c r="BC126"/>
  <c r="AX126"/>
  <c r="AU126"/>
  <c r="AR126"/>
  <c r="AO126"/>
  <c r="AL126"/>
  <c r="AF126"/>
  <c r="AE126"/>
  <c r="AD126"/>
  <c r="AA126"/>
  <c r="X126"/>
  <c r="U126"/>
  <c r="O126"/>
  <c r="N126"/>
  <c r="M126"/>
  <c r="BN125"/>
  <c r="BM125"/>
  <c r="BL125"/>
  <c r="BI125"/>
  <c r="BF125"/>
  <c r="BC125"/>
  <c r="AX125"/>
  <c r="AU125"/>
  <c r="AR125"/>
  <c r="AO125"/>
  <c r="AL125"/>
  <c r="AF125"/>
  <c r="AE125"/>
  <c r="AD125"/>
  <c r="AA125"/>
  <c r="X125"/>
  <c r="U125"/>
  <c r="O125"/>
  <c r="N125"/>
  <c r="M125"/>
  <c r="J125"/>
  <c r="G125"/>
  <c r="D125"/>
  <c r="BN124"/>
  <c r="BM124"/>
  <c r="BL124"/>
  <c r="BI124"/>
  <c r="BF124"/>
  <c r="BC124"/>
  <c r="AX124"/>
  <c r="AU124"/>
  <c r="AR124"/>
  <c r="AO124"/>
  <c r="AL124"/>
  <c r="AF124"/>
  <c r="AE124"/>
  <c r="AD124"/>
  <c r="AA124"/>
  <c r="X124"/>
  <c r="U124"/>
  <c r="O124"/>
  <c r="N124"/>
  <c r="M124"/>
  <c r="J124"/>
  <c r="G124"/>
  <c r="D124"/>
  <c r="BN123"/>
  <c r="BM123"/>
  <c r="BL123"/>
  <c r="BI123"/>
  <c r="BF123"/>
  <c r="BC123"/>
  <c r="AX123"/>
  <c r="AU123"/>
  <c r="AR123"/>
  <c r="AO123"/>
  <c r="AL123"/>
  <c r="AF123"/>
  <c r="AE123"/>
  <c r="AD123"/>
  <c r="AA123"/>
  <c r="X123"/>
  <c r="U123"/>
  <c r="O123"/>
  <c r="N123"/>
  <c r="M123"/>
  <c r="J123"/>
  <c r="G123"/>
  <c r="D123"/>
  <c r="BN122"/>
  <c r="BM122"/>
  <c r="BL122"/>
  <c r="BI122"/>
  <c r="BF122"/>
  <c r="BC122"/>
  <c r="AX122"/>
  <c r="AU122"/>
  <c r="AR122"/>
  <c r="AO122"/>
  <c r="AL122"/>
  <c r="AF122"/>
  <c r="AE122"/>
  <c r="AD122"/>
  <c r="AA122"/>
  <c r="X122"/>
  <c r="U122"/>
  <c r="O122"/>
  <c r="N122"/>
  <c r="M122"/>
  <c r="J122"/>
  <c r="G122"/>
  <c r="D122"/>
  <c r="BN121"/>
  <c r="BM121"/>
  <c r="BL121"/>
  <c r="BI121"/>
  <c r="BF121"/>
  <c r="BC121"/>
  <c r="AX121"/>
  <c r="AU121"/>
  <c r="AR121"/>
  <c r="AO121"/>
  <c r="AL121"/>
  <c r="AF121"/>
  <c r="AE121"/>
  <c r="AD121"/>
  <c r="AA121"/>
  <c r="X121"/>
  <c r="U121"/>
  <c r="O121"/>
  <c r="N121"/>
  <c r="M121"/>
  <c r="BN120"/>
  <c r="BM120"/>
  <c r="BL120"/>
  <c r="BI120"/>
  <c r="BF120"/>
  <c r="BC120"/>
  <c r="AX120"/>
  <c r="AU120"/>
  <c r="AR120"/>
  <c r="AO120"/>
  <c r="AL120"/>
  <c r="AF120"/>
  <c r="AE120"/>
  <c r="AD120"/>
  <c r="AA120"/>
  <c r="X120"/>
  <c r="U120"/>
  <c r="O120"/>
  <c r="N120"/>
  <c r="M120"/>
  <c r="J120"/>
  <c r="G120"/>
  <c r="D120"/>
  <c r="BN119"/>
  <c r="BM119"/>
  <c r="BL119"/>
  <c r="BI119"/>
  <c r="BF119"/>
  <c r="BC119"/>
  <c r="AX119"/>
  <c r="AU119"/>
  <c r="AR119"/>
  <c r="AO119"/>
  <c r="AL119"/>
  <c r="AF119"/>
  <c r="AE119"/>
  <c r="AD119"/>
  <c r="AA119"/>
  <c r="X119"/>
  <c r="U119"/>
  <c r="O119"/>
  <c r="N119"/>
  <c r="M119"/>
  <c r="J119"/>
  <c r="G119"/>
  <c r="D119"/>
  <c r="BN118"/>
  <c r="BM118"/>
  <c r="BL118"/>
  <c r="BI118"/>
  <c r="BF118"/>
  <c r="BC118"/>
  <c r="AX118"/>
  <c r="AU118"/>
  <c r="AR118"/>
  <c r="AO118"/>
  <c r="AL118"/>
  <c r="AF118"/>
  <c r="AE118"/>
  <c r="AD118"/>
  <c r="AA118"/>
  <c r="X118"/>
  <c r="U118"/>
  <c r="O118"/>
  <c r="N118"/>
  <c r="M118"/>
  <c r="J118"/>
  <c r="G118"/>
  <c r="D118"/>
  <c r="BN117"/>
  <c r="BM117"/>
  <c r="BL117"/>
  <c r="BI117"/>
  <c r="BF117"/>
  <c r="BC117"/>
  <c r="AX117"/>
  <c r="AU117"/>
  <c r="AR117"/>
  <c r="AO117"/>
  <c r="AL117"/>
  <c r="AF117"/>
  <c r="AE117"/>
  <c r="AD117"/>
  <c r="AA117"/>
  <c r="X117"/>
  <c r="U117"/>
  <c r="O117"/>
  <c r="N117"/>
  <c r="M117"/>
  <c r="J117"/>
  <c r="G117"/>
  <c r="D117"/>
  <c r="BN116"/>
  <c r="BM116"/>
  <c r="BL116"/>
  <c r="BI116"/>
  <c r="BF116"/>
  <c r="BC116"/>
  <c r="AX116"/>
  <c r="AU116"/>
  <c r="AR116"/>
  <c r="AO116"/>
  <c r="AL116"/>
  <c r="AF116"/>
  <c r="AE116"/>
  <c r="AD116"/>
  <c r="AA116"/>
  <c r="X116"/>
  <c r="U116"/>
  <c r="O116"/>
  <c r="N116"/>
  <c r="M116"/>
  <c r="J116"/>
  <c r="G116"/>
  <c r="D116"/>
  <c r="BN115"/>
  <c r="BM115"/>
  <c r="BL115"/>
  <c r="BI115"/>
  <c r="BF115"/>
  <c r="BC115"/>
  <c r="AX115"/>
  <c r="AU115"/>
  <c r="AR115"/>
  <c r="AO115"/>
  <c r="AL115"/>
  <c r="AF115"/>
  <c r="AE115"/>
  <c r="AD115"/>
  <c r="AA115"/>
  <c r="X115"/>
  <c r="U115"/>
  <c r="O115"/>
  <c r="N115"/>
  <c r="M115"/>
  <c r="J115"/>
  <c r="G115"/>
  <c r="D115"/>
  <c r="BN114"/>
  <c r="BM114"/>
  <c r="BL114"/>
  <c r="BI114"/>
  <c r="BF114"/>
  <c r="BC114"/>
  <c r="AX114"/>
  <c r="AU114"/>
  <c r="AR114"/>
  <c r="AO114"/>
  <c r="AL114"/>
  <c r="AF114"/>
  <c r="AE114"/>
  <c r="AD114"/>
  <c r="AA114"/>
  <c r="X114"/>
  <c r="U114"/>
  <c r="O114"/>
  <c r="N114"/>
  <c r="M114"/>
  <c r="J114"/>
  <c r="G114"/>
  <c r="D114"/>
  <c r="BN113"/>
  <c r="BM113"/>
  <c r="BL113"/>
  <c r="BI113"/>
  <c r="BF113"/>
  <c r="BC113"/>
  <c r="AX113"/>
  <c r="AU113"/>
  <c r="AR113"/>
  <c r="AO113"/>
  <c r="AL113"/>
  <c r="AF113"/>
  <c r="AE113"/>
  <c r="AD113"/>
  <c r="AA113"/>
  <c r="X113"/>
  <c r="U113"/>
  <c r="O113"/>
  <c r="N113"/>
  <c r="M113"/>
  <c r="J113"/>
  <c r="G113"/>
  <c r="D113"/>
  <c r="BN112"/>
  <c r="BM112"/>
  <c r="BL112"/>
  <c r="BI112"/>
  <c r="BF112"/>
  <c r="BC112"/>
  <c r="AX112"/>
  <c r="AU112"/>
  <c r="AR112"/>
  <c r="AO112"/>
  <c r="AL112"/>
  <c r="AF112"/>
  <c r="AE112"/>
  <c r="AD112"/>
  <c r="AA112"/>
  <c r="X112"/>
  <c r="U112"/>
  <c r="O112"/>
  <c r="N112"/>
  <c r="M112"/>
  <c r="J112"/>
  <c r="G112"/>
  <c r="D112"/>
  <c r="BN111"/>
  <c r="BM111"/>
  <c r="BL111"/>
  <c r="BI111"/>
  <c r="BF111"/>
  <c r="BC111"/>
  <c r="AX111"/>
  <c r="AU111"/>
  <c r="AR111"/>
  <c r="AO111"/>
  <c r="AL111"/>
  <c r="AF111"/>
  <c r="AE111"/>
  <c r="AD111"/>
  <c r="AA111"/>
  <c r="X111"/>
  <c r="U111"/>
  <c r="O111"/>
  <c r="N111"/>
  <c r="M111"/>
  <c r="J111"/>
  <c r="G111"/>
  <c r="D111"/>
  <c r="BN110"/>
  <c r="BM110"/>
  <c r="BL110"/>
  <c r="BI110"/>
  <c r="BF110"/>
  <c r="BC110"/>
  <c r="AX110"/>
  <c r="AU110"/>
  <c r="AR110"/>
  <c r="AO110"/>
  <c r="AL110"/>
  <c r="AF110"/>
  <c r="AE110"/>
  <c r="AD110"/>
  <c r="AA110"/>
  <c r="X110"/>
  <c r="U110"/>
  <c r="O110"/>
  <c r="N110"/>
  <c r="M110"/>
  <c r="J110"/>
  <c r="G110"/>
  <c r="D110"/>
  <c r="BN109"/>
  <c r="BM109"/>
  <c r="BL109"/>
  <c r="BI109"/>
  <c r="BF109"/>
  <c r="BC109"/>
  <c r="AX109"/>
  <c r="AU109"/>
  <c r="AR109"/>
  <c r="AO109"/>
  <c r="AL109"/>
  <c r="AF109"/>
  <c r="AE109"/>
  <c r="AD109"/>
  <c r="AA109"/>
  <c r="X109"/>
  <c r="U109"/>
  <c r="O109"/>
  <c r="N109"/>
  <c r="M109"/>
  <c r="J109"/>
  <c r="G109"/>
  <c r="D109"/>
  <c r="BN108"/>
  <c r="BM108"/>
  <c r="BL108"/>
  <c r="BI108"/>
  <c r="BF108"/>
  <c r="BC108"/>
  <c r="AX108"/>
  <c r="AU108"/>
  <c r="AR108"/>
  <c r="AO108"/>
  <c r="AL108"/>
  <c r="AF108"/>
  <c r="AE108"/>
  <c r="AD108"/>
  <c r="AA108"/>
  <c r="X108"/>
  <c r="U108"/>
  <c r="O108"/>
  <c r="N108"/>
  <c r="M108"/>
  <c r="J108"/>
  <c r="G108"/>
  <c r="D108"/>
  <c r="BN107"/>
  <c r="BM107"/>
  <c r="BL107"/>
  <c r="BI107"/>
  <c r="BF107"/>
  <c r="BC107"/>
  <c r="AX107"/>
  <c r="AU107"/>
  <c r="AR107"/>
  <c r="AO107"/>
  <c r="AL107"/>
  <c r="AF107"/>
  <c r="AE107"/>
  <c r="AD107"/>
  <c r="AA107"/>
  <c r="X107"/>
  <c r="U107"/>
  <c r="O107"/>
  <c r="N107"/>
  <c r="M107"/>
  <c r="J107"/>
  <c r="G107"/>
  <c r="D107"/>
  <c r="AC102"/>
  <c r="AB102"/>
  <c r="Z102"/>
  <c r="Y102"/>
  <c r="W102"/>
  <c r="V102"/>
  <c r="T102"/>
  <c r="S102"/>
  <c r="AF101"/>
  <c r="AF100"/>
  <c r="AE100"/>
  <c r="AD100"/>
  <c r="AA100"/>
  <c r="AA102" s="1"/>
  <c r="X100"/>
  <c r="U100"/>
  <c r="U102" s="1"/>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AF80"/>
  <c r="AE80"/>
  <c r="P271" l="1"/>
  <c r="P272"/>
  <c r="D289"/>
  <c r="J289"/>
  <c r="U289"/>
  <c r="AA289"/>
  <c r="P274"/>
  <c r="P275"/>
  <c r="P276"/>
  <c r="J277"/>
  <c r="AA277"/>
  <c r="P278"/>
  <c r="P279"/>
  <c r="P280"/>
  <c r="P282"/>
  <c r="P283"/>
  <c r="P284"/>
  <c r="P285"/>
  <c r="P286"/>
  <c r="J287"/>
  <c r="AA287"/>
  <c r="P288"/>
  <c r="P294"/>
  <c r="P295"/>
  <c r="D312"/>
  <c r="J312"/>
  <c r="U312"/>
  <c r="AA312"/>
  <c r="P297"/>
  <c r="P298"/>
  <c r="P299"/>
  <c r="J300"/>
  <c r="AA300"/>
  <c r="P301"/>
  <c r="P302"/>
  <c r="P303"/>
  <c r="P304"/>
  <c r="P305"/>
  <c r="P306"/>
  <c r="P307"/>
  <c r="P308"/>
  <c r="P309"/>
  <c r="J310"/>
  <c r="AA310"/>
  <c r="P311"/>
  <c r="P80"/>
  <c r="BO244"/>
  <c r="AG245"/>
  <c r="BO245"/>
  <c r="AG246"/>
  <c r="BO246"/>
  <c r="AG247"/>
  <c r="BO247"/>
  <c r="G248"/>
  <c r="M248"/>
  <c r="X248"/>
  <c r="AD248"/>
  <c r="AO248"/>
  <c r="AU248"/>
  <c r="P249"/>
  <c r="AX249"/>
  <c r="P250"/>
  <c r="AX250"/>
  <c r="P251"/>
  <c r="AX251"/>
  <c r="P252"/>
  <c r="AX252"/>
  <c r="P253"/>
  <c r="AX253"/>
  <c r="P254"/>
  <c r="AX254"/>
  <c r="P255"/>
  <c r="AX255"/>
  <c r="P256"/>
  <c r="AX256"/>
  <c r="P257"/>
  <c r="AX257"/>
  <c r="AA258"/>
  <c r="AR258"/>
  <c r="BO258"/>
  <c r="AG259"/>
  <c r="BO261"/>
  <c r="BO263"/>
  <c r="BF264"/>
  <c r="BL264"/>
  <c r="AG271"/>
  <c r="AG272"/>
  <c r="G289"/>
  <c r="M289"/>
  <c r="X289"/>
  <c r="AD289"/>
  <c r="AG274"/>
  <c r="AG275"/>
  <c r="AG276"/>
  <c r="G277"/>
  <c r="M277"/>
  <c r="X277"/>
  <c r="AD277"/>
  <c r="AG278"/>
  <c r="AG279"/>
  <c r="AG280"/>
  <c r="AG281"/>
  <c r="AG283"/>
  <c r="AG284"/>
  <c r="AG285"/>
  <c r="AG286"/>
  <c r="G287"/>
  <c r="M287"/>
  <c r="X287"/>
  <c r="AD287"/>
  <c r="AG288"/>
  <c r="AG294"/>
  <c r="AG295"/>
  <c r="G312"/>
  <c r="M312"/>
  <c r="X312"/>
  <c r="AD312"/>
  <c r="AG297"/>
  <c r="AG298"/>
  <c r="AG299"/>
  <c r="G300"/>
  <c r="M300"/>
  <c r="X300"/>
  <c r="AD300"/>
  <c r="AG302"/>
  <c r="AG303"/>
  <c r="AG304"/>
  <c r="AG305"/>
  <c r="AG306"/>
  <c r="AG307"/>
  <c r="AG308"/>
  <c r="AG309"/>
  <c r="G310"/>
  <c r="M310"/>
  <c r="X310"/>
  <c r="AD310"/>
  <c r="AG311"/>
  <c r="P81"/>
  <c r="P83"/>
  <c r="P85"/>
  <c r="P87"/>
  <c r="P89"/>
  <c r="P91"/>
  <c r="P93"/>
  <c r="P94"/>
  <c r="P96"/>
  <c r="P98"/>
  <c r="P82"/>
  <c r="P84"/>
  <c r="P86"/>
  <c r="P88"/>
  <c r="P90"/>
  <c r="P92"/>
  <c r="P95"/>
  <c r="P97"/>
  <c r="P99"/>
  <c r="P101"/>
  <c r="O129"/>
  <c r="AF129"/>
  <c r="O156"/>
  <c r="AF156"/>
  <c r="AW156"/>
  <c r="BN156"/>
  <c r="AW183"/>
  <c r="AX221"/>
  <c r="C260"/>
  <c r="I260"/>
  <c r="T260"/>
  <c r="Z260"/>
  <c r="AK260"/>
  <c r="AQ260"/>
  <c r="O258"/>
  <c r="AF258"/>
  <c r="J258"/>
  <c r="P100"/>
  <c r="BO238"/>
  <c r="AG242"/>
  <c r="AG243"/>
  <c r="BO243"/>
  <c r="P245"/>
  <c r="AX245"/>
  <c r="P246"/>
  <c r="AX246"/>
  <c r="P247"/>
  <c r="AX247"/>
  <c r="J248"/>
  <c r="AA248"/>
  <c r="AR248"/>
  <c r="BO248"/>
  <c r="AG249"/>
  <c r="BO249"/>
  <c r="AG250"/>
  <c r="BO250"/>
  <c r="AG251"/>
  <c r="BO251"/>
  <c r="AG252"/>
  <c r="BO252"/>
  <c r="AG253"/>
  <c r="BO253"/>
  <c r="AG254"/>
  <c r="BO254"/>
  <c r="AG255"/>
  <c r="BO255"/>
  <c r="AG256"/>
  <c r="BO256"/>
  <c r="AG257"/>
  <c r="BO257"/>
  <c r="G258"/>
  <c r="M258"/>
  <c r="X258"/>
  <c r="AD258"/>
  <c r="AO258"/>
  <c r="AU258"/>
  <c r="P259"/>
  <c r="AX259"/>
  <c r="BO260"/>
  <c r="BO262"/>
  <c r="BC264"/>
  <c r="BI264"/>
  <c r="P281"/>
  <c r="AG107"/>
  <c r="AR129"/>
  <c r="BF129"/>
  <c r="P109"/>
  <c r="BO110"/>
  <c r="AG111"/>
  <c r="P113"/>
  <c r="BO114"/>
  <c r="AG115"/>
  <c r="P117"/>
  <c r="BO118"/>
  <c r="AG119"/>
  <c r="P122"/>
  <c r="BO123"/>
  <c r="AG124"/>
  <c r="P127"/>
  <c r="BO128"/>
  <c r="G129"/>
  <c r="M129"/>
  <c r="AX129"/>
  <c r="AG134"/>
  <c r="BO134"/>
  <c r="AG135"/>
  <c r="BO135"/>
  <c r="AG136"/>
  <c r="BO136"/>
  <c r="AG137"/>
  <c r="BO137"/>
  <c r="AG138"/>
  <c r="BO138"/>
  <c r="AG139"/>
  <c r="BO139"/>
  <c r="AG140"/>
  <c r="BO140"/>
  <c r="AG141"/>
  <c r="BO141"/>
  <c r="AG142"/>
  <c r="BO142"/>
  <c r="AG143"/>
  <c r="BO143"/>
  <c r="AG144"/>
  <c r="BO144"/>
  <c r="AG145"/>
  <c r="BO145"/>
  <c r="AG146"/>
  <c r="BO146"/>
  <c r="AG147"/>
  <c r="BO147"/>
  <c r="BO148"/>
  <c r="AG149"/>
  <c r="BO149"/>
  <c r="AG150"/>
  <c r="BO150"/>
  <c r="AG151"/>
  <c r="BO151"/>
  <c r="AG152"/>
  <c r="BO152"/>
  <c r="BO153"/>
  <c r="AG154"/>
  <c r="BO154"/>
  <c r="AG155"/>
  <c r="BO155"/>
  <c r="G156"/>
  <c r="M156"/>
  <c r="X156"/>
  <c r="AD156"/>
  <c r="AO156"/>
  <c r="AU156"/>
  <c r="BF156"/>
  <c r="BL156"/>
  <c r="AG183"/>
  <c r="BO161"/>
  <c r="AG162"/>
  <c r="BO162"/>
  <c r="AG163"/>
  <c r="BO163"/>
  <c r="AG164"/>
  <c r="BO164"/>
  <c r="AG165"/>
  <c r="BO165"/>
  <c r="AG166"/>
  <c r="BO166"/>
  <c r="AG167"/>
  <c r="BO167"/>
  <c r="AG168"/>
  <c r="BO168"/>
  <c r="AG169"/>
  <c r="BO169"/>
  <c r="AG170"/>
  <c r="BO170"/>
  <c r="AG171"/>
  <c r="BO171"/>
  <c r="AG172"/>
  <c r="BO172"/>
  <c r="AG173"/>
  <c r="BO173"/>
  <c r="AG174"/>
  <c r="BO174"/>
  <c r="AG175"/>
  <c r="BO175"/>
  <c r="AG176"/>
  <c r="BO176"/>
  <c r="AG177"/>
  <c r="BO177"/>
  <c r="AG178"/>
  <c r="BO178"/>
  <c r="AG179"/>
  <c r="BO179"/>
  <c r="AG180"/>
  <c r="BO180"/>
  <c r="AG181"/>
  <c r="BO181"/>
  <c r="AG182"/>
  <c r="BO182"/>
  <c r="X183"/>
  <c r="AD183"/>
  <c r="AO183"/>
  <c r="AU183"/>
  <c r="BF183"/>
  <c r="BL183"/>
  <c r="U210"/>
  <c r="AE210"/>
  <c r="BF210"/>
  <c r="P189"/>
  <c r="X210"/>
  <c r="AG191"/>
  <c r="P193"/>
  <c r="AG195"/>
  <c r="P197"/>
  <c r="AG199"/>
  <c r="P201"/>
  <c r="AG203"/>
  <c r="P205"/>
  <c r="AG207"/>
  <c r="P209"/>
  <c r="AA238"/>
  <c r="P230"/>
  <c r="BO233"/>
  <c r="AF210"/>
  <c r="AG224"/>
  <c r="BO224"/>
  <c r="P242"/>
  <c r="AX242"/>
  <c r="P243"/>
  <c r="AX243"/>
  <c r="BO259"/>
  <c r="AG282"/>
  <c r="AG301"/>
  <c r="AE102"/>
  <c r="P107"/>
  <c r="BO108"/>
  <c r="P111"/>
  <c r="BO112"/>
  <c r="P115"/>
  <c r="BO116"/>
  <c r="P119"/>
  <c r="BO120"/>
  <c r="BO121"/>
  <c r="P124"/>
  <c r="BO125"/>
  <c r="BO126"/>
  <c r="J129"/>
  <c r="P134"/>
  <c r="AX134"/>
  <c r="P135"/>
  <c r="AX135"/>
  <c r="P136"/>
  <c r="AX136"/>
  <c r="P137"/>
  <c r="AX137"/>
  <c r="P138"/>
  <c r="AX138"/>
  <c r="P139"/>
  <c r="AX139"/>
  <c r="P140"/>
  <c r="AX140"/>
  <c r="P141"/>
  <c r="AX141"/>
  <c r="P142"/>
  <c r="AX142"/>
  <c r="P143"/>
  <c r="AX143"/>
  <c r="P144"/>
  <c r="AX144"/>
  <c r="P145"/>
  <c r="AX145"/>
  <c r="P146"/>
  <c r="AX146"/>
  <c r="P147"/>
  <c r="AX147"/>
  <c r="AG148"/>
  <c r="P149"/>
  <c r="AX149"/>
  <c r="P150"/>
  <c r="AX150"/>
  <c r="P151"/>
  <c r="AX151"/>
  <c r="P152"/>
  <c r="AX152"/>
  <c r="AG153"/>
  <c r="P154"/>
  <c r="AX154"/>
  <c r="P155"/>
  <c r="AX155"/>
  <c r="J156"/>
  <c r="AA156"/>
  <c r="AR156"/>
  <c r="BI156"/>
  <c r="P183"/>
  <c r="AX161"/>
  <c r="P162"/>
  <c r="AX162"/>
  <c r="P163"/>
  <c r="AX163"/>
  <c r="P164"/>
  <c r="AX164"/>
  <c r="P165"/>
  <c r="AX165"/>
  <c r="P166"/>
  <c r="AX166"/>
  <c r="P167"/>
  <c r="AX167"/>
  <c r="P168"/>
  <c r="AX168"/>
  <c r="P169"/>
  <c r="AX169"/>
  <c r="P170"/>
  <c r="AX170"/>
  <c r="P171"/>
  <c r="AX171"/>
  <c r="P172"/>
  <c r="AX172"/>
  <c r="P173"/>
  <c r="AX173"/>
  <c r="P174"/>
  <c r="AX174"/>
  <c r="P175"/>
  <c r="AX175"/>
  <c r="P176"/>
  <c r="AX176"/>
  <c r="P177"/>
  <c r="AX177"/>
  <c r="P178"/>
  <c r="AX178"/>
  <c r="P179"/>
  <c r="AX179"/>
  <c r="P180"/>
  <c r="AX180"/>
  <c r="P181"/>
  <c r="AX181"/>
  <c r="P182"/>
  <c r="AX182"/>
  <c r="U183"/>
  <c r="AA183"/>
  <c r="AR183"/>
  <c r="BI183"/>
  <c r="P188"/>
  <c r="AG189"/>
  <c r="P191"/>
  <c r="AG193"/>
  <c r="P195"/>
  <c r="AG197"/>
  <c r="P199"/>
  <c r="AG201"/>
  <c r="P203"/>
  <c r="AG205"/>
  <c r="P207"/>
  <c r="AG209"/>
  <c r="BO216"/>
  <c r="AG229"/>
  <c r="AG230"/>
  <c r="AW238"/>
  <c r="BN264"/>
  <c r="F260"/>
  <c r="L260"/>
  <c r="W260"/>
  <c r="AC260"/>
  <c r="AN260"/>
  <c r="AT260"/>
  <c r="O248"/>
  <c r="AF248"/>
  <c r="AW248"/>
  <c r="O277"/>
  <c r="AF277"/>
  <c r="O287"/>
  <c r="AF287"/>
  <c r="O300"/>
  <c r="AF300"/>
  <c r="O310"/>
  <c r="AF310"/>
  <c r="G102"/>
  <c r="AV238"/>
  <c r="BM264"/>
  <c r="BO264" s="1"/>
  <c r="E260"/>
  <c r="G260" s="1"/>
  <c r="K260"/>
  <c r="M260" s="1"/>
  <c r="V260"/>
  <c r="X260" s="1"/>
  <c r="AB260"/>
  <c r="AD260" s="1"/>
  <c r="AM260"/>
  <c r="AO260" s="1"/>
  <c r="AS260"/>
  <c r="AU260" s="1"/>
  <c r="N248"/>
  <c r="P248" s="1"/>
  <c r="AE248"/>
  <c r="AG248" s="1"/>
  <c r="AV248"/>
  <c r="AX248" s="1"/>
  <c r="N277"/>
  <c r="P277" s="1"/>
  <c r="AE277"/>
  <c r="AG277" s="1"/>
  <c r="N287"/>
  <c r="P287" s="1"/>
  <c r="AE287"/>
  <c r="AG287" s="1"/>
  <c r="N300"/>
  <c r="P300" s="1"/>
  <c r="AE300"/>
  <c r="AG300" s="1"/>
  <c r="N310"/>
  <c r="P310" s="1"/>
  <c r="AE310"/>
  <c r="AG310" s="1"/>
  <c r="D102"/>
  <c r="AG80"/>
  <c r="BN129"/>
  <c r="BN183"/>
  <c r="X238"/>
  <c r="AX217"/>
  <c r="AG220"/>
  <c r="BO220"/>
  <c r="AG225"/>
  <c r="AX234"/>
  <c r="P235"/>
  <c r="AX235"/>
  <c r="P236"/>
  <c r="AX236"/>
  <c r="AW258"/>
  <c r="AA129"/>
  <c r="AG109"/>
  <c r="AG113"/>
  <c r="AG117"/>
  <c r="BM129"/>
  <c r="N156"/>
  <c r="P156" s="1"/>
  <c r="AE156"/>
  <c r="AG156" s="1"/>
  <c r="AV156"/>
  <c r="AX156" s="1"/>
  <c r="BM156"/>
  <c r="AV183"/>
  <c r="AX183" s="1"/>
  <c r="BM183"/>
  <c r="AA210"/>
  <c r="U238"/>
  <c r="AG221"/>
  <c r="AX229"/>
  <c r="AX230"/>
  <c r="AG233"/>
  <c r="B260"/>
  <c r="D260" s="1"/>
  <c r="H260"/>
  <c r="J260" s="1"/>
  <c r="S260"/>
  <c r="U260" s="1"/>
  <c r="Y260"/>
  <c r="AJ260"/>
  <c r="AL260" s="1"/>
  <c r="AP260"/>
  <c r="AR260" s="1"/>
  <c r="N258"/>
  <c r="P258" s="1"/>
  <c r="AE258"/>
  <c r="AV258"/>
  <c r="J102"/>
  <c r="N102"/>
  <c r="P102" s="1"/>
  <c r="AL129"/>
  <c r="BL129"/>
  <c r="AG122"/>
  <c r="AG127"/>
  <c r="N129"/>
  <c r="P129" s="1"/>
  <c r="AE129"/>
  <c r="AG81"/>
  <c r="AG217"/>
  <c r="AX225"/>
  <c r="AG228"/>
  <c r="BO228"/>
  <c r="AG234"/>
  <c r="AG235"/>
  <c r="AG236"/>
  <c r="AG87"/>
  <c r="AG88"/>
  <c r="AG89"/>
  <c r="AG90"/>
  <c r="AG91"/>
  <c r="AG92"/>
  <c r="AG93"/>
  <c r="AF102"/>
  <c r="X102"/>
  <c r="AD102"/>
  <c r="AG82"/>
  <c r="AG83"/>
  <c r="AG84"/>
  <c r="AG85"/>
  <c r="AG86"/>
  <c r="AG94"/>
  <c r="AG95"/>
  <c r="AG96"/>
  <c r="AG97"/>
  <c r="AG98"/>
  <c r="AG99"/>
  <c r="AG100"/>
  <c r="AG101"/>
  <c r="X129"/>
  <c r="AD129"/>
  <c r="AO129"/>
  <c r="AU129"/>
  <c r="BC129"/>
  <c r="BI129"/>
  <c r="BO107"/>
  <c r="P108"/>
  <c r="AG108"/>
  <c r="BO109"/>
  <c r="P110"/>
  <c r="AG110"/>
  <c r="BO111"/>
  <c r="P112"/>
  <c r="AG112"/>
  <c r="BO113"/>
  <c r="P114"/>
  <c r="AG114"/>
  <c r="BO115"/>
  <c r="P116"/>
  <c r="AG116"/>
  <c r="BO117"/>
  <c r="P118"/>
  <c r="AG118"/>
  <c r="BO119"/>
  <c r="P120"/>
  <c r="AG120"/>
  <c r="P121"/>
  <c r="AG121"/>
  <c r="BO122"/>
  <c r="P123"/>
  <c r="AG123"/>
  <c r="BO124"/>
  <c r="P125"/>
  <c r="AG125"/>
  <c r="P126"/>
  <c r="AG126"/>
  <c r="BO127"/>
  <c r="P128"/>
  <c r="AG128"/>
  <c r="P148"/>
  <c r="AX148"/>
  <c r="P153"/>
  <c r="AX153"/>
  <c r="O210"/>
  <c r="AD210"/>
  <c r="BC210"/>
  <c r="BI210"/>
  <c r="BO210"/>
  <c r="BL210"/>
  <c r="N210"/>
  <c r="AG190"/>
  <c r="P192"/>
  <c r="AG192"/>
  <c r="P194"/>
  <c r="AG194"/>
  <c r="P196"/>
  <c r="AG196"/>
  <c r="P198"/>
  <c r="AG198"/>
  <c r="P200"/>
  <c r="AG200"/>
  <c r="P202"/>
  <c r="AG202"/>
  <c r="P204"/>
  <c r="AG204"/>
  <c r="P206"/>
  <c r="AG206"/>
  <c r="P208"/>
  <c r="AG208"/>
  <c r="D210"/>
  <c r="J210"/>
  <c r="M210"/>
  <c r="AO238"/>
  <c r="AU238"/>
  <c r="AD238"/>
  <c r="AG218"/>
  <c r="BO218"/>
  <c r="AG219"/>
  <c r="AX219"/>
  <c r="AG222"/>
  <c r="BO222"/>
  <c r="AG223"/>
  <c r="AX223"/>
  <c r="AG226"/>
  <c r="BO226"/>
  <c r="AG227"/>
  <c r="AX227"/>
  <c r="AG231"/>
  <c r="BO231"/>
  <c r="AG232"/>
  <c r="AX232"/>
  <c r="AG237"/>
  <c r="BO237"/>
  <c r="AE238"/>
  <c r="AF238"/>
  <c r="AR238"/>
  <c r="D129"/>
  <c r="D156"/>
  <c r="AL156"/>
  <c r="P161"/>
  <c r="AL183"/>
  <c r="G210"/>
  <c r="AX216"/>
  <c r="BO217"/>
  <c r="AX218"/>
  <c r="BO219"/>
  <c r="AX220"/>
  <c r="BO221"/>
  <c r="AX222"/>
  <c r="BO223"/>
  <c r="AX224"/>
  <c r="BO225"/>
  <c r="AX226"/>
  <c r="BO227"/>
  <c r="AX228"/>
  <c r="BO229"/>
  <c r="BO230"/>
  <c r="AX231"/>
  <c r="BO232"/>
  <c r="AX233"/>
  <c r="BO234"/>
  <c r="BO235"/>
  <c r="BO236"/>
  <c r="AX237"/>
  <c r="AL238"/>
  <c r="U129"/>
  <c r="U156"/>
  <c r="BC156"/>
  <c r="AG161"/>
  <c r="BC183"/>
  <c r="AG188"/>
  <c r="P190"/>
  <c r="AG216"/>
  <c r="BO242"/>
  <c r="G244"/>
  <c r="M244"/>
  <c r="O244"/>
  <c r="O260" s="1"/>
  <c r="U244"/>
  <c r="AA244"/>
  <c r="AE244"/>
  <c r="AO244"/>
  <c r="AU244"/>
  <c r="AW244"/>
  <c r="U248"/>
  <c r="U258"/>
  <c r="G273"/>
  <c r="M273"/>
  <c r="O273"/>
  <c r="U273"/>
  <c r="AA273"/>
  <c r="AE273"/>
  <c r="U277"/>
  <c r="U287"/>
  <c r="G296"/>
  <c r="M296"/>
  <c r="O296"/>
  <c r="U296"/>
  <c r="AA296"/>
  <c r="AE296"/>
  <c r="U300"/>
  <c r="U310"/>
  <c r="D244"/>
  <c r="J244"/>
  <c r="N244"/>
  <c r="X244"/>
  <c r="AD244"/>
  <c r="AF244"/>
  <c r="AL244"/>
  <c r="AR244"/>
  <c r="AV244"/>
  <c r="D248"/>
  <c r="AL248"/>
  <c r="D258"/>
  <c r="AL258"/>
  <c r="D273"/>
  <c r="J273"/>
  <c r="N273"/>
  <c r="X273"/>
  <c r="AD273"/>
  <c r="AF273"/>
  <c r="AF289" s="1"/>
  <c r="D277"/>
  <c r="D287"/>
  <c r="D296"/>
  <c r="J296"/>
  <c r="N296"/>
  <c r="X296"/>
  <c r="AD296"/>
  <c r="AF296"/>
  <c r="AF312" s="1"/>
  <c r="D300"/>
  <c r="D310"/>
  <c r="AG258" l="1"/>
  <c r="AA260"/>
  <c r="AG238"/>
  <c r="BO156"/>
  <c r="AF260"/>
  <c r="AW260"/>
  <c r="AG102"/>
  <c r="O312"/>
  <c r="O289"/>
  <c r="BO183"/>
  <c r="BO129"/>
  <c r="AX258"/>
  <c r="P210"/>
  <c r="AG129"/>
  <c r="AG210"/>
  <c r="AX238"/>
  <c r="AV260"/>
  <c r="AX244"/>
  <c r="N260"/>
  <c r="P260" s="1"/>
  <c r="P244"/>
  <c r="AE260"/>
  <c r="AG260" s="1"/>
  <c r="AG244"/>
  <c r="N312"/>
  <c r="P312" s="1"/>
  <c r="P296"/>
  <c r="N289"/>
  <c r="P289" s="1"/>
  <c r="P273"/>
  <c r="AE312"/>
  <c r="AG312" s="1"/>
  <c r="AG296"/>
  <c r="AE289"/>
  <c r="AG289" s="1"/>
  <c r="AG273"/>
  <c r="AX260" l="1"/>
  <c r="AF47" i="5"/>
  <c r="AC47"/>
  <c r="Z47"/>
  <c r="W47"/>
  <c r="T47"/>
  <c r="K47"/>
  <c r="H47"/>
  <c r="E47"/>
  <c r="E324" i="4"/>
  <c r="C324"/>
  <c r="B324"/>
  <c r="S324"/>
  <c r="Q324"/>
  <c r="O324"/>
  <c r="M324"/>
  <c r="K324"/>
  <c r="S323"/>
  <c r="Q323"/>
  <c r="O323"/>
  <c r="M323"/>
  <c r="K323"/>
  <c r="E323"/>
  <c r="C323"/>
  <c r="B323"/>
  <c r="T269"/>
  <c r="T328" s="1"/>
  <c r="R269"/>
  <c r="R328" s="1"/>
  <c r="P269"/>
  <c r="P328" s="1"/>
  <c r="N269"/>
  <c r="N328" s="1"/>
  <c r="L269"/>
  <c r="L328" s="1"/>
  <c r="J269"/>
  <c r="J328" s="1"/>
  <c r="H269"/>
  <c r="H328" s="1"/>
  <c r="F269"/>
  <c r="F328" s="1"/>
  <c r="D269"/>
  <c r="D328" s="1"/>
  <c r="S214"/>
  <c r="K214"/>
  <c r="E214"/>
  <c r="C214"/>
  <c r="Q214"/>
  <c r="O214"/>
  <c r="M214"/>
  <c r="B214"/>
  <c r="S213"/>
  <c r="Q213"/>
  <c r="O213"/>
  <c r="M213"/>
  <c r="K213"/>
  <c r="E213"/>
  <c r="C213"/>
  <c r="B213"/>
  <c r="B209"/>
  <c r="D159"/>
  <c r="D160"/>
  <c r="T160"/>
  <c r="R160"/>
  <c r="P160"/>
  <c r="N160"/>
  <c r="L160"/>
  <c r="J160"/>
  <c r="H160"/>
  <c r="F160"/>
  <c r="Q104"/>
  <c r="O104"/>
  <c r="M104"/>
  <c r="K104"/>
  <c r="I104"/>
  <c r="E104"/>
  <c r="C104"/>
  <c r="B104"/>
  <c r="B103"/>
  <c r="S104"/>
  <c r="G104"/>
  <c r="C99" i="3"/>
  <c r="R45" i="4"/>
  <c r="R108" s="1"/>
  <c r="T45"/>
  <c r="T108" s="1"/>
  <c r="P45"/>
  <c r="P108" s="1"/>
  <c r="N45"/>
  <c r="N108" s="1"/>
  <c r="L45"/>
  <c r="L108" s="1"/>
  <c r="J45"/>
  <c r="J108" s="1"/>
  <c r="H45"/>
  <c r="H108" s="1"/>
  <c r="F45"/>
  <c r="F108" s="1"/>
  <c r="D45"/>
  <c r="D108" s="1"/>
  <c r="F45" i="3"/>
  <c r="P45"/>
  <c r="O45"/>
  <c r="L45"/>
  <c r="E45"/>
  <c r="Q45" l="1"/>
  <c r="G45"/>
  <c r="K168" i="26"/>
  <c r="J168"/>
  <c r="G168"/>
  <c r="F168"/>
  <c r="E168"/>
  <c r="D168"/>
  <c r="M74"/>
  <c r="L74"/>
  <c r="K165"/>
  <c r="J165"/>
  <c r="G165"/>
  <c r="F165"/>
  <c r="E165"/>
  <c r="D165"/>
  <c r="K164"/>
  <c r="J164"/>
  <c r="G164"/>
  <c r="F164"/>
  <c r="E164"/>
  <c r="D164"/>
  <c r="K163"/>
  <c r="J163"/>
  <c r="G163"/>
  <c r="F163"/>
  <c r="E163"/>
  <c r="D163"/>
  <c r="K162"/>
  <c r="J162"/>
  <c r="G162"/>
  <c r="F162"/>
  <c r="E162"/>
  <c r="D162"/>
  <c r="K160"/>
  <c r="J160"/>
  <c r="I160"/>
  <c r="H160"/>
  <c r="G160"/>
  <c r="F160"/>
  <c r="E160"/>
  <c r="D160"/>
  <c r="K159"/>
  <c r="J159"/>
  <c r="I159"/>
  <c r="H159"/>
  <c r="G159"/>
  <c r="F159"/>
  <c r="E159"/>
  <c r="D159"/>
  <c r="K158"/>
  <c r="J158"/>
  <c r="I158"/>
  <c r="H158"/>
  <c r="G158"/>
  <c r="F158"/>
  <c r="E158"/>
  <c r="D158"/>
  <c r="K157"/>
  <c r="J157"/>
  <c r="I157"/>
  <c r="H157"/>
  <c r="G157"/>
  <c r="F157"/>
  <c r="E157"/>
  <c r="D157"/>
  <c r="K155"/>
  <c r="J155"/>
  <c r="I155"/>
  <c r="H155"/>
  <c r="G155"/>
  <c r="F155"/>
  <c r="E155"/>
  <c r="D155"/>
  <c r="I154"/>
  <c r="H154"/>
  <c r="G154"/>
  <c r="F154"/>
  <c r="E154"/>
  <c r="D154"/>
  <c r="I153"/>
  <c r="H153"/>
  <c r="G153"/>
  <c r="F153"/>
  <c r="E153"/>
  <c r="D153"/>
  <c r="K152"/>
  <c r="J152"/>
  <c r="I152"/>
  <c r="H152"/>
  <c r="G152"/>
  <c r="F152"/>
  <c r="E152"/>
  <c r="D152"/>
  <c r="K150"/>
  <c r="J150"/>
  <c r="I150"/>
  <c r="H150"/>
  <c r="G150"/>
  <c r="F150"/>
  <c r="E150"/>
  <c r="D150"/>
  <c r="K149"/>
  <c r="J149"/>
  <c r="I149"/>
  <c r="H149"/>
  <c r="G149"/>
  <c r="F149"/>
  <c r="E149"/>
  <c r="D149"/>
  <c r="K148"/>
  <c r="J148"/>
  <c r="I148"/>
  <c r="H148"/>
  <c r="G148"/>
  <c r="F148"/>
  <c r="E148"/>
  <c r="D148"/>
  <c r="K147"/>
  <c r="J147"/>
  <c r="I147"/>
  <c r="H147"/>
  <c r="G147"/>
  <c r="F147"/>
  <c r="E147"/>
  <c r="D147"/>
  <c r="K145"/>
  <c r="J145"/>
  <c r="I145"/>
  <c r="H145"/>
  <c r="F145"/>
  <c r="E145"/>
  <c r="D145"/>
  <c r="K144"/>
  <c r="J144"/>
  <c r="I144"/>
  <c r="H144"/>
  <c r="G144"/>
  <c r="F144"/>
  <c r="E144"/>
  <c r="D144"/>
  <c r="K143"/>
  <c r="J143"/>
  <c r="I143"/>
  <c r="H143"/>
  <c r="G143"/>
  <c r="F143"/>
  <c r="E143"/>
  <c r="D143"/>
  <c r="K142"/>
  <c r="J142"/>
  <c r="I142"/>
  <c r="H142"/>
  <c r="G142"/>
  <c r="F142"/>
  <c r="E142"/>
  <c r="D142"/>
  <c r="K140"/>
  <c r="J140"/>
  <c r="I140"/>
  <c r="H140"/>
  <c r="G140"/>
  <c r="F140"/>
  <c r="E140"/>
  <c r="D140"/>
  <c r="K139"/>
  <c r="J139"/>
  <c r="I139"/>
  <c r="H139"/>
  <c r="F139"/>
  <c r="E139"/>
  <c r="D139"/>
  <c r="K138"/>
  <c r="J138"/>
  <c r="I138"/>
  <c r="H138"/>
  <c r="F138"/>
  <c r="E138"/>
  <c r="D138"/>
  <c r="K137"/>
  <c r="J137"/>
  <c r="I137"/>
  <c r="H137"/>
  <c r="F137"/>
  <c r="E137"/>
  <c r="D137"/>
  <c r="I135"/>
  <c r="H135"/>
  <c r="G135"/>
  <c r="F135"/>
  <c r="E135"/>
  <c r="D135"/>
  <c r="K134"/>
  <c r="J134"/>
  <c r="I134"/>
  <c r="H134"/>
  <c r="G134"/>
  <c r="F134"/>
  <c r="E134"/>
  <c r="D134"/>
  <c r="K133"/>
  <c r="J133"/>
  <c r="I133"/>
  <c r="H133"/>
  <c r="G133"/>
  <c r="F133"/>
  <c r="E133"/>
  <c r="D133"/>
  <c r="I132"/>
  <c r="H132"/>
  <c r="G132"/>
  <c r="F132"/>
  <c r="E132"/>
  <c r="D132"/>
  <c r="K130"/>
  <c r="J130"/>
  <c r="I130"/>
  <c r="H130"/>
  <c r="G130"/>
  <c r="F130"/>
  <c r="E130"/>
  <c r="D130"/>
  <c r="I129"/>
  <c r="H129"/>
  <c r="G129"/>
  <c r="F129"/>
  <c r="E129"/>
  <c r="D129"/>
  <c r="K128"/>
  <c r="J128"/>
  <c r="I128"/>
  <c r="H128"/>
  <c r="G128"/>
  <c r="F128"/>
  <c r="E128"/>
  <c r="D128"/>
  <c r="I127"/>
  <c r="H127"/>
  <c r="G127"/>
  <c r="F127"/>
  <c r="E127"/>
  <c r="D127"/>
  <c r="I125"/>
  <c r="H125"/>
  <c r="G125"/>
  <c r="F125"/>
  <c r="E125"/>
  <c r="D125"/>
  <c r="K124"/>
  <c r="J124"/>
  <c r="I124"/>
  <c r="H124"/>
  <c r="G124"/>
  <c r="F124"/>
  <c r="E124"/>
  <c r="D124"/>
  <c r="K123"/>
  <c r="J123"/>
  <c r="I123"/>
  <c r="H123"/>
  <c r="G123"/>
  <c r="F123"/>
  <c r="E123"/>
  <c r="D123"/>
  <c r="K122"/>
  <c r="J122"/>
  <c r="I122"/>
  <c r="H122"/>
  <c r="G122"/>
  <c r="F122"/>
  <c r="E122"/>
  <c r="D122"/>
  <c r="M75"/>
  <c r="M173" s="1"/>
  <c r="K73"/>
  <c r="K171" s="1"/>
  <c r="J73"/>
  <c r="J171" s="1"/>
  <c r="I73"/>
  <c r="I171" s="1"/>
  <c r="H73"/>
  <c r="H171" s="1"/>
  <c r="G73"/>
  <c r="G171" s="1"/>
  <c r="F73"/>
  <c r="F171" s="1"/>
  <c r="E73"/>
  <c r="E171" s="1"/>
  <c r="D73"/>
  <c r="D171" s="1"/>
  <c r="M72"/>
  <c r="M170" s="1"/>
  <c r="L72"/>
  <c r="L170" s="1"/>
  <c r="M71"/>
  <c r="M169" s="1"/>
  <c r="M70"/>
  <c r="M69"/>
  <c r="L69"/>
  <c r="K68"/>
  <c r="J68"/>
  <c r="I68"/>
  <c r="H68"/>
  <c r="G68"/>
  <c r="F68"/>
  <c r="E68"/>
  <c r="D68"/>
  <c r="M67"/>
  <c r="L67"/>
  <c r="M66"/>
  <c r="L66"/>
  <c r="M65"/>
  <c r="L65"/>
  <c r="M64"/>
  <c r="L64"/>
  <c r="K63"/>
  <c r="J63"/>
  <c r="I63"/>
  <c r="H63"/>
  <c r="G63"/>
  <c r="F63"/>
  <c r="E63"/>
  <c r="D63"/>
  <c r="M62"/>
  <c r="L62"/>
  <c r="M61"/>
  <c r="L61"/>
  <c r="M60"/>
  <c r="L60"/>
  <c r="M59"/>
  <c r="L59"/>
  <c r="K58"/>
  <c r="J58"/>
  <c r="I58"/>
  <c r="H58"/>
  <c r="G58"/>
  <c r="F58"/>
  <c r="E58"/>
  <c r="D58"/>
  <c r="M57"/>
  <c r="L57"/>
  <c r="M56"/>
  <c r="L56"/>
  <c r="M55"/>
  <c r="L55"/>
  <c r="M54"/>
  <c r="L54"/>
  <c r="K53"/>
  <c r="J53"/>
  <c r="I53"/>
  <c r="H53"/>
  <c r="G53"/>
  <c r="F53"/>
  <c r="E53"/>
  <c r="D53"/>
  <c r="M52"/>
  <c r="L52"/>
  <c r="M51"/>
  <c r="L51"/>
  <c r="M50"/>
  <c r="L50"/>
  <c r="M49"/>
  <c r="L49"/>
  <c r="K48"/>
  <c r="J48"/>
  <c r="I48"/>
  <c r="H48"/>
  <c r="G48"/>
  <c r="F48"/>
  <c r="E48"/>
  <c r="D48"/>
  <c r="M47"/>
  <c r="L47"/>
  <c r="M46"/>
  <c r="L46"/>
  <c r="M45"/>
  <c r="L45"/>
  <c r="M44"/>
  <c r="L44"/>
  <c r="K43"/>
  <c r="J43"/>
  <c r="I43"/>
  <c r="H43"/>
  <c r="G43"/>
  <c r="F43"/>
  <c r="E43"/>
  <c r="D43"/>
  <c r="M42"/>
  <c r="L42"/>
  <c r="M41"/>
  <c r="L41"/>
  <c r="M40"/>
  <c r="L40"/>
  <c r="M39"/>
  <c r="L39"/>
  <c r="L132" s="1"/>
  <c r="K38"/>
  <c r="J38"/>
  <c r="J131" s="1"/>
  <c r="I38"/>
  <c r="H38"/>
  <c r="H131" s="1"/>
  <c r="G38"/>
  <c r="F38"/>
  <c r="F131" s="1"/>
  <c r="E38"/>
  <c r="D38"/>
  <c r="D131" s="1"/>
  <c r="M37"/>
  <c r="M130" s="1"/>
  <c r="L37"/>
  <c r="L130" s="1"/>
  <c r="M36"/>
  <c r="L36"/>
  <c r="L129" s="1"/>
  <c r="M35"/>
  <c r="L35"/>
  <c r="L128" s="1"/>
  <c r="M34"/>
  <c r="K33"/>
  <c r="J33"/>
  <c r="I33"/>
  <c r="H33"/>
  <c r="G33"/>
  <c r="F33"/>
  <c r="E33"/>
  <c r="D33"/>
  <c r="M31"/>
  <c r="L31"/>
  <c r="M30"/>
  <c r="L30"/>
  <c r="M29"/>
  <c r="L29"/>
  <c r="L127" s="1"/>
  <c r="AH28"/>
  <c r="AG28"/>
  <c r="AF28"/>
  <c r="AE28"/>
  <c r="AD28"/>
  <c r="AC28"/>
  <c r="AB28"/>
  <c r="AA28"/>
  <c r="Z28"/>
  <c r="Y28"/>
  <c r="X28"/>
  <c r="W28"/>
  <c r="V28"/>
  <c r="U28"/>
  <c r="T28"/>
  <c r="S28"/>
  <c r="K28"/>
  <c r="J28"/>
  <c r="I28"/>
  <c r="H28"/>
  <c r="G28"/>
  <c r="F28"/>
  <c r="E28"/>
  <c r="M28" s="1"/>
  <c r="D28"/>
  <c r="M27"/>
  <c r="M125" s="1"/>
  <c r="L27"/>
  <c r="L125" s="1"/>
  <c r="M26"/>
  <c r="L26"/>
  <c r="L124" s="1"/>
  <c r="M25"/>
  <c r="L25"/>
  <c r="M24"/>
  <c r="L24"/>
  <c r="L28" s="1"/>
  <c r="K23"/>
  <c r="J23"/>
  <c r="I23"/>
  <c r="H23"/>
  <c r="G23"/>
  <c r="F23"/>
  <c r="E23"/>
  <c r="D23"/>
  <c r="M22"/>
  <c r="L22"/>
  <c r="M21"/>
  <c r="L21"/>
  <c r="M20"/>
  <c r="L20"/>
  <c r="M19"/>
  <c r="M23" s="1"/>
  <c r="L19"/>
  <c r="L23" s="1"/>
  <c r="K18"/>
  <c r="J18"/>
  <c r="I18"/>
  <c r="H18"/>
  <c r="G18"/>
  <c r="F18"/>
  <c r="E18"/>
  <c r="D18"/>
  <c r="M17"/>
  <c r="L17"/>
  <c r="M16"/>
  <c r="L16"/>
  <c r="M15"/>
  <c r="L15"/>
  <c r="M14"/>
  <c r="L14"/>
  <c r="K13"/>
  <c r="J13"/>
  <c r="I13"/>
  <c r="H13"/>
  <c r="G13"/>
  <c r="F13"/>
  <c r="E13"/>
  <c r="D13"/>
  <c r="M12"/>
  <c r="L12"/>
  <c r="M11"/>
  <c r="L11"/>
  <c r="M10"/>
  <c r="L10"/>
  <c r="M9"/>
  <c r="M13" s="1"/>
  <c r="L9"/>
  <c r="L13" s="1"/>
  <c r="K8"/>
  <c r="J8"/>
  <c r="I8"/>
  <c r="H8"/>
  <c r="G8"/>
  <c r="F8"/>
  <c r="E8"/>
  <c r="M8" s="1"/>
  <c r="D8"/>
  <c r="M7"/>
  <c r="L7"/>
  <c r="M6"/>
  <c r="L6"/>
  <c r="M5"/>
  <c r="L5"/>
  <c r="M4"/>
  <c r="L4"/>
  <c r="L8" s="1"/>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Z26" i="14"/>
  <c r="T26"/>
  <c r="Q26"/>
  <c r="N26"/>
  <c r="K26"/>
  <c r="H26"/>
  <c r="E26"/>
  <c r="R25" i="13"/>
  <c r="P25"/>
  <c r="P69" s="1"/>
  <c r="N25"/>
  <c r="N69" s="1"/>
  <c r="L25"/>
  <c r="L69" s="1"/>
  <c r="J25"/>
  <c r="J69" s="1"/>
  <c r="Q25" i="35"/>
  <c r="Q69" s="1"/>
  <c r="O25"/>
  <c r="L25"/>
  <c r="L69" s="1"/>
  <c r="J25"/>
  <c r="E25"/>
  <c r="G25"/>
  <c r="G69" s="1"/>
  <c r="O65"/>
  <c r="N65"/>
  <c r="J65"/>
  <c r="I65"/>
  <c r="E65"/>
  <c r="D65"/>
  <c r="C65"/>
  <c r="B65"/>
  <c r="B107" i="11"/>
  <c r="O107"/>
  <c r="N107"/>
  <c r="J107"/>
  <c r="I107"/>
  <c r="E107"/>
  <c r="D107"/>
  <c r="Q45"/>
  <c r="O45"/>
  <c r="L45"/>
  <c r="J45"/>
  <c r="G45"/>
  <c r="E45"/>
  <c r="N100" i="7"/>
  <c r="I106" i="10"/>
  <c r="E106"/>
  <c r="D106"/>
  <c r="B106"/>
  <c r="O106"/>
  <c r="N106"/>
  <c r="J106"/>
  <c r="Q45"/>
  <c r="O45"/>
  <c r="L45"/>
  <c r="J45"/>
  <c r="G45"/>
  <c r="E45"/>
  <c r="L152" i="8"/>
  <c r="AF50" i="9"/>
  <c r="AC50"/>
  <c r="Z50"/>
  <c r="W50"/>
  <c r="T50"/>
  <c r="Q50"/>
  <c r="K50"/>
  <c r="H50"/>
  <c r="E50"/>
  <c r="O318" i="8"/>
  <c r="K318"/>
  <c r="E318"/>
  <c r="C318"/>
  <c r="B318"/>
  <c r="Q318"/>
  <c r="M318"/>
  <c r="T262"/>
  <c r="R262"/>
  <c r="P262"/>
  <c r="N262"/>
  <c r="L262"/>
  <c r="J262"/>
  <c r="H262"/>
  <c r="F262"/>
  <c r="D262"/>
  <c r="T151"/>
  <c r="R151"/>
  <c r="P151"/>
  <c r="N151"/>
  <c r="L151"/>
  <c r="J151"/>
  <c r="H151"/>
  <c r="E97"/>
  <c r="C97"/>
  <c r="B97"/>
  <c r="Q97"/>
  <c r="O97"/>
  <c r="M97"/>
  <c r="K97"/>
  <c r="I97"/>
  <c r="T41"/>
  <c r="R41"/>
  <c r="P41"/>
  <c r="N41"/>
  <c r="L41"/>
  <c r="J41"/>
  <c r="H41"/>
  <c r="F41"/>
  <c r="D41"/>
  <c r="E100" i="7"/>
  <c r="H99" i="3"/>
  <c r="O100" i="7"/>
  <c r="J100"/>
  <c r="I100"/>
  <c r="D100"/>
  <c r="H41"/>
  <c r="J41" s="1"/>
  <c r="E41"/>
  <c r="Q41"/>
  <c r="Q104" s="1"/>
  <c r="O41"/>
  <c r="L41"/>
  <c r="L104" s="1"/>
  <c r="G41"/>
  <c r="G104" s="1"/>
  <c r="B100"/>
  <c r="B96"/>
  <c r="N98" i="3"/>
  <c r="B98"/>
  <c r="L110" i="10" l="1"/>
  <c r="G110"/>
  <c r="M167" i="26"/>
  <c r="M78"/>
  <c r="M172"/>
  <c r="L78"/>
  <c r="L176" s="1"/>
  <c r="L172"/>
  <c r="L167"/>
  <c r="G146"/>
  <c r="G151"/>
  <c r="L111" i="11"/>
  <c r="G111"/>
  <c r="Q111"/>
  <c r="F42" i="30"/>
  <c r="F52"/>
  <c r="L52"/>
  <c r="K52"/>
  <c r="H52"/>
  <c r="H47"/>
  <c r="I52"/>
  <c r="M122" i="26"/>
  <c r="M124"/>
  <c r="M33"/>
  <c r="I126"/>
  <c r="K126"/>
  <c r="L134"/>
  <c r="D136"/>
  <c r="F136"/>
  <c r="J136"/>
  <c r="L139"/>
  <c r="J141"/>
  <c r="M18"/>
  <c r="L18"/>
  <c r="L123"/>
  <c r="D126"/>
  <c r="F126"/>
  <c r="H126"/>
  <c r="J126"/>
  <c r="M127"/>
  <c r="M128"/>
  <c r="M129"/>
  <c r="E131"/>
  <c r="G131"/>
  <c r="I131"/>
  <c r="K131"/>
  <c r="M132"/>
  <c r="M133"/>
  <c r="M134"/>
  <c r="M135"/>
  <c r="E136"/>
  <c r="G136"/>
  <c r="I136"/>
  <c r="K136"/>
  <c r="M137"/>
  <c r="M138"/>
  <c r="M139"/>
  <c r="M140"/>
  <c r="E141"/>
  <c r="G141"/>
  <c r="I141"/>
  <c r="K141"/>
  <c r="M142"/>
  <c r="M143"/>
  <c r="M144"/>
  <c r="M145"/>
  <c r="E146"/>
  <c r="I146"/>
  <c r="K146"/>
  <c r="M147"/>
  <c r="M148"/>
  <c r="M149"/>
  <c r="M150"/>
  <c r="E151"/>
  <c r="I151"/>
  <c r="K151"/>
  <c r="M152"/>
  <c r="M153"/>
  <c r="M154"/>
  <c r="M155"/>
  <c r="E156"/>
  <c r="G156"/>
  <c r="I156"/>
  <c r="K156"/>
  <c r="M157"/>
  <c r="M158"/>
  <c r="M159"/>
  <c r="M160"/>
  <c r="E161"/>
  <c r="G161"/>
  <c r="I161"/>
  <c r="K161"/>
  <c r="M162"/>
  <c r="M163"/>
  <c r="M164"/>
  <c r="M165"/>
  <c r="E166"/>
  <c r="G166"/>
  <c r="I166"/>
  <c r="K166"/>
  <c r="M168"/>
  <c r="M123"/>
  <c r="G126"/>
  <c r="L133"/>
  <c r="L135"/>
  <c r="H136"/>
  <c r="L137"/>
  <c r="L138"/>
  <c r="L140"/>
  <c r="D141"/>
  <c r="F141"/>
  <c r="H141"/>
  <c r="L142"/>
  <c r="L143"/>
  <c r="L144"/>
  <c r="L145"/>
  <c r="D146"/>
  <c r="F146"/>
  <c r="H146"/>
  <c r="J146"/>
  <c r="L147"/>
  <c r="L148"/>
  <c r="L149"/>
  <c r="L150"/>
  <c r="D151"/>
  <c r="F151"/>
  <c r="H151"/>
  <c r="J151"/>
  <c r="L152"/>
  <c r="L153"/>
  <c r="L154"/>
  <c r="L155"/>
  <c r="D156"/>
  <c r="F156"/>
  <c r="H156"/>
  <c r="J156"/>
  <c r="L157"/>
  <c r="L158"/>
  <c r="L159"/>
  <c r="L160"/>
  <c r="D161"/>
  <c r="F161"/>
  <c r="H161"/>
  <c r="J161"/>
  <c r="L162"/>
  <c r="L163"/>
  <c r="L164"/>
  <c r="L165"/>
  <c r="D166"/>
  <c r="F166"/>
  <c r="H166"/>
  <c r="J166"/>
  <c r="L168"/>
  <c r="M126"/>
  <c r="L33"/>
  <c r="L126" s="1"/>
  <c r="M38"/>
  <c r="M131" s="1"/>
  <c r="M43"/>
  <c r="M48"/>
  <c r="M53"/>
  <c r="M58"/>
  <c r="M63"/>
  <c r="M68"/>
  <c r="M73"/>
  <c r="E126"/>
  <c r="L38"/>
  <c r="L131" s="1"/>
  <c r="L43"/>
  <c r="L48"/>
  <c r="L53"/>
  <c r="L58"/>
  <c r="L63"/>
  <c r="L68"/>
  <c r="L73"/>
  <c r="L171" s="1"/>
  <c r="L122"/>
  <c r="F47" i="30"/>
  <c r="I47"/>
  <c r="E42"/>
  <c r="E47"/>
  <c r="K47"/>
  <c r="L47"/>
  <c r="M171" i="26" l="1"/>
  <c r="M176"/>
  <c r="L161"/>
  <c r="L151"/>
  <c r="L141"/>
  <c r="M166"/>
  <c r="M156"/>
  <c r="M146"/>
  <c r="M136"/>
  <c r="L166"/>
  <c r="L156"/>
  <c r="L146"/>
  <c r="L136"/>
  <c r="M161"/>
  <c r="M151"/>
  <c r="M141"/>
  <c r="AF46" i="5" l="1"/>
  <c r="AC46"/>
  <c r="Z46"/>
  <c r="W46"/>
  <c r="T46"/>
  <c r="K46"/>
  <c r="H46"/>
  <c r="E46"/>
  <c r="G322" i="4"/>
  <c r="B322"/>
  <c r="B321"/>
  <c r="B320"/>
  <c r="B319"/>
  <c r="T268"/>
  <c r="R268"/>
  <c r="P268"/>
  <c r="N268"/>
  <c r="L268"/>
  <c r="J268"/>
  <c r="H268"/>
  <c r="F268"/>
  <c r="D268"/>
  <c r="C209"/>
  <c r="T159"/>
  <c r="R159"/>
  <c r="P159"/>
  <c r="N159"/>
  <c r="L159"/>
  <c r="J159"/>
  <c r="H159"/>
  <c r="F159"/>
  <c r="S103"/>
  <c r="Q103"/>
  <c r="O103"/>
  <c r="M103"/>
  <c r="G103"/>
  <c r="E103"/>
  <c r="C103"/>
  <c r="B99"/>
  <c r="K103"/>
  <c r="I103"/>
  <c r="D43"/>
  <c r="T44"/>
  <c r="R44"/>
  <c r="P44"/>
  <c r="N44"/>
  <c r="L44"/>
  <c r="J44"/>
  <c r="H44"/>
  <c r="F44"/>
  <c r="D44"/>
  <c r="M98" i="3" l="1"/>
  <c r="M99"/>
  <c r="N99"/>
  <c r="O42"/>
  <c r="P42"/>
  <c r="K42"/>
  <c r="J42"/>
  <c r="F42"/>
  <c r="E40"/>
  <c r="E41"/>
  <c r="E42"/>
  <c r="L46" i="30"/>
  <c r="K46"/>
  <c r="I46"/>
  <c r="H46"/>
  <c r="F46"/>
  <c r="E46"/>
  <c r="D53" i="19"/>
  <c r="W53"/>
  <c r="Y53" s="1"/>
  <c r="R53"/>
  <c r="T53" s="1"/>
  <c r="M53"/>
  <c r="O53" s="1"/>
  <c r="H53"/>
  <c r="J53" s="1"/>
  <c r="AB166" i="16"/>
  <c r="AB165"/>
  <c r="AB164"/>
  <c r="AB163"/>
  <c r="AB162"/>
  <c r="AB161"/>
  <c r="AB160"/>
  <c r="AB159"/>
  <c r="AB158"/>
  <c r="AB157"/>
  <c r="AB156"/>
  <c r="U86"/>
  <c r="S86"/>
  <c r="Q86"/>
  <c r="O86"/>
  <c r="L86"/>
  <c r="J86"/>
  <c r="H86"/>
  <c r="F86"/>
  <c r="O36"/>
  <c r="Q36"/>
  <c r="S36"/>
  <c r="U36"/>
  <c r="F36"/>
  <c r="H36"/>
  <c r="J36"/>
  <c r="L36"/>
  <c r="F35"/>
  <c r="W25" i="14"/>
  <c r="Z25"/>
  <c r="T25"/>
  <c r="Q25"/>
  <c r="N25"/>
  <c r="K25"/>
  <c r="H25"/>
  <c r="E25"/>
  <c r="O64" i="13"/>
  <c r="M64"/>
  <c r="K64"/>
  <c r="I64"/>
  <c r="G64"/>
  <c r="E64"/>
  <c r="D64"/>
  <c r="C64"/>
  <c r="B64"/>
  <c r="P24"/>
  <c r="P68" s="1"/>
  <c r="R24"/>
  <c r="N24"/>
  <c r="N68" s="1"/>
  <c r="L24"/>
  <c r="L68" s="1"/>
  <c r="J24"/>
  <c r="J68" s="1"/>
  <c r="H24"/>
  <c r="H68" s="1"/>
  <c r="F24"/>
  <c r="F68" s="1"/>
  <c r="O64" i="35"/>
  <c r="N64"/>
  <c r="J64"/>
  <c r="I64"/>
  <c r="E64"/>
  <c r="D64"/>
  <c r="C64"/>
  <c r="B64"/>
  <c r="Q24"/>
  <c r="Q68" s="1"/>
  <c r="L24"/>
  <c r="L68" s="1"/>
  <c r="G24"/>
  <c r="G68" s="1"/>
  <c r="O24"/>
  <c r="J24"/>
  <c r="E24"/>
  <c r="O106" i="11"/>
  <c r="N106"/>
  <c r="J106"/>
  <c r="I106"/>
  <c r="E106"/>
  <c r="D106"/>
  <c r="B106"/>
  <c r="Q44"/>
  <c r="Q110" s="1"/>
  <c r="L44"/>
  <c r="L110" s="1"/>
  <c r="G44"/>
  <c r="G110" s="1"/>
  <c r="O44"/>
  <c r="J44"/>
  <c r="E44"/>
  <c r="O104" i="10"/>
  <c r="O105"/>
  <c r="N104"/>
  <c r="N105"/>
  <c r="J104"/>
  <c r="J105"/>
  <c r="I104"/>
  <c r="I105"/>
  <c r="E104"/>
  <c r="E105"/>
  <c r="D104"/>
  <c r="D105"/>
  <c r="B104"/>
  <c r="B105"/>
  <c r="O44"/>
  <c r="J44"/>
  <c r="E44"/>
  <c r="Q44"/>
  <c r="L44"/>
  <c r="L109" s="1"/>
  <c r="G44"/>
  <c r="G109" s="1"/>
  <c r="Q43"/>
  <c r="L43"/>
  <c r="L108" s="1"/>
  <c r="G43"/>
  <c r="G108" s="1"/>
  <c r="O43"/>
  <c r="J43"/>
  <c r="E43"/>
  <c r="AC49" i="9"/>
  <c r="AF49"/>
  <c r="Z49"/>
  <c r="W49"/>
  <c r="T49"/>
  <c r="Q49"/>
  <c r="K49"/>
  <c r="H49"/>
  <c r="E49"/>
  <c r="Q317" i="8"/>
  <c r="O317"/>
  <c r="K317"/>
  <c r="E317"/>
  <c r="C317"/>
  <c r="B317"/>
  <c r="R261"/>
  <c r="T261"/>
  <c r="P261"/>
  <c r="N261"/>
  <c r="L261"/>
  <c r="J261"/>
  <c r="H261"/>
  <c r="F261"/>
  <c r="D261"/>
  <c r="R152"/>
  <c r="T152"/>
  <c r="P152"/>
  <c r="N152"/>
  <c r="J152"/>
  <c r="H152"/>
  <c r="F152"/>
  <c r="D152"/>
  <c r="Q96"/>
  <c r="O96"/>
  <c r="M96"/>
  <c r="K96"/>
  <c r="I96"/>
  <c r="E96"/>
  <c r="C96"/>
  <c r="B96"/>
  <c r="R40"/>
  <c r="T40"/>
  <c r="P40"/>
  <c r="N40"/>
  <c r="L40"/>
  <c r="J40"/>
  <c r="H40"/>
  <c r="F40"/>
  <c r="D40"/>
  <c r="O99" i="7"/>
  <c r="N99"/>
  <c r="J99"/>
  <c r="I99"/>
  <c r="E99"/>
  <c r="D99"/>
  <c r="B99"/>
  <c r="Q40"/>
  <c r="Q103" s="1"/>
  <c r="L40"/>
  <c r="L103" s="1"/>
  <c r="G40"/>
  <c r="G103" s="1"/>
  <c r="O40"/>
  <c r="J40"/>
  <c r="E40"/>
  <c r="Q45" i="5"/>
  <c r="N45"/>
  <c r="AF45"/>
  <c r="AC45"/>
  <c r="Z45"/>
  <c r="W45"/>
  <c r="T45"/>
  <c r="K45"/>
  <c r="H45"/>
  <c r="E45"/>
  <c r="C322" i="4"/>
  <c r="E322"/>
  <c r="K322"/>
  <c r="M322"/>
  <c r="O322"/>
  <c r="Q322"/>
  <c r="S322"/>
  <c r="R267"/>
  <c r="T267"/>
  <c r="P267"/>
  <c r="N267"/>
  <c r="L267"/>
  <c r="J267"/>
  <c r="H267"/>
  <c r="F267"/>
  <c r="D267"/>
  <c r="S212"/>
  <c r="Q212"/>
  <c r="O212"/>
  <c r="M212"/>
  <c r="K212"/>
  <c r="G212"/>
  <c r="E212"/>
  <c r="C212"/>
  <c r="B212"/>
  <c r="R158"/>
  <c r="T158"/>
  <c r="P158"/>
  <c r="N158"/>
  <c r="L158"/>
  <c r="J158"/>
  <c r="H158"/>
  <c r="F158"/>
  <c r="D158"/>
  <c r="S102"/>
  <c r="Q102"/>
  <c r="O102"/>
  <c r="M102"/>
  <c r="K102"/>
  <c r="I102"/>
  <c r="G102"/>
  <c r="E102"/>
  <c r="C102"/>
  <c r="B102"/>
  <c r="R43"/>
  <c r="T43"/>
  <c r="P43"/>
  <c r="N43"/>
  <c r="L43"/>
  <c r="J43"/>
  <c r="H43"/>
  <c r="F43"/>
  <c r="C98" i="3"/>
  <c r="I98"/>
  <c r="H98"/>
  <c r="D98"/>
  <c r="O41"/>
  <c r="P41"/>
  <c r="P102" s="1"/>
  <c r="J41"/>
  <c r="K41"/>
  <c r="F41"/>
  <c r="B94"/>
  <c r="L45" i="30"/>
  <c r="K45"/>
  <c r="I45"/>
  <c r="H45"/>
  <c r="F45"/>
  <c r="E45"/>
  <c r="F52" i="19"/>
  <c r="R52"/>
  <c r="T52" s="1"/>
  <c r="D52"/>
  <c r="M52"/>
  <c r="O52" s="1"/>
  <c r="H52"/>
  <c r="J52" s="1"/>
  <c r="W52"/>
  <c r="Y52" s="1"/>
  <c r="M55" i="18"/>
  <c r="M56"/>
  <c r="M57"/>
  <c r="M58"/>
  <c r="M59"/>
  <c r="R166" i="16"/>
  <c r="R165"/>
  <c r="R164"/>
  <c r="R163"/>
  <c r="R162"/>
  <c r="R161"/>
  <c r="R160"/>
  <c r="R159"/>
  <c r="R158"/>
  <c r="R157"/>
  <c r="R156"/>
  <c r="U85"/>
  <c r="S85"/>
  <c r="Q85"/>
  <c r="O85"/>
  <c r="L85"/>
  <c r="J85"/>
  <c r="H85"/>
  <c r="F84"/>
  <c r="F85"/>
  <c r="U35"/>
  <c r="S35"/>
  <c r="Q35"/>
  <c r="O35"/>
  <c r="L35"/>
  <c r="J35"/>
  <c r="H35"/>
  <c r="W24" i="14"/>
  <c r="Z24"/>
  <c r="T24"/>
  <c r="Q24"/>
  <c r="N24"/>
  <c r="K24"/>
  <c r="H24"/>
  <c r="E24"/>
  <c r="O63" i="13"/>
  <c r="M63"/>
  <c r="K63"/>
  <c r="I63"/>
  <c r="G63"/>
  <c r="E63"/>
  <c r="D63"/>
  <c r="C63"/>
  <c r="B63"/>
  <c r="P23"/>
  <c r="P67" s="1"/>
  <c r="R23"/>
  <c r="N23"/>
  <c r="N67" s="1"/>
  <c r="L23"/>
  <c r="L67" s="1"/>
  <c r="J23"/>
  <c r="J67" s="1"/>
  <c r="H23"/>
  <c r="H67" s="1"/>
  <c r="F23"/>
  <c r="F67" s="1"/>
  <c r="O63" i="35"/>
  <c r="N63"/>
  <c r="J63"/>
  <c r="I63"/>
  <c r="E63"/>
  <c r="D63"/>
  <c r="C63"/>
  <c r="B63"/>
  <c r="Q23"/>
  <c r="Q67" s="1"/>
  <c r="L23"/>
  <c r="L67" s="1"/>
  <c r="O23"/>
  <c r="J23"/>
  <c r="G23"/>
  <c r="G67" s="1"/>
  <c r="E23"/>
  <c r="O105" i="11"/>
  <c r="N105"/>
  <c r="J105"/>
  <c r="I105"/>
  <c r="E105"/>
  <c r="D105"/>
  <c r="B105"/>
  <c r="Q43"/>
  <c r="Q109" s="1"/>
  <c r="L43"/>
  <c r="L109" s="1"/>
  <c r="O43"/>
  <c r="J43"/>
  <c r="G43"/>
  <c r="G109" s="1"/>
  <c r="E43"/>
  <c r="AF48" i="9"/>
  <c r="AC48"/>
  <c r="Z48"/>
  <c r="W48"/>
  <c r="T48"/>
  <c r="Q48"/>
  <c r="K48"/>
  <c r="H48"/>
  <c r="E48"/>
  <c r="Q316" i="8"/>
  <c r="O316"/>
  <c r="M316"/>
  <c r="K316"/>
  <c r="E316"/>
  <c r="B316"/>
  <c r="R260"/>
  <c r="D260"/>
  <c r="F260"/>
  <c r="H260"/>
  <c r="J260"/>
  <c r="L260"/>
  <c r="N260"/>
  <c r="P260"/>
  <c r="T260"/>
  <c r="Q206"/>
  <c r="O206"/>
  <c r="M206"/>
  <c r="K206"/>
  <c r="E206"/>
  <c r="B206"/>
  <c r="R150"/>
  <c r="T150"/>
  <c r="P150"/>
  <c r="N150"/>
  <c r="L150"/>
  <c r="J150"/>
  <c r="H150"/>
  <c r="F150"/>
  <c r="D150"/>
  <c r="Q42" i="3" l="1"/>
  <c r="P103"/>
  <c r="G42"/>
  <c r="F103"/>
  <c r="L42"/>
  <c r="K103"/>
  <c r="C52" i="19"/>
  <c r="G52" s="1"/>
  <c r="L53"/>
  <c r="V53"/>
  <c r="V52"/>
  <c r="Q53"/>
  <c r="AA53"/>
  <c r="L41" i="3"/>
  <c r="K102"/>
  <c r="G41"/>
  <c r="F102"/>
  <c r="C53" i="19"/>
  <c r="E53" s="1"/>
  <c r="AA52"/>
  <c r="L52"/>
  <c r="Q52"/>
  <c r="G53"/>
  <c r="AB167" i="16"/>
  <c r="Q41" i="3"/>
  <c r="R167" i="16"/>
  <c r="E52" i="19"/>
  <c r="Q95" i="8"/>
  <c r="O95"/>
  <c r="M95"/>
  <c r="K95"/>
  <c r="I95"/>
  <c r="E95"/>
  <c r="C95"/>
  <c r="B95"/>
  <c r="R39"/>
  <c r="T39"/>
  <c r="D39"/>
  <c r="F39"/>
  <c r="L39"/>
  <c r="N39"/>
  <c r="P39"/>
  <c r="J39"/>
  <c r="H39"/>
  <c r="O98" i="7"/>
  <c r="N98"/>
  <c r="J98"/>
  <c r="I98"/>
  <c r="I96"/>
  <c r="E98"/>
  <c r="D98"/>
  <c r="B98"/>
  <c r="Q39"/>
  <c r="Q102" s="1"/>
  <c r="L39"/>
  <c r="L102" s="1"/>
  <c r="G39"/>
  <c r="G102" s="1"/>
  <c r="O39"/>
  <c r="J39"/>
  <c r="E39"/>
  <c r="AF44" i="5"/>
  <c r="AC44"/>
  <c r="Z44"/>
  <c r="W44"/>
  <c r="T44"/>
  <c r="K44"/>
  <c r="H44"/>
  <c r="E44"/>
  <c r="S321" i="4"/>
  <c r="Q321"/>
  <c r="O321"/>
  <c r="M321"/>
  <c r="K321"/>
  <c r="E321"/>
  <c r="C321"/>
  <c r="R266"/>
  <c r="T266"/>
  <c r="P266"/>
  <c r="N266"/>
  <c r="L266"/>
  <c r="J266"/>
  <c r="H266"/>
  <c r="F266"/>
  <c r="D266"/>
  <c r="S211"/>
  <c r="Q211"/>
  <c r="O211"/>
  <c r="M211"/>
  <c r="K211"/>
  <c r="G211"/>
  <c r="E211"/>
  <c r="C211"/>
  <c r="B211"/>
  <c r="R157"/>
  <c r="T157"/>
  <c r="P157"/>
  <c r="N157"/>
  <c r="L157"/>
  <c r="J157"/>
  <c r="H157"/>
  <c r="F157"/>
  <c r="D157"/>
  <c r="S101"/>
  <c r="Q101"/>
  <c r="O101"/>
  <c r="M101"/>
  <c r="K101"/>
  <c r="I101"/>
  <c r="G101"/>
  <c r="E101"/>
  <c r="C101"/>
  <c r="B101"/>
  <c r="R42"/>
  <c r="T42"/>
  <c r="P42"/>
  <c r="N42"/>
  <c r="L42"/>
  <c r="J42"/>
  <c r="H42"/>
  <c r="F42"/>
  <c r="D42"/>
  <c r="N97" i="3"/>
  <c r="M97"/>
  <c r="I97"/>
  <c r="H97"/>
  <c r="D97"/>
  <c r="C97"/>
  <c r="B97"/>
  <c r="O40"/>
  <c r="P40"/>
  <c r="J40"/>
  <c r="K40"/>
  <c r="F40"/>
  <c r="T131" i="20"/>
  <c r="R131"/>
  <c r="P131"/>
  <c r="N131"/>
  <c r="L131"/>
  <c r="J131"/>
  <c r="H131"/>
  <c r="F131"/>
  <c r="P96"/>
  <c r="N96"/>
  <c r="L96"/>
  <c r="J96"/>
  <c r="H96"/>
  <c r="F96"/>
  <c r="T96"/>
  <c r="R96"/>
  <c r="T165"/>
  <c r="R165"/>
  <c r="P165"/>
  <c r="N165"/>
  <c r="L165"/>
  <c r="J165"/>
  <c r="H165"/>
  <c r="F165"/>
  <c r="O61"/>
  <c r="M61"/>
  <c r="K61"/>
  <c r="I61"/>
  <c r="G61"/>
  <c r="E61"/>
  <c r="D61"/>
  <c r="C61"/>
  <c r="P22"/>
  <c r="N22"/>
  <c r="L22"/>
  <c r="J22"/>
  <c r="H22"/>
  <c r="F22"/>
  <c r="L44" i="30"/>
  <c r="K44"/>
  <c r="K43"/>
  <c r="I44"/>
  <c r="H44"/>
  <c r="E44"/>
  <c r="F44"/>
  <c r="L43"/>
  <c r="I43"/>
  <c r="H43"/>
  <c r="F43"/>
  <c r="E43"/>
  <c r="F12"/>
  <c r="I12"/>
  <c r="L12"/>
  <c r="W51" i="19"/>
  <c r="Y51" s="1"/>
  <c r="R51"/>
  <c r="T51" s="1"/>
  <c r="M51"/>
  <c r="O51" s="1"/>
  <c r="H51"/>
  <c r="J51" s="1"/>
  <c r="F51"/>
  <c r="D51"/>
  <c r="Q21" i="17"/>
  <c r="R5" s="1"/>
  <c r="P347" i="16"/>
  <c r="R346" s="1"/>
  <c r="E347"/>
  <c r="G346"/>
  <c r="R345"/>
  <c r="G345"/>
  <c r="G344"/>
  <c r="R343"/>
  <c r="G343"/>
  <c r="G342"/>
  <c r="R341"/>
  <c r="G341"/>
  <c r="G340"/>
  <c r="R339"/>
  <c r="G339"/>
  <c r="G338"/>
  <c r="R337"/>
  <c r="G337"/>
  <c r="G336"/>
  <c r="E331"/>
  <c r="G330" s="1"/>
  <c r="E315"/>
  <c r="R314"/>
  <c r="G314"/>
  <c r="R313"/>
  <c r="G313"/>
  <c r="R312"/>
  <c r="G312"/>
  <c r="R311"/>
  <c r="G311"/>
  <c r="R310"/>
  <c r="G310"/>
  <c r="R309"/>
  <c r="G309"/>
  <c r="R308"/>
  <c r="G308"/>
  <c r="R307"/>
  <c r="G307"/>
  <c r="R306"/>
  <c r="G306"/>
  <c r="R305"/>
  <c r="G305"/>
  <c r="R304"/>
  <c r="G304"/>
  <c r="R298"/>
  <c r="G298"/>
  <c r="R297"/>
  <c r="G297"/>
  <c r="R296"/>
  <c r="G296"/>
  <c r="R295"/>
  <c r="G295"/>
  <c r="R294"/>
  <c r="G294"/>
  <c r="R293"/>
  <c r="G293"/>
  <c r="R292"/>
  <c r="G292"/>
  <c r="R291"/>
  <c r="G291"/>
  <c r="R290"/>
  <c r="G290"/>
  <c r="R289"/>
  <c r="G289"/>
  <c r="R288"/>
  <c r="G288"/>
  <c r="P283"/>
  <c r="R281" s="1"/>
  <c r="E283"/>
  <c r="G282" s="1"/>
  <c r="P266"/>
  <c r="R264" s="1"/>
  <c r="E266"/>
  <c r="G265" s="1"/>
  <c r="R265"/>
  <c r="R263"/>
  <c r="R261"/>
  <c r="R260"/>
  <c r="R259"/>
  <c r="G259"/>
  <c r="R258"/>
  <c r="R257"/>
  <c r="G257"/>
  <c r="R256"/>
  <c r="R255"/>
  <c r="G255"/>
  <c r="P250"/>
  <c r="R248" s="1"/>
  <c r="E250"/>
  <c r="G249" s="1"/>
  <c r="G245"/>
  <c r="G244"/>
  <c r="G242"/>
  <c r="R241"/>
  <c r="R239"/>
  <c r="G239"/>
  <c r="AD233"/>
  <c r="V233"/>
  <c r="X232" s="1"/>
  <c r="N233"/>
  <c r="P232" s="1"/>
  <c r="E233"/>
  <c r="AF232"/>
  <c r="G232"/>
  <c r="AF231"/>
  <c r="X231"/>
  <c r="G231"/>
  <c r="AF230"/>
  <c r="X230"/>
  <c r="G230"/>
  <c r="AF229"/>
  <c r="X229"/>
  <c r="G229"/>
  <c r="AF228"/>
  <c r="X228"/>
  <c r="G228"/>
  <c r="AF227"/>
  <c r="X227"/>
  <c r="G227"/>
  <c r="AF226"/>
  <c r="X226"/>
  <c r="G226"/>
  <c r="AF225"/>
  <c r="X225"/>
  <c r="G225"/>
  <c r="AF224"/>
  <c r="X224"/>
  <c r="G224"/>
  <c r="AF223"/>
  <c r="X223"/>
  <c r="G223"/>
  <c r="AF222"/>
  <c r="X222"/>
  <c r="G222"/>
  <c r="E216"/>
  <c r="AF215"/>
  <c r="X215"/>
  <c r="P215"/>
  <c r="G215"/>
  <c r="AF214"/>
  <c r="X214"/>
  <c r="P214"/>
  <c r="G214"/>
  <c r="AF213"/>
  <c r="X213"/>
  <c r="P213"/>
  <c r="G213"/>
  <c r="AF212"/>
  <c r="X212"/>
  <c r="P212"/>
  <c r="G212"/>
  <c r="AF211"/>
  <c r="X211"/>
  <c r="P211"/>
  <c r="G211"/>
  <c r="AF210"/>
  <c r="X210"/>
  <c r="P210"/>
  <c r="G210"/>
  <c r="AF209"/>
  <c r="X209"/>
  <c r="P209"/>
  <c r="G209"/>
  <c r="AF208"/>
  <c r="X208"/>
  <c r="P208"/>
  <c r="G208"/>
  <c r="AF207"/>
  <c r="X207"/>
  <c r="P207"/>
  <c r="G207"/>
  <c r="AF206"/>
  <c r="X206"/>
  <c r="P206"/>
  <c r="G206"/>
  <c r="AF205"/>
  <c r="AF216" s="1"/>
  <c r="X205"/>
  <c r="X216" s="1"/>
  <c r="P205"/>
  <c r="P216" s="1"/>
  <c r="G205"/>
  <c r="G216" s="1"/>
  <c r="AD200"/>
  <c r="AF199" s="1"/>
  <c r="N200"/>
  <c r="P199" s="1"/>
  <c r="E200"/>
  <c r="G199" s="1"/>
  <c r="X199"/>
  <c r="X198"/>
  <c r="X197"/>
  <c r="X196"/>
  <c r="X195"/>
  <c r="P195"/>
  <c r="X194"/>
  <c r="G194"/>
  <c r="X193"/>
  <c r="X192"/>
  <c r="X191"/>
  <c r="X190"/>
  <c r="P190"/>
  <c r="X189"/>
  <c r="AD184"/>
  <c r="AF180" s="1"/>
  <c r="V184"/>
  <c r="X183" s="1"/>
  <c r="N184"/>
  <c r="P183" s="1"/>
  <c r="E184"/>
  <c r="G183" s="1"/>
  <c r="G181"/>
  <c r="G180"/>
  <c r="G179"/>
  <c r="G178"/>
  <c r="G177"/>
  <c r="G176"/>
  <c r="G175"/>
  <c r="G174"/>
  <c r="G173"/>
  <c r="AF183" l="1"/>
  <c r="P222"/>
  <c r="P223"/>
  <c r="P224"/>
  <c r="P225"/>
  <c r="P226"/>
  <c r="P227"/>
  <c r="P228"/>
  <c r="P229"/>
  <c r="P230"/>
  <c r="P231"/>
  <c r="G240"/>
  <c r="G243"/>
  <c r="R245"/>
  <c r="R336"/>
  <c r="R338"/>
  <c r="R340"/>
  <c r="R342"/>
  <c r="R344"/>
  <c r="G277"/>
  <c r="G190"/>
  <c r="G241"/>
  <c r="R243"/>
  <c r="R247"/>
  <c r="R278"/>
  <c r="P194"/>
  <c r="G256"/>
  <c r="G258"/>
  <c r="G260"/>
  <c r="G273"/>
  <c r="R282"/>
  <c r="G261"/>
  <c r="P191"/>
  <c r="R240"/>
  <c r="R242"/>
  <c r="R244"/>
  <c r="R249"/>
  <c r="R280"/>
  <c r="AF173"/>
  <c r="P174"/>
  <c r="AF175"/>
  <c r="P176"/>
  <c r="AF177"/>
  <c r="P178"/>
  <c r="AF179"/>
  <c r="G192"/>
  <c r="G196"/>
  <c r="G275"/>
  <c r="AF181"/>
  <c r="P189"/>
  <c r="P192"/>
  <c r="P193"/>
  <c r="P196"/>
  <c r="P197"/>
  <c r="P198"/>
  <c r="R246"/>
  <c r="R262"/>
  <c r="G272"/>
  <c r="G274"/>
  <c r="G276"/>
  <c r="L40" i="3"/>
  <c r="G40"/>
  <c r="R8" i="17"/>
  <c r="P180" i="16"/>
  <c r="AF182"/>
  <c r="G189"/>
  <c r="X200"/>
  <c r="G191"/>
  <c r="G193"/>
  <c r="G195"/>
  <c r="G197"/>
  <c r="R272"/>
  <c r="R273"/>
  <c r="R274"/>
  <c r="R275"/>
  <c r="R276"/>
  <c r="R277"/>
  <c r="R279"/>
  <c r="G198"/>
  <c r="G246"/>
  <c r="G247"/>
  <c r="G248"/>
  <c r="G262"/>
  <c r="G263"/>
  <c r="G264"/>
  <c r="G278"/>
  <c r="G279"/>
  <c r="G280"/>
  <c r="G281"/>
  <c r="AF189"/>
  <c r="AF190"/>
  <c r="AF191"/>
  <c r="AF192"/>
  <c r="AF193"/>
  <c r="AF194"/>
  <c r="AF195"/>
  <c r="AF196"/>
  <c r="AF197"/>
  <c r="AF198"/>
  <c r="P173"/>
  <c r="AF174"/>
  <c r="P175"/>
  <c r="AF176"/>
  <c r="P177"/>
  <c r="AF178"/>
  <c r="P179"/>
  <c r="P181"/>
  <c r="P182"/>
  <c r="G323"/>
  <c r="G321"/>
  <c r="G325"/>
  <c r="G327"/>
  <c r="G182"/>
  <c r="G184" s="1"/>
  <c r="Q40" i="3"/>
  <c r="L51" i="19"/>
  <c r="Q51"/>
  <c r="V51"/>
  <c r="AA51"/>
  <c r="C51"/>
  <c r="E51" s="1"/>
  <c r="AF184" i="16"/>
  <c r="G329"/>
  <c r="X173"/>
  <c r="X174"/>
  <c r="X175"/>
  <c r="X176"/>
  <c r="X177"/>
  <c r="X178"/>
  <c r="X179"/>
  <c r="X180"/>
  <c r="X181"/>
  <c r="X182"/>
  <c r="G320"/>
  <c r="G322"/>
  <c r="G324"/>
  <c r="G326"/>
  <c r="G328"/>
  <c r="G200" l="1"/>
  <c r="P200"/>
  <c r="G51" i="19"/>
  <c r="AF200" i="16"/>
  <c r="P184"/>
  <c r="X184"/>
  <c r="O84" l="1"/>
  <c r="Q84"/>
  <c r="S84"/>
  <c r="U84"/>
  <c r="L84"/>
  <c r="J84"/>
  <c r="H84"/>
  <c r="F34"/>
  <c r="U34"/>
  <c r="S34"/>
  <c r="Q34"/>
  <c r="O34"/>
  <c r="L34"/>
  <c r="J34"/>
  <c r="H34"/>
  <c r="W23" i="14"/>
  <c r="Z23"/>
  <c r="T23"/>
  <c r="Q23"/>
  <c r="N23"/>
  <c r="K23"/>
  <c r="E23"/>
  <c r="H23"/>
  <c r="O62" i="13"/>
  <c r="M62"/>
  <c r="K62"/>
  <c r="I62"/>
  <c r="G62"/>
  <c r="E62"/>
  <c r="D62"/>
  <c r="C62"/>
  <c r="B62"/>
  <c r="P22"/>
  <c r="P66" s="1"/>
  <c r="R22"/>
  <c r="N22"/>
  <c r="N66" s="1"/>
  <c r="L22"/>
  <c r="L66" s="1"/>
  <c r="J22"/>
  <c r="J66" s="1"/>
  <c r="H22"/>
  <c r="H66" s="1"/>
  <c r="F22"/>
  <c r="F66" s="1"/>
  <c r="O62" i="35"/>
  <c r="N62"/>
  <c r="J62"/>
  <c r="I62"/>
  <c r="E62"/>
  <c r="D62"/>
  <c r="C62"/>
  <c r="B62"/>
  <c r="Q22"/>
  <c r="Q66" s="1"/>
  <c r="L22"/>
  <c r="L66" s="1"/>
  <c r="G22"/>
  <c r="G66" s="1"/>
  <c r="O22"/>
  <c r="J22"/>
  <c r="E22"/>
  <c r="O104" i="11"/>
  <c r="N104"/>
  <c r="J104"/>
  <c r="I104"/>
  <c r="E104"/>
  <c r="D104"/>
  <c r="B104"/>
  <c r="O42"/>
  <c r="J42"/>
  <c r="Q42"/>
  <c r="Q108" s="1"/>
  <c r="L42"/>
  <c r="L108" s="1"/>
  <c r="G42"/>
  <c r="G108" s="1"/>
  <c r="E42"/>
  <c r="O103" i="10"/>
  <c r="N103"/>
  <c r="J103"/>
  <c r="I103"/>
  <c r="E103"/>
  <c r="D103"/>
  <c r="B103"/>
  <c r="Q42"/>
  <c r="L42"/>
  <c r="L107" s="1"/>
  <c r="G42"/>
  <c r="G107" s="1"/>
  <c r="O42"/>
  <c r="J42"/>
  <c r="E42"/>
  <c r="AC47" i="9"/>
  <c r="AF47"/>
  <c r="Z47"/>
  <c r="W47"/>
  <c r="T47"/>
  <c r="Q47"/>
  <c r="K47"/>
  <c r="H47"/>
  <c r="E47"/>
  <c r="Q315" i="8"/>
  <c r="O315"/>
  <c r="K315"/>
  <c r="E315"/>
  <c r="C315"/>
  <c r="B315"/>
  <c r="R259"/>
  <c r="T259"/>
  <c r="P259"/>
  <c r="N259"/>
  <c r="L259"/>
  <c r="J259"/>
  <c r="H259"/>
  <c r="F259"/>
  <c r="D259"/>
  <c r="Q205"/>
  <c r="M205"/>
  <c r="K205"/>
  <c r="E205"/>
  <c r="B205"/>
  <c r="R149"/>
  <c r="T149"/>
  <c r="P149"/>
  <c r="N149"/>
  <c r="L149"/>
  <c r="J149"/>
  <c r="H149"/>
  <c r="F149"/>
  <c r="D149"/>
  <c r="Q94"/>
  <c r="O94"/>
  <c r="M94"/>
  <c r="K94"/>
  <c r="I94"/>
  <c r="E94"/>
  <c r="C94"/>
  <c r="B94"/>
  <c r="N38"/>
  <c r="L38"/>
  <c r="F38"/>
  <c r="D38"/>
  <c r="R38"/>
  <c r="T38"/>
  <c r="P38"/>
  <c r="J38"/>
  <c r="H38"/>
  <c r="O97" i="7"/>
  <c r="N97"/>
  <c r="J97"/>
  <c r="I97"/>
  <c r="E97"/>
  <c r="D97"/>
  <c r="B97"/>
  <c r="Q38"/>
  <c r="Q101" s="1"/>
  <c r="L38"/>
  <c r="L101" s="1"/>
  <c r="G38"/>
  <c r="G101" s="1"/>
  <c r="O38"/>
  <c r="J38"/>
  <c r="E38"/>
  <c r="AC43" i="5" l="1"/>
  <c r="AF43"/>
  <c r="Z43"/>
  <c r="W43"/>
  <c r="T43"/>
  <c r="K43"/>
  <c r="H43"/>
  <c r="E43"/>
  <c r="S320" i="4"/>
  <c r="Q320"/>
  <c r="O320"/>
  <c r="M320"/>
  <c r="K320"/>
  <c r="E320"/>
  <c r="C320"/>
  <c r="R265"/>
  <c r="T265"/>
  <c r="P265"/>
  <c r="N265"/>
  <c r="L265"/>
  <c r="J265"/>
  <c r="H265"/>
  <c r="F265"/>
  <c r="D265"/>
  <c r="S210"/>
  <c r="Q210"/>
  <c r="O210"/>
  <c r="M210"/>
  <c r="K210"/>
  <c r="G210"/>
  <c r="E210"/>
  <c r="C210"/>
  <c r="B210"/>
  <c r="R156"/>
  <c r="T156"/>
  <c r="P156"/>
  <c r="N156"/>
  <c r="L156"/>
  <c r="J156"/>
  <c r="H156"/>
  <c r="F156"/>
  <c r="D156"/>
  <c r="S100"/>
  <c r="Q100"/>
  <c r="O100"/>
  <c r="M100"/>
  <c r="K100"/>
  <c r="I100"/>
  <c r="G100"/>
  <c r="E100"/>
  <c r="C100"/>
  <c r="B100"/>
  <c r="R41"/>
  <c r="T41"/>
  <c r="P41"/>
  <c r="N41"/>
  <c r="L41"/>
  <c r="J41"/>
  <c r="H41"/>
  <c r="F41"/>
  <c r="D41"/>
  <c r="N96" i="3"/>
  <c r="M96"/>
  <c r="I96"/>
  <c r="H96"/>
  <c r="D96"/>
  <c r="C96"/>
  <c r="B96"/>
  <c r="O39"/>
  <c r="P39"/>
  <c r="P100" s="1"/>
  <c r="J39"/>
  <c r="K39"/>
  <c r="K100" s="1"/>
  <c r="E39"/>
  <c r="F39"/>
  <c r="F100" s="1"/>
  <c r="G39" l="1"/>
  <c r="Q39"/>
  <c r="L39"/>
  <c r="T164" i="20"/>
  <c r="P164"/>
  <c r="L164"/>
  <c r="H164"/>
  <c r="R164"/>
  <c r="N164"/>
  <c r="J164"/>
  <c r="F164"/>
  <c r="T130"/>
  <c r="P130"/>
  <c r="L130"/>
  <c r="H130"/>
  <c r="R130"/>
  <c r="N130"/>
  <c r="J130"/>
  <c r="F130"/>
  <c r="T95"/>
  <c r="P95"/>
  <c r="L95"/>
  <c r="H95"/>
  <c r="R95"/>
  <c r="N95"/>
  <c r="J95"/>
  <c r="F95"/>
  <c r="D60"/>
  <c r="C60"/>
  <c r="P21"/>
  <c r="N21"/>
  <c r="L21"/>
  <c r="J21"/>
  <c r="H21"/>
  <c r="F21"/>
  <c r="M50" i="19"/>
  <c r="O50" s="1"/>
  <c r="W50"/>
  <c r="Y50" s="1"/>
  <c r="R50"/>
  <c r="V50" s="1"/>
  <c r="H50"/>
  <c r="L50" s="1"/>
  <c r="F50"/>
  <c r="D50"/>
  <c r="O49" i="17"/>
  <c r="P48" s="1"/>
  <c r="O21"/>
  <c r="P20" s="1"/>
  <c r="G156" i="16"/>
  <c r="U83"/>
  <c r="S83"/>
  <c r="Q83"/>
  <c r="O83"/>
  <c r="L83"/>
  <c r="J83"/>
  <c r="H83"/>
  <c r="F83"/>
  <c r="U33"/>
  <c r="S33"/>
  <c r="Q33"/>
  <c r="O33"/>
  <c r="L33"/>
  <c r="J33"/>
  <c r="H33"/>
  <c r="F33"/>
  <c r="W22" i="14"/>
  <c r="Z22"/>
  <c r="T22"/>
  <c r="Q22"/>
  <c r="N22"/>
  <c r="K22"/>
  <c r="H22"/>
  <c r="E22"/>
  <c r="O61" i="13"/>
  <c r="M61"/>
  <c r="K61"/>
  <c r="I61"/>
  <c r="G61"/>
  <c r="E61"/>
  <c r="D61"/>
  <c r="C61"/>
  <c r="B61"/>
  <c r="P21"/>
  <c r="P65" s="1"/>
  <c r="R21"/>
  <c r="N21"/>
  <c r="N65" s="1"/>
  <c r="L21"/>
  <c r="L65" s="1"/>
  <c r="J21"/>
  <c r="J65" s="1"/>
  <c r="H21"/>
  <c r="H65" s="1"/>
  <c r="F21"/>
  <c r="F65" s="1"/>
  <c r="O61" i="35"/>
  <c r="N61"/>
  <c r="J61"/>
  <c r="I61"/>
  <c r="E61"/>
  <c r="D61"/>
  <c r="C61"/>
  <c r="B61"/>
  <c r="Q21"/>
  <c r="Q65" s="1"/>
  <c r="L21"/>
  <c r="L65" s="1"/>
  <c r="G21"/>
  <c r="G65" s="1"/>
  <c r="O21"/>
  <c r="J21"/>
  <c r="E21"/>
  <c r="O103" i="11"/>
  <c r="N103"/>
  <c r="J103"/>
  <c r="I103"/>
  <c r="E103"/>
  <c r="D103"/>
  <c r="B103"/>
  <c r="Q41"/>
  <c r="Q107" s="1"/>
  <c r="L41"/>
  <c r="L107" s="1"/>
  <c r="G41"/>
  <c r="G107" s="1"/>
  <c r="O41"/>
  <c r="J41"/>
  <c r="E41"/>
  <c r="O102" i="10"/>
  <c r="N102"/>
  <c r="J102"/>
  <c r="I102"/>
  <c r="E102"/>
  <c r="D102"/>
  <c r="B102"/>
  <c r="Q41"/>
  <c r="Q106" s="1"/>
  <c r="L41"/>
  <c r="L106" s="1"/>
  <c r="G41"/>
  <c r="G106" s="1"/>
  <c r="O41"/>
  <c r="J41"/>
  <c r="E41"/>
  <c r="AC46" i="9"/>
  <c r="AF46"/>
  <c r="Z46"/>
  <c r="W46"/>
  <c r="T46"/>
  <c r="Q46"/>
  <c r="K46"/>
  <c r="H46"/>
  <c r="E46"/>
  <c r="Q314" i="8"/>
  <c r="O314"/>
  <c r="M314"/>
  <c r="K314"/>
  <c r="E314"/>
  <c r="C314"/>
  <c r="B314"/>
  <c r="R258"/>
  <c r="T258"/>
  <c r="P258"/>
  <c r="N258"/>
  <c r="L258"/>
  <c r="J258"/>
  <c r="H258"/>
  <c r="F258"/>
  <c r="D258"/>
  <c r="Q204"/>
  <c r="O204"/>
  <c r="M204"/>
  <c r="K204"/>
  <c r="E204"/>
  <c r="B204"/>
  <c r="R148"/>
  <c r="T148"/>
  <c r="P148"/>
  <c r="N148"/>
  <c r="L148"/>
  <c r="J148"/>
  <c r="H148"/>
  <c r="F148"/>
  <c r="D148"/>
  <c r="Q93"/>
  <c r="O93"/>
  <c r="M93"/>
  <c r="K93"/>
  <c r="I93"/>
  <c r="E93"/>
  <c r="C93"/>
  <c r="B93"/>
  <c r="R37"/>
  <c r="T37"/>
  <c r="P37"/>
  <c r="N37"/>
  <c r="L37"/>
  <c r="J37"/>
  <c r="H37"/>
  <c r="F37"/>
  <c r="D37"/>
  <c r="O96" i="7"/>
  <c r="N96"/>
  <c r="J96"/>
  <c r="E96"/>
  <c r="D96"/>
  <c r="O37"/>
  <c r="J37"/>
  <c r="Q37"/>
  <c r="Q100" s="1"/>
  <c r="L37"/>
  <c r="L100" s="1"/>
  <c r="G37"/>
  <c r="G100" s="1"/>
  <c r="E37"/>
  <c r="AC40" i="5"/>
  <c r="AC41"/>
  <c r="AC42"/>
  <c r="AF42"/>
  <c r="Z42"/>
  <c r="W42"/>
  <c r="T42"/>
  <c r="K42"/>
  <c r="H42"/>
  <c r="E42"/>
  <c r="E319" i="4"/>
  <c r="S319"/>
  <c r="Q319"/>
  <c r="O319"/>
  <c r="M319"/>
  <c r="K319"/>
  <c r="C319"/>
  <c r="R264"/>
  <c r="T264"/>
  <c r="P264"/>
  <c r="N264"/>
  <c r="L264"/>
  <c r="J264"/>
  <c r="H264"/>
  <c r="F264"/>
  <c r="D264"/>
  <c r="S209"/>
  <c r="Q209"/>
  <c r="O209"/>
  <c r="M209"/>
  <c r="K209"/>
  <c r="G209"/>
  <c r="E209"/>
  <c r="R155"/>
  <c r="T155"/>
  <c r="P155"/>
  <c r="N155"/>
  <c r="L155"/>
  <c r="J155"/>
  <c r="H155"/>
  <c r="F155"/>
  <c r="D155"/>
  <c r="S99"/>
  <c r="Q99"/>
  <c r="O99"/>
  <c r="M99"/>
  <c r="K99"/>
  <c r="I99"/>
  <c r="G99"/>
  <c r="E99"/>
  <c r="C99"/>
  <c r="R40"/>
  <c r="T40"/>
  <c r="P40"/>
  <c r="N40"/>
  <c r="L40"/>
  <c r="J40"/>
  <c r="H40"/>
  <c r="F40"/>
  <c r="D40"/>
  <c r="N95" i="3"/>
  <c r="M95"/>
  <c r="I95"/>
  <c r="H95"/>
  <c r="D95"/>
  <c r="C95"/>
  <c r="B95"/>
  <c r="O38"/>
  <c r="P38"/>
  <c r="J38"/>
  <c r="K38"/>
  <c r="E38"/>
  <c r="F38"/>
  <c r="P31" i="17" l="1"/>
  <c r="P36"/>
  <c r="L38" i="3"/>
  <c r="K99"/>
  <c r="Q38"/>
  <c r="P99"/>
  <c r="G38"/>
  <c r="F99"/>
  <c r="P33" i="17"/>
  <c r="P38"/>
  <c r="P41"/>
  <c r="P32"/>
  <c r="P35"/>
  <c r="P37"/>
  <c r="P39"/>
  <c r="P44"/>
  <c r="P6"/>
  <c r="P8"/>
  <c r="P10"/>
  <c r="P12"/>
  <c r="P14"/>
  <c r="P16"/>
  <c r="P5"/>
  <c r="P7"/>
  <c r="P9"/>
  <c r="P11"/>
  <c r="P13"/>
  <c r="P15"/>
  <c r="P17"/>
  <c r="T50" i="19"/>
  <c r="C50"/>
  <c r="G50" s="1"/>
  <c r="J50"/>
  <c r="Q50"/>
  <c r="AA50"/>
  <c r="P40" i="17"/>
  <c r="P42"/>
  <c r="P46"/>
  <c r="P19"/>
  <c r="P43"/>
  <c r="P45"/>
  <c r="P47"/>
  <c r="P18"/>
  <c r="D49" i="19"/>
  <c r="E49" s="1"/>
  <c r="F49"/>
  <c r="G49" s="1"/>
  <c r="H49"/>
  <c r="J49" s="1"/>
  <c r="M49"/>
  <c r="O49" s="1"/>
  <c r="R49"/>
  <c r="T49" s="1"/>
  <c r="W49"/>
  <c r="Y49" s="1"/>
  <c r="M46" i="18"/>
  <c r="F82" i="16"/>
  <c r="H82"/>
  <c r="J82"/>
  <c r="L82"/>
  <c r="O82"/>
  <c r="Q82"/>
  <c r="S82"/>
  <c r="U82"/>
  <c r="F32"/>
  <c r="H32"/>
  <c r="J32"/>
  <c r="L32"/>
  <c r="O32"/>
  <c r="Q32"/>
  <c r="S32"/>
  <c r="U32"/>
  <c r="W21" i="14"/>
  <c r="Z21"/>
  <c r="T21"/>
  <c r="Q21"/>
  <c r="N21"/>
  <c r="K21"/>
  <c r="H21"/>
  <c r="E21"/>
  <c r="O60" i="13"/>
  <c r="M60"/>
  <c r="K60"/>
  <c r="I60"/>
  <c r="G60"/>
  <c r="E60"/>
  <c r="D60"/>
  <c r="C60"/>
  <c r="B60"/>
  <c r="P20"/>
  <c r="P64" s="1"/>
  <c r="R20"/>
  <c r="N20"/>
  <c r="N64" s="1"/>
  <c r="L20"/>
  <c r="L64" s="1"/>
  <c r="J20"/>
  <c r="J64" s="1"/>
  <c r="H20"/>
  <c r="H64" s="1"/>
  <c r="F20"/>
  <c r="F64" s="1"/>
  <c r="E54" i="35"/>
  <c r="O60"/>
  <c r="N60"/>
  <c r="J60"/>
  <c r="I60"/>
  <c r="E60"/>
  <c r="D60"/>
  <c r="C60"/>
  <c r="B60"/>
  <c r="Q20"/>
  <c r="Q64" s="1"/>
  <c r="L20"/>
  <c r="L64" s="1"/>
  <c r="G20"/>
  <c r="G64" s="1"/>
  <c r="O20"/>
  <c r="J20"/>
  <c r="E20"/>
  <c r="J102" i="11"/>
  <c r="O102"/>
  <c r="N102"/>
  <c r="I102"/>
  <c r="E102"/>
  <c r="D102"/>
  <c r="B102"/>
  <c r="Q40"/>
  <c r="Q106" s="1"/>
  <c r="O40"/>
  <c r="L40"/>
  <c r="L106" s="1"/>
  <c r="J40"/>
  <c r="E40"/>
  <c r="G40"/>
  <c r="G106" s="1"/>
  <c r="J101" i="10"/>
  <c r="N101"/>
  <c r="O101"/>
  <c r="I101"/>
  <c r="E101"/>
  <c r="D101"/>
  <c r="B101"/>
  <c r="Q40"/>
  <c r="Q105" s="1"/>
  <c r="O40"/>
  <c r="L40"/>
  <c r="L105" s="1"/>
  <c r="J40"/>
  <c r="G40"/>
  <c r="G105" s="1"/>
  <c r="E40"/>
  <c r="AC45" i="9"/>
  <c r="E45"/>
  <c r="AF45"/>
  <c r="Z45"/>
  <c r="W45"/>
  <c r="T45"/>
  <c r="Q45"/>
  <c r="K45"/>
  <c r="H45"/>
  <c r="Q313" i="8"/>
  <c r="O313"/>
  <c r="M313"/>
  <c r="K313"/>
  <c r="E313"/>
  <c r="C313"/>
  <c r="B313"/>
  <c r="Q312"/>
  <c r="O312"/>
  <c r="M312"/>
  <c r="K312"/>
  <c r="E312"/>
  <c r="B312"/>
  <c r="R257"/>
  <c r="T257"/>
  <c r="P257"/>
  <c r="N257"/>
  <c r="L257"/>
  <c r="J257"/>
  <c r="H257"/>
  <c r="F257"/>
  <c r="D257"/>
  <c r="Q203"/>
  <c r="O203"/>
  <c r="M203"/>
  <c r="K203"/>
  <c r="E203"/>
  <c r="B203"/>
  <c r="R147"/>
  <c r="T147"/>
  <c r="P147"/>
  <c r="N147"/>
  <c r="L147"/>
  <c r="J147"/>
  <c r="H147"/>
  <c r="F147"/>
  <c r="D147"/>
  <c r="Q92"/>
  <c r="O92"/>
  <c r="M92"/>
  <c r="K92"/>
  <c r="I92"/>
  <c r="E92"/>
  <c r="C92"/>
  <c r="B92"/>
  <c r="D36"/>
  <c r="F36"/>
  <c r="H36"/>
  <c r="J36"/>
  <c r="L36"/>
  <c r="N36"/>
  <c r="P36"/>
  <c r="R36"/>
  <c r="T36"/>
  <c r="I95" i="7"/>
  <c r="O95"/>
  <c r="N95"/>
  <c r="J95"/>
  <c r="E95"/>
  <c r="D95"/>
  <c r="B95"/>
  <c r="Q36"/>
  <c r="Q99" s="1"/>
  <c r="O36"/>
  <c r="L36"/>
  <c r="L99" s="1"/>
  <c r="J36"/>
  <c r="G36"/>
  <c r="G99" s="1"/>
  <c r="E36"/>
  <c r="E41" i="5"/>
  <c r="AF41"/>
  <c r="Z41"/>
  <c r="W41"/>
  <c r="T41"/>
  <c r="Q41"/>
  <c r="N41"/>
  <c r="K41"/>
  <c r="H41"/>
  <c r="E50" i="19" l="1"/>
  <c r="P49" i="17"/>
  <c r="P21"/>
  <c r="AA49" i="19"/>
  <c r="Q49"/>
  <c r="L49"/>
  <c r="V49"/>
  <c r="C318" i="4"/>
  <c r="S318"/>
  <c r="Q318"/>
  <c r="O318"/>
  <c r="M318"/>
  <c r="K318"/>
  <c r="E318"/>
  <c r="B318"/>
  <c r="R263"/>
  <c r="T263"/>
  <c r="P263"/>
  <c r="N263"/>
  <c r="L263"/>
  <c r="J263"/>
  <c r="H263"/>
  <c r="F263"/>
  <c r="D263"/>
  <c r="E208"/>
  <c r="K208"/>
  <c r="S208"/>
  <c r="Q208"/>
  <c r="O208"/>
  <c r="M208"/>
  <c r="C208"/>
  <c r="B208"/>
  <c r="R154"/>
  <c r="T154"/>
  <c r="P154"/>
  <c r="N154"/>
  <c r="L154"/>
  <c r="J154"/>
  <c r="H154"/>
  <c r="F154"/>
  <c r="D154"/>
  <c r="O96"/>
  <c r="Q96"/>
  <c r="B98"/>
  <c r="C98"/>
  <c r="E98"/>
  <c r="G98"/>
  <c r="I98"/>
  <c r="K98"/>
  <c r="M98"/>
  <c r="O98"/>
  <c r="S98"/>
  <c r="D39"/>
  <c r="F39"/>
  <c r="H39"/>
  <c r="J39"/>
  <c r="L39"/>
  <c r="N39"/>
  <c r="P39"/>
  <c r="R39"/>
  <c r="T39"/>
  <c r="C94" i="3" l="1"/>
  <c r="D94"/>
  <c r="H94"/>
  <c r="I94"/>
  <c r="M94"/>
  <c r="N94"/>
  <c r="O37"/>
  <c r="P37"/>
  <c r="J37"/>
  <c r="K37"/>
  <c r="E37"/>
  <c r="F37"/>
  <c r="G37" l="1"/>
  <c r="F98"/>
  <c r="L37"/>
  <c r="K98"/>
  <c r="Q37"/>
  <c r="P98"/>
  <c r="L41" i="30"/>
  <c r="K41"/>
  <c r="I41"/>
  <c r="H41"/>
  <c r="F41"/>
  <c r="E41"/>
  <c r="E40"/>
  <c r="F40"/>
  <c r="M51" i="18" l="1"/>
  <c r="M50"/>
  <c r="M49"/>
  <c r="M48"/>
  <c r="M47"/>
  <c r="K44"/>
  <c r="L51" s="1"/>
  <c r="I44"/>
  <c r="J51" s="1"/>
  <c r="G44"/>
  <c r="H51" s="1"/>
  <c r="E44"/>
  <c r="F51" s="1"/>
  <c r="Q35" i="21"/>
  <c r="Q36"/>
  <c r="N35"/>
  <c r="N36"/>
  <c r="J35"/>
  <c r="K35"/>
  <c r="J36"/>
  <c r="K36"/>
  <c r="T129" i="20"/>
  <c r="P129"/>
  <c r="L129"/>
  <c r="H129"/>
  <c r="R129"/>
  <c r="N129"/>
  <c r="J129"/>
  <c r="F129"/>
  <c r="T163"/>
  <c r="P163"/>
  <c r="L163"/>
  <c r="H163"/>
  <c r="R163"/>
  <c r="N163"/>
  <c r="J163"/>
  <c r="F163"/>
  <c r="T94"/>
  <c r="P94"/>
  <c r="L94"/>
  <c r="H94"/>
  <c r="R94"/>
  <c r="N94"/>
  <c r="J94"/>
  <c r="F94"/>
  <c r="O59"/>
  <c r="M59"/>
  <c r="K59"/>
  <c r="I59"/>
  <c r="G59"/>
  <c r="E59"/>
  <c r="C59"/>
  <c r="L20"/>
  <c r="H20"/>
  <c r="P20"/>
  <c r="F20"/>
  <c r="N20"/>
  <c r="J20"/>
  <c r="D48" i="19"/>
  <c r="F48"/>
  <c r="H48"/>
  <c r="J48" s="1"/>
  <c r="M48"/>
  <c r="O48" s="1"/>
  <c r="R48"/>
  <c r="V48" s="1"/>
  <c r="W48"/>
  <c r="Y48" s="1"/>
  <c r="U81" i="16"/>
  <c r="S81"/>
  <c r="Q81"/>
  <c r="O81"/>
  <c r="L81"/>
  <c r="J81"/>
  <c r="H81"/>
  <c r="F81"/>
  <c r="U31"/>
  <c r="S31"/>
  <c r="Q31"/>
  <c r="O31"/>
  <c r="L31"/>
  <c r="J31"/>
  <c r="H31"/>
  <c r="F31"/>
  <c r="W20" i="14"/>
  <c r="Z20"/>
  <c r="T20"/>
  <c r="Q20"/>
  <c r="N20"/>
  <c r="K20"/>
  <c r="H20"/>
  <c r="E20"/>
  <c r="B59" i="13"/>
  <c r="C59"/>
  <c r="D59"/>
  <c r="E59"/>
  <c r="G59"/>
  <c r="I59"/>
  <c r="K59"/>
  <c r="M59"/>
  <c r="O59"/>
  <c r="P19"/>
  <c r="P63" s="1"/>
  <c r="R19"/>
  <c r="N19"/>
  <c r="N63" s="1"/>
  <c r="L19"/>
  <c r="L63" s="1"/>
  <c r="J19"/>
  <c r="J63" s="1"/>
  <c r="H19"/>
  <c r="H63" s="1"/>
  <c r="F19"/>
  <c r="F63" s="1"/>
  <c r="Q19" i="35"/>
  <c r="Q63" s="1"/>
  <c r="L19"/>
  <c r="L63" s="1"/>
  <c r="O19"/>
  <c r="J19"/>
  <c r="G19"/>
  <c r="G63" s="1"/>
  <c r="E19"/>
  <c r="B59"/>
  <c r="C59"/>
  <c r="D59"/>
  <c r="E59"/>
  <c r="I59"/>
  <c r="J59"/>
  <c r="N59"/>
  <c r="O59"/>
  <c r="AC44" i="9"/>
  <c r="AF44"/>
  <c r="Z44"/>
  <c r="W44"/>
  <c r="T44"/>
  <c r="Q44"/>
  <c r="K44"/>
  <c r="H44"/>
  <c r="E44"/>
  <c r="R256" i="8"/>
  <c r="T256"/>
  <c r="P256"/>
  <c r="N256"/>
  <c r="L256"/>
  <c r="J256"/>
  <c r="H256"/>
  <c r="F256"/>
  <c r="D256"/>
  <c r="B202"/>
  <c r="E202"/>
  <c r="K202"/>
  <c r="O202"/>
  <c r="Q202"/>
  <c r="R146"/>
  <c r="T146"/>
  <c r="P146"/>
  <c r="N146"/>
  <c r="L146"/>
  <c r="J146"/>
  <c r="H146"/>
  <c r="F146"/>
  <c r="D146"/>
  <c r="B91"/>
  <c r="C91"/>
  <c r="E91"/>
  <c r="I91"/>
  <c r="K91"/>
  <c r="M91"/>
  <c r="O91"/>
  <c r="Q91"/>
  <c r="R35"/>
  <c r="T35"/>
  <c r="P35"/>
  <c r="N35"/>
  <c r="L35"/>
  <c r="J35"/>
  <c r="H35"/>
  <c r="F35"/>
  <c r="D35"/>
  <c r="Q35" i="7"/>
  <c r="Q98" s="1"/>
  <c r="L35"/>
  <c r="L98" s="1"/>
  <c r="O35"/>
  <c r="J35"/>
  <c r="G35"/>
  <c r="G98" s="1"/>
  <c r="E35"/>
  <c r="B94"/>
  <c r="D94"/>
  <c r="E94"/>
  <c r="I94"/>
  <c r="J94"/>
  <c r="N94"/>
  <c r="O94"/>
  <c r="Q39" i="11"/>
  <c r="Q105" s="1"/>
  <c r="O39"/>
  <c r="L39"/>
  <c r="L105" s="1"/>
  <c r="J39"/>
  <c r="G39"/>
  <c r="G105" s="1"/>
  <c r="E39"/>
  <c r="B101"/>
  <c r="D101"/>
  <c r="E101"/>
  <c r="I101"/>
  <c r="J101"/>
  <c r="N101"/>
  <c r="O101"/>
  <c r="Q39" i="10"/>
  <c r="Q104" s="1"/>
  <c r="O39"/>
  <c r="L39"/>
  <c r="L104" s="1"/>
  <c r="J39"/>
  <c r="G39"/>
  <c r="G104" s="1"/>
  <c r="E39"/>
  <c r="B100"/>
  <c r="D100"/>
  <c r="E100"/>
  <c r="I100"/>
  <c r="J100"/>
  <c r="N100"/>
  <c r="O100"/>
  <c r="E40" i="5"/>
  <c r="H40"/>
  <c r="K40"/>
  <c r="N40"/>
  <c r="Q40"/>
  <c r="T40"/>
  <c r="W40"/>
  <c r="Z40"/>
  <c r="AF40"/>
  <c r="E317" i="4"/>
  <c r="C317"/>
  <c r="B317"/>
  <c r="K317"/>
  <c r="M317"/>
  <c r="O317"/>
  <c r="Q317"/>
  <c r="S317"/>
  <c r="R262"/>
  <c r="T262"/>
  <c r="P262"/>
  <c r="N262"/>
  <c r="L262"/>
  <c r="J262"/>
  <c r="H262"/>
  <c r="F262"/>
  <c r="D262"/>
  <c r="S207"/>
  <c r="B207"/>
  <c r="C207"/>
  <c r="E207"/>
  <c r="G207"/>
  <c r="K207"/>
  <c r="M207"/>
  <c r="O207"/>
  <c r="Q207"/>
  <c r="R153"/>
  <c r="T153"/>
  <c r="P153"/>
  <c r="N153"/>
  <c r="L153"/>
  <c r="J153"/>
  <c r="H153"/>
  <c r="F153"/>
  <c r="D153"/>
  <c r="E97"/>
  <c r="O97"/>
  <c r="Q97"/>
  <c r="B97"/>
  <c r="C97"/>
  <c r="G97"/>
  <c r="I97"/>
  <c r="K97"/>
  <c r="M97"/>
  <c r="S97"/>
  <c r="R38"/>
  <c r="T38"/>
  <c r="P38"/>
  <c r="N38"/>
  <c r="L38"/>
  <c r="J38"/>
  <c r="H38"/>
  <c r="F38"/>
  <c r="D38"/>
  <c r="D93" i="3"/>
  <c r="C93"/>
  <c r="B93"/>
  <c r="H93"/>
  <c r="I93"/>
  <c r="M93"/>
  <c r="N93"/>
  <c r="O36"/>
  <c r="P36"/>
  <c r="J36"/>
  <c r="K36"/>
  <c r="E36"/>
  <c r="F36"/>
  <c r="L40" i="30"/>
  <c r="K40"/>
  <c r="I40"/>
  <c r="H40"/>
  <c r="G36" i="3" l="1"/>
  <c r="F97"/>
  <c r="L36"/>
  <c r="K97"/>
  <c r="Q36"/>
  <c r="P97"/>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AC43" i="9"/>
  <c r="AF43"/>
  <c r="Z43"/>
  <c r="W43"/>
  <c r="T43"/>
  <c r="Q43"/>
  <c r="K43"/>
  <c r="H43"/>
  <c r="E43"/>
  <c r="B311" i="8"/>
  <c r="Q311"/>
  <c r="O311"/>
  <c r="M311"/>
  <c r="K311"/>
  <c r="E311"/>
  <c r="C311"/>
  <c r="C310"/>
  <c r="R255"/>
  <c r="T255"/>
  <c r="P255"/>
  <c r="N255"/>
  <c r="L255"/>
  <c r="J255"/>
  <c r="H255"/>
  <c r="F255"/>
  <c r="D255"/>
  <c r="C201"/>
  <c r="Q201"/>
  <c r="O201"/>
  <c r="M201"/>
  <c r="K201"/>
  <c r="E201"/>
  <c r="B201"/>
  <c r="R145"/>
  <c r="T145"/>
  <c r="P145"/>
  <c r="N145"/>
  <c r="L145"/>
  <c r="J145"/>
  <c r="H145"/>
  <c r="F145"/>
  <c r="D145"/>
  <c r="E90"/>
  <c r="Q90"/>
  <c r="O90"/>
  <c r="M90"/>
  <c r="K90"/>
  <c r="I90"/>
  <c r="C90"/>
  <c r="B90"/>
  <c r="R34"/>
  <c r="T34"/>
  <c r="P34"/>
  <c r="N34"/>
  <c r="L34"/>
  <c r="J34"/>
  <c r="H34"/>
  <c r="F34"/>
  <c r="D34"/>
  <c r="J93" i="7"/>
  <c r="E93"/>
  <c r="O93"/>
  <c r="N93"/>
  <c r="I93"/>
  <c r="D93"/>
  <c r="B93"/>
  <c r="Q34"/>
  <c r="Q97" s="1"/>
  <c r="L34"/>
  <c r="L97" s="1"/>
  <c r="G34"/>
  <c r="G97" s="1"/>
  <c r="O34"/>
  <c r="J34"/>
  <c r="E34"/>
  <c r="W47" i="19"/>
  <c r="Y47" s="1"/>
  <c r="R47"/>
  <c r="V47" s="1"/>
  <c r="M47"/>
  <c r="O47" s="1"/>
  <c r="H47"/>
  <c r="L47" s="1"/>
  <c r="F47"/>
  <c r="D47"/>
  <c r="M14" i="18"/>
  <c r="S30" i="16"/>
  <c r="U80"/>
  <c r="S80"/>
  <c r="Q80"/>
  <c r="O80"/>
  <c r="L80"/>
  <c r="J80"/>
  <c r="H80"/>
  <c r="F80"/>
  <c r="U30"/>
  <c r="Q30"/>
  <c r="O30"/>
  <c r="L30"/>
  <c r="J30"/>
  <c r="H30"/>
  <c r="F30"/>
  <c r="W19" i="14"/>
  <c r="Z19"/>
  <c r="T19"/>
  <c r="Q19"/>
  <c r="N19"/>
  <c r="K19"/>
  <c r="H19"/>
  <c r="E19"/>
  <c r="O58" i="13"/>
  <c r="M58"/>
  <c r="K58"/>
  <c r="I58"/>
  <c r="G58"/>
  <c r="E58"/>
  <c r="D58"/>
  <c r="C58"/>
  <c r="B58"/>
  <c r="P18"/>
  <c r="P62" s="1"/>
  <c r="R18"/>
  <c r="N18"/>
  <c r="N62" s="1"/>
  <c r="L18"/>
  <c r="L62" s="1"/>
  <c r="J18"/>
  <c r="J62" s="1"/>
  <c r="H18"/>
  <c r="H62" s="1"/>
  <c r="F18"/>
  <c r="F62" s="1"/>
  <c r="D58" i="35"/>
  <c r="O58"/>
  <c r="N58"/>
  <c r="J58"/>
  <c r="I58"/>
  <c r="E58"/>
  <c r="C58"/>
  <c r="B58"/>
  <c r="Q18"/>
  <c r="Q62" s="1"/>
  <c r="L18"/>
  <c r="L62" s="1"/>
  <c r="G18"/>
  <c r="G62" s="1"/>
  <c r="O18"/>
  <c r="J18"/>
  <c r="E18"/>
  <c r="E100" i="11"/>
  <c r="O100"/>
  <c r="N100"/>
  <c r="J100"/>
  <c r="I100"/>
  <c r="D100"/>
  <c r="B100"/>
  <c r="Q38"/>
  <c r="Q104" s="1"/>
  <c r="L38"/>
  <c r="L104" s="1"/>
  <c r="G38"/>
  <c r="G104" s="1"/>
  <c r="O38"/>
  <c r="J38"/>
  <c r="E38"/>
  <c r="B99" i="10"/>
  <c r="O99"/>
  <c r="N99"/>
  <c r="J99"/>
  <c r="I99"/>
  <c r="E99"/>
  <c r="D99"/>
  <c r="O38"/>
  <c r="J38"/>
  <c r="Q38"/>
  <c r="Q103" s="1"/>
  <c r="L38"/>
  <c r="L103" s="1"/>
  <c r="G38"/>
  <c r="G103" s="1"/>
  <c r="E38"/>
  <c r="H39" i="5"/>
  <c r="K39"/>
  <c r="T39"/>
  <c r="W39"/>
  <c r="Z39"/>
  <c r="AF39"/>
  <c r="AF38"/>
  <c r="AC39"/>
  <c r="Q39"/>
  <c r="N39"/>
  <c r="E39"/>
  <c r="O316" i="4"/>
  <c r="M316"/>
  <c r="K316"/>
  <c r="E316"/>
  <c r="C316"/>
  <c r="S316"/>
  <c r="Q316"/>
  <c r="B316"/>
  <c r="R261"/>
  <c r="T261"/>
  <c r="P261"/>
  <c r="N261"/>
  <c r="L261"/>
  <c r="J261"/>
  <c r="H261"/>
  <c r="F261"/>
  <c r="D261"/>
  <c r="S206"/>
  <c r="G206"/>
  <c r="Q206"/>
  <c r="O206"/>
  <c r="M206"/>
  <c r="K206"/>
  <c r="E206"/>
  <c r="C206"/>
  <c r="B206"/>
  <c r="R152"/>
  <c r="T152"/>
  <c r="P152"/>
  <c r="N152"/>
  <c r="L152"/>
  <c r="J152"/>
  <c r="H152"/>
  <c r="F152"/>
  <c r="D152"/>
  <c r="S96"/>
  <c r="C96"/>
  <c r="M96"/>
  <c r="K96"/>
  <c r="I96"/>
  <c r="G96"/>
  <c r="E96"/>
  <c r="B96"/>
  <c r="R37"/>
  <c r="F37"/>
  <c r="R36"/>
  <c r="T37"/>
  <c r="P37"/>
  <c r="N37"/>
  <c r="L37"/>
  <c r="J37"/>
  <c r="H37"/>
  <c r="D37"/>
  <c r="M92" i="3"/>
  <c r="H92"/>
  <c r="D92"/>
  <c r="C92"/>
  <c r="B92"/>
  <c r="I92"/>
  <c r="N92"/>
  <c r="O35"/>
  <c r="P35"/>
  <c r="P96" s="1"/>
  <c r="J35"/>
  <c r="K35"/>
  <c r="K96" s="1"/>
  <c r="E35"/>
  <c r="F35"/>
  <c r="L38" i="30"/>
  <c r="K38"/>
  <c r="I38"/>
  <c r="H38"/>
  <c r="F38"/>
  <c r="E38"/>
  <c r="L39"/>
  <c r="K39"/>
  <c r="F39"/>
  <c r="E39"/>
  <c r="H39"/>
  <c r="I39"/>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310" i="8"/>
  <c r="O310"/>
  <c r="K310"/>
  <c r="E310"/>
  <c r="M310"/>
  <c r="B310"/>
  <c r="R254"/>
  <c r="T254"/>
  <c r="P254"/>
  <c r="N254"/>
  <c r="L254"/>
  <c r="J254"/>
  <c r="H254"/>
  <c r="F254"/>
  <c r="D254"/>
  <c r="S200"/>
  <c r="Q200"/>
  <c r="O200"/>
  <c r="E200"/>
  <c r="M200"/>
  <c r="K200"/>
  <c r="B200"/>
  <c r="R144"/>
  <c r="T144"/>
  <c r="P144"/>
  <c r="N144"/>
  <c r="L144"/>
  <c r="J144"/>
  <c r="H144"/>
  <c r="F144"/>
  <c r="D144"/>
  <c r="K89"/>
  <c r="O89"/>
  <c r="M89"/>
  <c r="I89"/>
  <c r="E89"/>
  <c r="C89"/>
  <c r="Q89"/>
  <c r="B89"/>
  <c r="R33"/>
  <c r="T33"/>
  <c r="P33"/>
  <c r="N33"/>
  <c r="L33"/>
  <c r="J33"/>
  <c r="H33"/>
  <c r="F33"/>
  <c r="D33"/>
  <c r="D92" i="7"/>
  <c r="N92"/>
  <c r="I92"/>
  <c r="J92"/>
  <c r="E92"/>
  <c r="B92"/>
  <c r="O92"/>
  <c r="Q33"/>
  <c r="Q96" s="1"/>
  <c r="L33"/>
  <c r="L96" s="1"/>
  <c r="G33"/>
  <c r="G96" s="1"/>
  <c r="O33"/>
  <c r="J33"/>
  <c r="E33"/>
  <c r="C58" i="20"/>
  <c r="D58"/>
  <c r="E44" i="19"/>
  <c r="F46"/>
  <c r="D46"/>
  <c r="W46"/>
  <c r="Y46" s="1"/>
  <c r="R46"/>
  <c r="T46" s="1"/>
  <c r="M46"/>
  <c r="Q46" s="1"/>
  <c r="H46"/>
  <c r="J46" s="1"/>
  <c r="AA46"/>
  <c r="V46"/>
  <c r="O46"/>
  <c r="L46"/>
  <c r="E52" i="18"/>
  <c r="Q49" i="17"/>
  <c r="R39" s="1"/>
  <c r="M49"/>
  <c r="N32" s="1"/>
  <c r="M21"/>
  <c r="N5" s="1"/>
  <c r="U79" i="16"/>
  <c r="S79"/>
  <c r="Q79"/>
  <c r="O79"/>
  <c r="L79"/>
  <c r="J79"/>
  <c r="H79"/>
  <c r="F79"/>
  <c r="U29"/>
  <c r="S29"/>
  <c r="Q29"/>
  <c r="O29"/>
  <c r="L29"/>
  <c r="J29"/>
  <c r="H29"/>
  <c r="F29"/>
  <c r="W18" i="14"/>
  <c r="Z18"/>
  <c r="T18"/>
  <c r="Q18"/>
  <c r="N18"/>
  <c r="K18"/>
  <c r="H18"/>
  <c r="E18"/>
  <c r="I50" i="13"/>
  <c r="O57"/>
  <c r="M57"/>
  <c r="K57"/>
  <c r="I57"/>
  <c r="G57"/>
  <c r="E57"/>
  <c r="D57"/>
  <c r="C57"/>
  <c r="B57"/>
  <c r="P17"/>
  <c r="P61" s="1"/>
  <c r="R17"/>
  <c r="N17"/>
  <c r="N61" s="1"/>
  <c r="L17"/>
  <c r="L61" s="1"/>
  <c r="J17"/>
  <c r="J61" s="1"/>
  <c r="H17"/>
  <c r="H61" s="1"/>
  <c r="F17"/>
  <c r="F61" s="1"/>
  <c r="O57" i="35"/>
  <c r="J57"/>
  <c r="E57"/>
  <c r="N57"/>
  <c r="I57"/>
  <c r="D57"/>
  <c r="C57"/>
  <c r="B57"/>
  <c r="Q17"/>
  <c r="Q61" s="1"/>
  <c r="L17"/>
  <c r="L61" s="1"/>
  <c r="G17"/>
  <c r="G61" s="1"/>
  <c r="O17"/>
  <c r="J17"/>
  <c r="E17"/>
  <c r="N99" i="11"/>
  <c r="J99"/>
  <c r="E99"/>
  <c r="D99"/>
  <c r="O99"/>
  <c r="I99"/>
  <c r="B99"/>
  <c r="O37"/>
  <c r="Q37"/>
  <c r="Q103" s="1"/>
  <c r="J37"/>
  <c r="L37"/>
  <c r="L103" s="1"/>
  <c r="E37"/>
  <c r="G37"/>
  <c r="G103" s="1"/>
  <c r="O98"/>
  <c r="N98"/>
  <c r="J98"/>
  <c r="I98"/>
  <c r="E98"/>
  <c r="D98"/>
  <c r="B98"/>
  <c r="B98" i="10"/>
  <c r="I98"/>
  <c r="N98"/>
  <c r="G76"/>
  <c r="G77"/>
  <c r="D13"/>
  <c r="G13" s="1"/>
  <c r="E98"/>
  <c r="D98"/>
  <c r="J98"/>
  <c r="O98"/>
  <c r="Q37"/>
  <c r="Q102" s="1"/>
  <c r="L37"/>
  <c r="L102" s="1"/>
  <c r="G37"/>
  <c r="G102" s="1"/>
  <c r="O37"/>
  <c r="J37"/>
  <c r="E37"/>
  <c r="AC38" i="5"/>
  <c r="Z38"/>
  <c r="W38"/>
  <c r="T38"/>
  <c r="Q38"/>
  <c r="N38"/>
  <c r="K38"/>
  <c r="H38"/>
  <c r="E38"/>
  <c r="S315" i="4"/>
  <c r="Q315"/>
  <c r="O315"/>
  <c r="K315"/>
  <c r="C315"/>
  <c r="M315"/>
  <c r="G315"/>
  <c r="E315"/>
  <c r="B315"/>
  <c r="R260"/>
  <c r="T260"/>
  <c r="P260"/>
  <c r="N260"/>
  <c r="L260"/>
  <c r="J260"/>
  <c r="H260"/>
  <c r="F260"/>
  <c r="D260"/>
  <c r="O205"/>
  <c r="K205"/>
  <c r="S205"/>
  <c r="Q205"/>
  <c r="M205"/>
  <c r="E205"/>
  <c r="C205"/>
  <c r="B205"/>
  <c r="R151"/>
  <c r="T151"/>
  <c r="P151"/>
  <c r="N151"/>
  <c r="L151"/>
  <c r="J151"/>
  <c r="H151"/>
  <c r="F151"/>
  <c r="D151"/>
  <c r="Q95"/>
  <c r="K95"/>
  <c r="C95"/>
  <c r="S95"/>
  <c r="O95"/>
  <c r="M95"/>
  <c r="I95"/>
  <c r="G95"/>
  <c r="E95"/>
  <c r="B95"/>
  <c r="F36"/>
  <c r="T36"/>
  <c r="P36"/>
  <c r="N36"/>
  <c r="L36"/>
  <c r="J36"/>
  <c r="H36"/>
  <c r="D36"/>
  <c r="N91" i="3"/>
  <c r="I91"/>
  <c r="D91"/>
  <c r="M91"/>
  <c r="H91"/>
  <c r="C91"/>
  <c r="B91"/>
  <c r="O34"/>
  <c r="P34"/>
  <c r="P95" s="1"/>
  <c r="J34"/>
  <c r="K34"/>
  <c r="E34"/>
  <c r="F34"/>
  <c r="F18" i="20"/>
  <c r="D162"/>
  <c r="H162" s="1"/>
  <c r="C162"/>
  <c r="D128"/>
  <c r="C128"/>
  <c r="N128" s="1"/>
  <c r="D93"/>
  <c r="T93" s="1"/>
  <c r="C93"/>
  <c r="F93" s="1"/>
  <c r="E57"/>
  <c r="J37" i="30"/>
  <c r="J32"/>
  <c r="G37"/>
  <c r="G32"/>
  <c r="D32"/>
  <c r="K36"/>
  <c r="L36"/>
  <c r="H36"/>
  <c r="I36"/>
  <c r="E36"/>
  <c r="F36"/>
  <c r="G45" i="19"/>
  <c r="E45"/>
  <c r="Y45"/>
  <c r="AA45"/>
  <c r="T45"/>
  <c r="V45"/>
  <c r="O45"/>
  <c r="Q45"/>
  <c r="J45"/>
  <c r="L45"/>
  <c r="U78" i="16"/>
  <c r="S78"/>
  <c r="Q78"/>
  <c r="O78"/>
  <c r="L78"/>
  <c r="J78"/>
  <c r="H78"/>
  <c r="F78"/>
  <c r="U28"/>
  <c r="S28"/>
  <c r="Q28"/>
  <c r="O28"/>
  <c r="L28"/>
  <c r="J28"/>
  <c r="H28"/>
  <c r="F28"/>
  <c r="W17" i="14"/>
  <c r="Z17"/>
  <c r="T17"/>
  <c r="Q17"/>
  <c r="N17"/>
  <c r="K17"/>
  <c r="H17"/>
  <c r="E17"/>
  <c r="B56" i="13"/>
  <c r="O56"/>
  <c r="M56"/>
  <c r="K56"/>
  <c r="I56"/>
  <c r="G56"/>
  <c r="E56"/>
  <c r="D56"/>
  <c r="C56"/>
  <c r="P16"/>
  <c r="P60" s="1"/>
  <c r="R16"/>
  <c r="N16"/>
  <c r="N60" s="1"/>
  <c r="L16"/>
  <c r="L60" s="1"/>
  <c r="J16"/>
  <c r="J60" s="1"/>
  <c r="H16"/>
  <c r="H60" s="1"/>
  <c r="F16"/>
  <c r="F60" s="1"/>
  <c r="B56" i="35"/>
  <c r="O56"/>
  <c r="N56"/>
  <c r="J56"/>
  <c r="I56"/>
  <c r="E56"/>
  <c r="D56"/>
  <c r="C56"/>
  <c r="Q16"/>
  <c r="Q60" s="1"/>
  <c r="L16"/>
  <c r="L60" s="1"/>
  <c r="E16"/>
  <c r="G16"/>
  <c r="G60" s="1"/>
  <c r="O16"/>
  <c r="J16"/>
  <c r="E76" i="11"/>
  <c r="J36"/>
  <c r="O36"/>
  <c r="Q36"/>
  <c r="Q102" s="1"/>
  <c r="L36"/>
  <c r="L102" s="1"/>
  <c r="G36"/>
  <c r="G102" s="1"/>
  <c r="E36"/>
  <c r="B97" i="10"/>
  <c r="O97"/>
  <c r="N97"/>
  <c r="J97"/>
  <c r="I97"/>
  <c r="E97"/>
  <c r="D97"/>
  <c r="O36"/>
  <c r="J36"/>
  <c r="Q36"/>
  <c r="Q101" s="1"/>
  <c r="L36"/>
  <c r="L101" s="1"/>
  <c r="G36"/>
  <c r="G101" s="1"/>
  <c r="E36"/>
  <c r="AC41" i="9"/>
  <c r="AF41"/>
  <c r="Z41"/>
  <c r="W41"/>
  <c r="T41"/>
  <c r="Q41"/>
  <c r="N41"/>
  <c r="K41"/>
  <c r="H41"/>
  <c r="E41"/>
  <c r="B309" i="8"/>
  <c r="Q309"/>
  <c r="O309"/>
  <c r="M309"/>
  <c r="K309"/>
  <c r="E309"/>
  <c r="R253"/>
  <c r="T253"/>
  <c r="P253"/>
  <c r="N253"/>
  <c r="L253"/>
  <c r="J253"/>
  <c r="H253"/>
  <c r="F253"/>
  <c r="D253"/>
  <c r="O199"/>
  <c r="B199"/>
  <c r="Q199"/>
  <c r="M199"/>
  <c r="K199"/>
  <c r="E199"/>
  <c r="R143"/>
  <c r="T143"/>
  <c r="P143"/>
  <c r="N143"/>
  <c r="L143"/>
  <c r="J143"/>
  <c r="H143"/>
  <c r="F143"/>
  <c r="D143"/>
  <c r="S87"/>
  <c r="B88"/>
  <c r="Q88"/>
  <c r="O88"/>
  <c r="M88"/>
  <c r="K88"/>
  <c r="I88"/>
  <c r="E88"/>
  <c r="C88"/>
  <c r="R32"/>
  <c r="F32"/>
  <c r="T32"/>
  <c r="P32"/>
  <c r="N32"/>
  <c r="L32"/>
  <c r="H32"/>
  <c r="J32"/>
  <c r="D32"/>
  <c r="B91" i="7"/>
  <c r="O91"/>
  <c r="N91"/>
  <c r="J91"/>
  <c r="I91"/>
  <c r="E91"/>
  <c r="D91"/>
  <c r="O32"/>
  <c r="Q32"/>
  <c r="Q95" s="1"/>
  <c r="J32"/>
  <c r="L32"/>
  <c r="L95" s="1"/>
  <c r="G32"/>
  <c r="G95" s="1"/>
  <c r="E32"/>
  <c r="O31"/>
  <c r="Q37" i="5"/>
  <c r="N37"/>
  <c r="AF37"/>
  <c r="AC37"/>
  <c r="Z37"/>
  <c r="W37"/>
  <c r="T37"/>
  <c r="K37"/>
  <c r="H37"/>
  <c r="E37"/>
  <c r="B314" i="4"/>
  <c r="S314"/>
  <c r="Q314"/>
  <c r="O314"/>
  <c r="M314"/>
  <c r="K314"/>
  <c r="G314"/>
  <c r="E314"/>
  <c r="C314"/>
  <c r="R259"/>
  <c r="T259"/>
  <c r="P259"/>
  <c r="N259"/>
  <c r="L259"/>
  <c r="J259"/>
  <c r="H259"/>
  <c r="F259"/>
  <c r="D259"/>
  <c r="I194"/>
  <c r="I191"/>
  <c r="B204"/>
  <c r="S204"/>
  <c r="Q204"/>
  <c r="O204"/>
  <c r="M204"/>
  <c r="K204"/>
  <c r="G204"/>
  <c r="E204"/>
  <c r="C204"/>
  <c r="B203"/>
  <c r="R150"/>
  <c r="T150"/>
  <c r="P150"/>
  <c r="N150"/>
  <c r="L150"/>
  <c r="J150"/>
  <c r="H150"/>
  <c r="F150"/>
  <c r="D150"/>
  <c r="I94"/>
  <c r="G94"/>
  <c r="S94"/>
  <c r="O94"/>
  <c r="M94"/>
  <c r="K94"/>
  <c r="E94"/>
  <c r="C94"/>
  <c r="B93"/>
  <c r="Q35"/>
  <c r="Q98" s="1"/>
  <c r="F35"/>
  <c r="T35"/>
  <c r="P35"/>
  <c r="N35"/>
  <c r="L35"/>
  <c r="J35"/>
  <c r="H35"/>
  <c r="D35"/>
  <c r="C90" i="3"/>
  <c r="B90"/>
  <c r="D90"/>
  <c r="H90"/>
  <c r="I90"/>
  <c r="M90"/>
  <c r="N90"/>
  <c r="O33"/>
  <c r="P33"/>
  <c r="J33"/>
  <c r="K33"/>
  <c r="K94" s="1"/>
  <c r="E33"/>
  <c r="F33"/>
  <c r="F94"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O51" i="13"/>
  <c r="M51"/>
  <c r="K51"/>
  <c r="G51"/>
  <c r="I51"/>
  <c r="F138" i="8"/>
  <c r="G165" i="16"/>
  <c r="G164"/>
  <c r="G163"/>
  <c r="G162"/>
  <c r="G161"/>
  <c r="G160"/>
  <c r="G159"/>
  <c r="G158"/>
  <c r="G157"/>
  <c r="D161" i="20"/>
  <c r="C161"/>
  <c r="J161" s="1"/>
  <c r="D127"/>
  <c r="T127" s="1"/>
  <c r="C127"/>
  <c r="F127" s="1"/>
  <c r="D92"/>
  <c r="C92"/>
  <c r="R92" s="1"/>
  <c r="C91"/>
  <c r="J91" s="1"/>
  <c r="O57"/>
  <c r="M57"/>
  <c r="K57"/>
  <c r="I57"/>
  <c r="G57"/>
  <c r="C57"/>
  <c r="F9"/>
  <c r="H17"/>
  <c r="D18"/>
  <c r="D57" s="1"/>
  <c r="J18"/>
  <c r="N1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N161" i="20"/>
  <c r="L127"/>
  <c r="AA44" i="19"/>
  <c r="Y44"/>
  <c r="V44"/>
  <c r="T44"/>
  <c r="Q44"/>
  <c r="O44"/>
  <c r="L44"/>
  <c r="J44"/>
  <c r="G44"/>
  <c r="O77" i="16"/>
  <c r="Q77"/>
  <c r="S77"/>
  <c r="U77"/>
  <c r="L77"/>
  <c r="J77"/>
  <c r="H77"/>
  <c r="F77"/>
  <c r="U27"/>
  <c r="S27"/>
  <c r="Q27"/>
  <c r="O27"/>
  <c r="L27"/>
  <c r="J27"/>
  <c r="H27"/>
  <c r="F27"/>
  <c r="W16" i="14"/>
  <c r="E16"/>
  <c r="Z16"/>
  <c r="T16"/>
  <c r="Q16"/>
  <c r="N16"/>
  <c r="K16"/>
  <c r="H16"/>
  <c r="O55" i="13"/>
  <c r="M55"/>
  <c r="K55"/>
  <c r="I55"/>
  <c r="G55"/>
  <c r="E55"/>
  <c r="D55"/>
  <c r="C55"/>
  <c r="B55"/>
  <c r="P15"/>
  <c r="P59" s="1"/>
  <c r="R15"/>
  <c r="N15"/>
  <c r="N59" s="1"/>
  <c r="L15"/>
  <c r="L59" s="1"/>
  <c r="J15"/>
  <c r="J59" s="1"/>
  <c r="H15"/>
  <c r="H59" s="1"/>
  <c r="F15"/>
  <c r="F59" s="1"/>
  <c r="F10"/>
  <c r="O55" i="35"/>
  <c r="N55"/>
  <c r="J55"/>
  <c r="I55"/>
  <c r="E55"/>
  <c r="D55"/>
  <c r="C55"/>
  <c r="B55"/>
  <c r="Q15"/>
  <c r="Q59" s="1"/>
  <c r="L15"/>
  <c r="L59" s="1"/>
  <c r="G15"/>
  <c r="G59" s="1"/>
  <c r="O15"/>
  <c r="J15"/>
  <c r="E15"/>
  <c r="O97" i="11"/>
  <c r="N97"/>
  <c r="J97"/>
  <c r="I97"/>
  <c r="E97"/>
  <c r="D97"/>
  <c r="B97"/>
  <c r="B96"/>
  <c r="Q35"/>
  <c r="Q101" s="1"/>
  <c r="L35"/>
  <c r="L101" s="1"/>
  <c r="G35"/>
  <c r="G101" s="1"/>
  <c r="O35"/>
  <c r="J35"/>
  <c r="E35"/>
  <c r="O96" i="10"/>
  <c r="N96"/>
  <c r="J96"/>
  <c r="I96"/>
  <c r="E96"/>
  <c r="D96"/>
  <c r="B96"/>
  <c r="O35"/>
  <c r="J35"/>
  <c r="E35"/>
  <c r="O34"/>
  <c r="Q35"/>
  <c r="Q100" s="1"/>
  <c r="L35"/>
  <c r="L100" s="1"/>
  <c r="G35"/>
  <c r="G100" s="1"/>
  <c r="AC40" i="9"/>
  <c r="AF40"/>
  <c r="Z40"/>
  <c r="W40"/>
  <c r="T40"/>
  <c r="Q40"/>
  <c r="N40"/>
  <c r="K40"/>
  <c r="H40"/>
  <c r="E40"/>
  <c r="Q308" i="8"/>
  <c r="O308"/>
  <c r="M308"/>
  <c r="K308"/>
  <c r="E308"/>
  <c r="B308"/>
  <c r="R252"/>
  <c r="T252"/>
  <c r="P252"/>
  <c r="N252"/>
  <c r="L252"/>
  <c r="J252"/>
  <c r="H252"/>
  <c r="F252"/>
  <c r="D252"/>
  <c r="C197"/>
  <c r="S198"/>
  <c r="Q198"/>
  <c r="M198"/>
  <c r="K198"/>
  <c r="E198"/>
  <c r="B198"/>
  <c r="R142"/>
  <c r="T142"/>
  <c r="P142"/>
  <c r="N142"/>
  <c r="J142"/>
  <c r="H142"/>
  <c r="L142"/>
  <c r="F142"/>
  <c r="D142"/>
  <c r="Q87"/>
  <c r="O87"/>
  <c r="M87"/>
  <c r="K87"/>
  <c r="I87"/>
  <c r="E87"/>
  <c r="C87"/>
  <c r="B87"/>
  <c r="R31"/>
  <c r="T31"/>
  <c r="P31"/>
  <c r="N31"/>
  <c r="L31"/>
  <c r="J31"/>
  <c r="H31"/>
  <c r="F31"/>
  <c r="D31"/>
  <c r="O90" i="7"/>
  <c r="N90"/>
  <c r="J90"/>
  <c r="I90"/>
  <c r="E90"/>
  <c r="D90"/>
  <c r="D89"/>
  <c r="B90"/>
  <c r="B89"/>
  <c r="Q31"/>
  <c r="Q94" s="1"/>
  <c r="L31"/>
  <c r="L94" s="1"/>
  <c r="J31"/>
  <c r="E31"/>
  <c r="E30"/>
  <c r="G31"/>
  <c r="G94" s="1"/>
  <c r="G19"/>
  <c r="Q36" i="5"/>
  <c r="N36"/>
  <c r="N35"/>
  <c r="AC36"/>
  <c r="E36"/>
  <c r="AF36"/>
  <c r="Z36"/>
  <c r="W36"/>
  <c r="T36"/>
  <c r="K36"/>
  <c r="H36"/>
  <c r="Q313" i="4"/>
  <c r="S313"/>
  <c r="O313"/>
  <c r="M313"/>
  <c r="K313"/>
  <c r="G200"/>
  <c r="G194"/>
  <c r="G195"/>
  <c r="G201"/>
  <c r="G203"/>
  <c r="G313"/>
  <c r="G310"/>
  <c r="E313"/>
  <c r="C313"/>
  <c r="B313"/>
  <c r="R258"/>
  <c r="T258"/>
  <c r="P258"/>
  <c r="N258"/>
  <c r="L258"/>
  <c r="J258"/>
  <c r="H258"/>
  <c r="F258"/>
  <c r="D258"/>
  <c r="O203"/>
  <c r="Q203"/>
  <c r="S203"/>
  <c r="M203"/>
  <c r="K203"/>
  <c r="E202"/>
  <c r="E203"/>
  <c r="C203"/>
  <c r="R149"/>
  <c r="T149"/>
  <c r="P149"/>
  <c r="N149"/>
  <c r="L149"/>
  <c r="J149"/>
  <c r="H149"/>
  <c r="F149"/>
  <c r="D149"/>
  <c r="S93"/>
  <c r="Q93"/>
  <c r="O93"/>
  <c r="M93"/>
  <c r="K93"/>
  <c r="I92"/>
  <c r="I93"/>
  <c r="G93"/>
  <c r="E93"/>
  <c r="C93"/>
  <c r="B92"/>
  <c r="R34"/>
  <c r="D34"/>
  <c r="F34"/>
  <c r="H34"/>
  <c r="J34"/>
  <c r="L34"/>
  <c r="N34"/>
  <c r="P34"/>
  <c r="T34"/>
  <c r="N89" i="3"/>
  <c r="M89"/>
  <c r="I89"/>
  <c r="H89"/>
  <c r="D89"/>
  <c r="C89"/>
  <c r="B89"/>
  <c r="C88"/>
  <c r="B88"/>
  <c r="O32"/>
  <c r="P32"/>
  <c r="P93" s="1"/>
  <c r="J32"/>
  <c r="K32"/>
  <c r="K93" s="1"/>
  <c r="E32"/>
  <c r="F32"/>
  <c r="F93" s="1"/>
  <c r="P31"/>
  <c r="Q31" s="1"/>
  <c r="D37" i="23"/>
  <c r="D38"/>
  <c r="L32" i="3"/>
  <c r="E35" i="30"/>
  <c r="F35"/>
  <c r="I35"/>
  <c r="H35"/>
  <c r="L35"/>
  <c r="K35"/>
  <c r="L34"/>
  <c r="K34"/>
  <c r="I34"/>
  <c r="H34"/>
  <c r="F34"/>
  <c r="F33"/>
  <c r="E34"/>
  <c r="E33"/>
  <c r="N14" i="14"/>
  <c r="E53" i="35"/>
  <c r="R14" i="13"/>
  <c r="P14"/>
  <c r="N14"/>
  <c r="L14"/>
  <c r="J14"/>
  <c r="H14"/>
  <c r="F14"/>
  <c r="P13"/>
  <c r="R13"/>
  <c r="N13"/>
  <c r="L13"/>
  <c r="L57" s="1"/>
  <c r="J13"/>
  <c r="H13"/>
  <c r="F13"/>
  <c r="Z15" i="14"/>
  <c r="Z14"/>
  <c r="W15"/>
  <c r="W14"/>
  <c r="T15"/>
  <c r="T14"/>
  <c r="Q15"/>
  <c r="Q14"/>
  <c r="N15"/>
  <c r="K15"/>
  <c r="K14"/>
  <c r="H14"/>
  <c r="H15"/>
  <c r="E14"/>
  <c r="E15"/>
  <c r="B53" i="13"/>
  <c r="C53"/>
  <c r="D53"/>
  <c r="E53"/>
  <c r="G53"/>
  <c r="I53"/>
  <c r="K53"/>
  <c r="M53"/>
  <c r="O53"/>
  <c r="B54"/>
  <c r="C54"/>
  <c r="D54"/>
  <c r="E54"/>
  <c r="G54"/>
  <c r="I54"/>
  <c r="K54"/>
  <c r="M54"/>
  <c r="O54"/>
  <c r="O54" i="35"/>
  <c r="N54"/>
  <c r="J54"/>
  <c r="I54"/>
  <c r="D54"/>
  <c r="C54"/>
  <c r="B54"/>
  <c r="O53"/>
  <c r="N53"/>
  <c r="J53"/>
  <c r="I53"/>
  <c r="D53"/>
  <c r="C53"/>
  <c r="B53"/>
  <c r="J13"/>
  <c r="L13"/>
  <c r="O13"/>
  <c r="Q13"/>
  <c r="J14"/>
  <c r="L14"/>
  <c r="O14"/>
  <c r="Q14"/>
  <c r="E13"/>
  <c r="E14"/>
  <c r="G13"/>
  <c r="G14"/>
  <c r="G58" s="1"/>
  <c r="F43" i="19"/>
  <c r="G43" s="1"/>
  <c r="W43"/>
  <c r="D43"/>
  <c r="E43" s="1"/>
  <c r="R43"/>
  <c r="T43" s="1"/>
  <c r="M43"/>
  <c r="H43"/>
  <c r="F76" i="16"/>
  <c r="H76"/>
  <c r="J76"/>
  <c r="L76"/>
  <c r="O76"/>
  <c r="Q76"/>
  <c r="U76"/>
  <c r="U26"/>
  <c r="O26"/>
  <c r="Q26"/>
  <c r="L26"/>
  <c r="J26"/>
  <c r="H26"/>
  <c r="F26"/>
  <c r="O96" i="11"/>
  <c r="N96"/>
  <c r="J96"/>
  <c r="I96"/>
  <c r="E96"/>
  <c r="D96"/>
  <c r="O34"/>
  <c r="J34"/>
  <c r="E34"/>
  <c r="G34"/>
  <c r="L34"/>
  <c r="Q34"/>
  <c r="O95" i="10"/>
  <c r="O94"/>
  <c r="N95"/>
  <c r="J95"/>
  <c r="I95"/>
  <c r="E95"/>
  <c r="D95"/>
  <c r="B95"/>
  <c r="J34"/>
  <c r="Q34"/>
  <c r="L34"/>
  <c r="G34"/>
  <c r="E34"/>
  <c r="S76" i="16"/>
  <c r="S26"/>
  <c r="AF39" i="9"/>
  <c r="AC39"/>
  <c r="Z39"/>
  <c r="W39"/>
  <c r="T39"/>
  <c r="Q39"/>
  <c r="N39"/>
  <c r="K39"/>
  <c r="H39"/>
  <c r="E39"/>
  <c r="Q305" i="8"/>
  <c r="B307"/>
  <c r="C307"/>
  <c r="E307"/>
  <c r="K307"/>
  <c r="M307"/>
  <c r="O307"/>
  <c r="Q307"/>
  <c r="S307"/>
  <c r="R251"/>
  <c r="T251"/>
  <c r="P251"/>
  <c r="N251"/>
  <c r="L251"/>
  <c r="J251"/>
  <c r="H251"/>
  <c r="F251"/>
  <c r="D251"/>
  <c r="E194"/>
  <c r="B197"/>
  <c r="E197"/>
  <c r="K197"/>
  <c r="M197"/>
  <c r="O197"/>
  <c r="Q197"/>
  <c r="R141"/>
  <c r="T141"/>
  <c r="P141"/>
  <c r="N141"/>
  <c r="L141"/>
  <c r="J141"/>
  <c r="H141"/>
  <c r="F141"/>
  <c r="D141"/>
  <c r="C86"/>
  <c r="E86"/>
  <c r="I86"/>
  <c r="K86"/>
  <c r="M86"/>
  <c r="Q86"/>
  <c r="O86"/>
  <c r="O85"/>
  <c r="B86"/>
  <c r="R30"/>
  <c r="T30"/>
  <c r="P30"/>
  <c r="N30"/>
  <c r="L30"/>
  <c r="J30"/>
  <c r="H30"/>
  <c r="F30"/>
  <c r="D30"/>
  <c r="J89" i="7"/>
  <c r="J86"/>
  <c r="O89"/>
  <c r="N89"/>
  <c r="I89"/>
  <c r="E89"/>
  <c r="O30"/>
  <c r="J30"/>
  <c r="Q30"/>
  <c r="L30"/>
  <c r="G30"/>
  <c r="G93" s="1"/>
  <c r="AC35" i="5"/>
  <c r="AF35"/>
  <c r="Z35"/>
  <c r="W35"/>
  <c r="T35"/>
  <c r="Q35"/>
  <c r="K35"/>
  <c r="H35"/>
  <c r="E35"/>
  <c r="E310" i="4"/>
  <c r="B312"/>
  <c r="C312"/>
  <c r="E312"/>
  <c r="K312"/>
  <c r="M312"/>
  <c r="O312"/>
  <c r="Q312"/>
  <c r="S312"/>
  <c r="R257"/>
  <c r="T257"/>
  <c r="P257"/>
  <c r="N257"/>
  <c r="L257"/>
  <c r="J257"/>
  <c r="H257"/>
  <c r="F257"/>
  <c r="D257"/>
  <c r="M202"/>
  <c r="S202"/>
  <c r="B202"/>
  <c r="C202"/>
  <c r="K202"/>
  <c r="O202"/>
  <c r="Q202"/>
  <c r="F142"/>
  <c r="R148"/>
  <c r="T148"/>
  <c r="P148"/>
  <c r="N148"/>
  <c r="L148"/>
  <c r="J148"/>
  <c r="H148"/>
  <c r="F148"/>
  <c r="D148"/>
  <c r="G92"/>
  <c r="S92"/>
  <c r="M91"/>
  <c r="M92"/>
  <c r="C92"/>
  <c r="E92"/>
  <c r="K92"/>
  <c r="O92"/>
  <c r="Q92"/>
  <c r="R33"/>
  <c r="T33"/>
  <c r="P33"/>
  <c r="N33"/>
  <c r="L33"/>
  <c r="J33"/>
  <c r="H33"/>
  <c r="F33"/>
  <c r="D33"/>
  <c r="D88" i="3"/>
  <c r="H88"/>
  <c r="I88"/>
  <c r="M88"/>
  <c r="N88"/>
  <c r="O31"/>
  <c r="J31"/>
  <c r="K31"/>
  <c r="E31"/>
  <c r="F31"/>
  <c r="L31"/>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R159" i="20"/>
  <c r="D160"/>
  <c r="P160" s="1"/>
  <c r="C160"/>
  <c r="D126"/>
  <c r="C126"/>
  <c r="R126" s="1"/>
  <c r="J90"/>
  <c r="D91"/>
  <c r="L91" s="1"/>
  <c r="N91"/>
  <c r="L33" i="30"/>
  <c r="I33"/>
  <c r="K33"/>
  <c r="H33"/>
  <c r="E31"/>
  <c r="L160" i="20"/>
  <c r="D108" i="21"/>
  <c r="S120"/>
  <c r="M120"/>
  <c r="U120"/>
  <c r="G161"/>
  <c r="O161"/>
  <c r="M161"/>
  <c r="U161"/>
  <c r="Q17"/>
  <c r="I120"/>
  <c r="Q120"/>
  <c r="K161"/>
  <c r="S161"/>
  <c r="I161"/>
  <c r="C56" i="20"/>
  <c r="D56"/>
  <c r="E56"/>
  <c r="G56"/>
  <c r="I56"/>
  <c r="K56"/>
  <c r="M56"/>
  <c r="O56"/>
  <c r="N17"/>
  <c r="P17"/>
  <c r="L17"/>
  <c r="J17"/>
  <c r="F17"/>
  <c r="F16"/>
  <c r="D42" i="19"/>
  <c r="E42" s="1"/>
  <c r="F42"/>
  <c r="G42" s="1"/>
  <c r="H42"/>
  <c r="J42" s="1"/>
  <c r="M42"/>
  <c r="O42" s="1"/>
  <c r="R42"/>
  <c r="T42" s="1"/>
  <c r="W42"/>
  <c r="Y42" s="1"/>
  <c r="M35" i="18"/>
  <c r="M34"/>
  <c r="M33"/>
  <c r="M32"/>
  <c r="M31"/>
  <c r="M30"/>
  <c r="K28"/>
  <c r="L35" s="1"/>
  <c r="I28"/>
  <c r="J30" s="1"/>
  <c r="G28"/>
  <c r="H35" s="1"/>
  <c r="E28"/>
  <c r="F35" s="1"/>
  <c r="K49" i="17"/>
  <c r="L32" s="1"/>
  <c r="K21"/>
  <c r="L17" s="1"/>
  <c r="D75" i="16"/>
  <c r="F75" s="1"/>
  <c r="M75"/>
  <c r="Q75" s="1"/>
  <c r="M25"/>
  <c r="U25" s="1"/>
  <c r="D25"/>
  <c r="F25" s="1"/>
  <c r="E52" i="35"/>
  <c r="H38" i="9"/>
  <c r="AF38"/>
  <c r="AC38"/>
  <c r="Z38"/>
  <c r="W38"/>
  <c r="T38"/>
  <c r="Q38"/>
  <c r="N38"/>
  <c r="K38"/>
  <c r="E38"/>
  <c r="S306" i="8"/>
  <c r="C306"/>
  <c r="B306"/>
  <c r="E306"/>
  <c r="K306"/>
  <c r="M306"/>
  <c r="O306"/>
  <c r="Q306"/>
  <c r="T250"/>
  <c r="R250"/>
  <c r="P250"/>
  <c r="N250"/>
  <c r="L250"/>
  <c r="J250"/>
  <c r="H250"/>
  <c r="F250"/>
  <c r="D250"/>
  <c r="M196"/>
  <c r="B196"/>
  <c r="E196"/>
  <c r="K196"/>
  <c r="O196"/>
  <c r="Q196"/>
  <c r="T140"/>
  <c r="R140"/>
  <c r="P140"/>
  <c r="N140"/>
  <c r="L140"/>
  <c r="J140"/>
  <c r="H140"/>
  <c r="F140"/>
  <c r="D140"/>
  <c r="C85"/>
  <c r="B85"/>
  <c r="E85"/>
  <c r="I85"/>
  <c r="K85"/>
  <c r="M85"/>
  <c r="Q85"/>
  <c r="R29"/>
  <c r="T29"/>
  <c r="P29"/>
  <c r="N29"/>
  <c r="L29"/>
  <c r="J29"/>
  <c r="H29"/>
  <c r="F29"/>
  <c r="D29"/>
  <c r="O88" i="7"/>
  <c r="B88"/>
  <c r="D88"/>
  <c r="E88"/>
  <c r="I88"/>
  <c r="J88"/>
  <c r="N88"/>
  <c r="Q29"/>
  <c r="L29"/>
  <c r="G29"/>
  <c r="J29"/>
  <c r="O29"/>
  <c r="E29"/>
  <c r="B95" i="11"/>
  <c r="D95"/>
  <c r="E95"/>
  <c r="I95"/>
  <c r="J95"/>
  <c r="N95"/>
  <c r="O95"/>
  <c r="Q33"/>
  <c r="L33"/>
  <c r="G33"/>
  <c r="O33"/>
  <c r="J33"/>
  <c r="E33"/>
  <c r="J94" i="10"/>
  <c r="N94"/>
  <c r="B94"/>
  <c r="D94"/>
  <c r="E94"/>
  <c r="I94"/>
  <c r="Q33"/>
  <c r="L33"/>
  <c r="O33"/>
  <c r="J33"/>
  <c r="G33"/>
  <c r="E33"/>
  <c r="AC34" i="5"/>
  <c r="Q34"/>
  <c r="N34"/>
  <c r="AF34"/>
  <c r="Z34"/>
  <c r="W34"/>
  <c r="T34"/>
  <c r="K34"/>
  <c r="H34"/>
  <c r="E34"/>
  <c r="S311" i="4"/>
  <c r="B311"/>
  <c r="C311"/>
  <c r="E311"/>
  <c r="K311"/>
  <c r="M311"/>
  <c r="O311"/>
  <c r="Q311"/>
  <c r="R256"/>
  <c r="T256"/>
  <c r="P256"/>
  <c r="N256"/>
  <c r="L256"/>
  <c r="J256"/>
  <c r="H256"/>
  <c r="F256"/>
  <c r="D256"/>
  <c r="K201"/>
  <c r="B201"/>
  <c r="C201"/>
  <c r="E201"/>
  <c r="M201"/>
  <c r="O201"/>
  <c r="Q201"/>
  <c r="S201"/>
  <c r="R147"/>
  <c r="T147"/>
  <c r="P147"/>
  <c r="N147"/>
  <c r="L147"/>
  <c r="J147"/>
  <c r="H147"/>
  <c r="F147"/>
  <c r="D147"/>
  <c r="G91"/>
  <c r="O91"/>
  <c r="Q91"/>
  <c r="S91"/>
  <c r="B91"/>
  <c r="C91"/>
  <c r="E91"/>
  <c r="I91"/>
  <c r="K91"/>
  <c r="T32"/>
  <c r="R32"/>
  <c r="P32"/>
  <c r="N32"/>
  <c r="L32"/>
  <c r="J32"/>
  <c r="H32"/>
  <c r="F32"/>
  <c r="D32"/>
  <c r="D87" i="3"/>
  <c r="N87"/>
  <c r="M87"/>
  <c r="I87"/>
  <c r="H87"/>
  <c r="C87"/>
  <c r="B87"/>
  <c r="O30"/>
  <c r="P30"/>
  <c r="Q30" s="1"/>
  <c r="J30"/>
  <c r="K30"/>
  <c r="E30"/>
  <c r="F30"/>
  <c r="Q42" i="19"/>
  <c r="L42"/>
  <c r="L45"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52" i="13"/>
  <c r="I52"/>
  <c r="B52"/>
  <c r="C52"/>
  <c r="E52"/>
  <c r="G52"/>
  <c r="K52"/>
  <c r="M52"/>
  <c r="O52"/>
  <c r="P12"/>
  <c r="H12"/>
  <c r="R12"/>
  <c r="N12"/>
  <c r="N56" s="1"/>
  <c r="L12"/>
  <c r="J12"/>
  <c r="F12"/>
  <c r="O52" i="35"/>
  <c r="O12"/>
  <c r="J12"/>
  <c r="Q12"/>
  <c r="Q56" s="1"/>
  <c r="L12"/>
  <c r="G12"/>
  <c r="E12"/>
  <c r="B52"/>
  <c r="C52"/>
  <c r="D52"/>
  <c r="I52"/>
  <c r="J52"/>
  <c r="N52"/>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51" i="13"/>
  <c r="C51"/>
  <c r="D51"/>
  <c r="E51"/>
  <c r="P11"/>
  <c r="H11"/>
  <c r="R11"/>
  <c r="N11"/>
  <c r="L11"/>
  <c r="J11"/>
  <c r="F11"/>
  <c r="J51" i="35"/>
  <c r="E51"/>
  <c r="D51"/>
  <c r="B51"/>
  <c r="C51"/>
  <c r="I51"/>
  <c r="N51"/>
  <c r="O51"/>
  <c r="O11"/>
  <c r="J11"/>
  <c r="E11"/>
  <c r="L11"/>
  <c r="Q11"/>
  <c r="G11"/>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4" i="16"/>
  <c r="H74"/>
  <c r="J74"/>
  <c r="L74"/>
  <c r="O74"/>
  <c r="Q74"/>
  <c r="S74"/>
  <c r="U74"/>
  <c r="F24"/>
  <c r="H24"/>
  <c r="J24"/>
  <c r="L24"/>
  <c r="O24"/>
  <c r="Q24"/>
  <c r="S24"/>
  <c r="U24"/>
  <c r="K35" i="9"/>
  <c r="AF37"/>
  <c r="AC37"/>
  <c r="Z37"/>
  <c r="W37"/>
  <c r="T37"/>
  <c r="Q37"/>
  <c r="N37"/>
  <c r="K37"/>
  <c r="H37"/>
  <c r="E35"/>
  <c r="E37"/>
  <c r="E36"/>
  <c r="AF36"/>
  <c r="AC36"/>
  <c r="Z36"/>
  <c r="W36"/>
  <c r="T36"/>
  <c r="Q36"/>
  <c r="N36"/>
  <c r="K36"/>
  <c r="H36"/>
  <c r="S304" i="8"/>
  <c r="O305"/>
  <c r="E303"/>
  <c r="B303"/>
  <c r="C302"/>
  <c r="B193"/>
  <c r="B195"/>
  <c r="S193"/>
  <c r="S195"/>
  <c r="Q194"/>
  <c r="Q195"/>
  <c r="O194"/>
  <c r="O195"/>
  <c r="M193"/>
  <c r="K194"/>
  <c r="K195"/>
  <c r="E195"/>
  <c r="K193"/>
  <c r="Q193"/>
  <c r="O193"/>
  <c r="E193"/>
  <c r="C191"/>
  <c r="B192"/>
  <c r="B194"/>
  <c r="S83"/>
  <c r="S84"/>
  <c r="S82"/>
  <c r="Q83"/>
  <c r="Q84"/>
  <c r="Q82"/>
  <c r="O83"/>
  <c r="O84"/>
  <c r="O82"/>
  <c r="M83"/>
  <c r="M84"/>
  <c r="M82"/>
  <c r="K83"/>
  <c r="K84"/>
  <c r="K82"/>
  <c r="I83"/>
  <c r="I84"/>
  <c r="I82"/>
  <c r="E84"/>
  <c r="E83"/>
  <c r="E82"/>
  <c r="E81"/>
  <c r="C83"/>
  <c r="C84"/>
  <c r="C82"/>
  <c r="C81"/>
  <c r="B81"/>
  <c r="B82"/>
  <c r="B83"/>
  <c r="B84"/>
  <c r="B305"/>
  <c r="E305"/>
  <c r="K305"/>
  <c r="M305"/>
  <c r="D249"/>
  <c r="F249"/>
  <c r="H249"/>
  <c r="J249"/>
  <c r="L249"/>
  <c r="N249"/>
  <c r="P249"/>
  <c r="R249"/>
  <c r="T249"/>
  <c r="T138"/>
  <c r="R138"/>
  <c r="P138"/>
  <c r="N138"/>
  <c r="L138"/>
  <c r="J138"/>
  <c r="H138"/>
  <c r="D138"/>
  <c r="T137"/>
  <c r="R137"/>
  <c r="P137"/>
  <c r="N137"/>
  <c r="L137"/>
  <c r="J137"/>
  <c r="H137"/>
  <c r="F137"/>
  <c r="D137"/>
  <c r="T27"/>
  <c r="R27"/>
  <c r="P27"/>
  <c r="N27"/>
  <c r="L27"/>
  <c r="J27"/>
  <c r="H27"/>
  <c r="F27"/>
  <c r="D27"/>
  <c r="T26"/>
  <c r="R26"/>
  <c r="P26"/>
  <c r="N26"/>
  <c r="L26"/>
  <c r="J26"/>
  <c r="H26"/>
  <c r="F26"/>
  <c r="D26"/>
  <c r="O87" i="7"/>
  <c r="O86"/>
  <c r="N87"/>
  <c r="N86"/>
  <c r="J87"/>
  <c r="I87"/>
  <c r="I86"/>
  <c r="E87"/>
  <c r="E86"/>
  <c r="D87"/>
  <c r="D86"/>
  <c r="B87"/>
  <c r="B86"/>
  <c r="B85"/>
  <c r="B84"/>
  <c r="Q28"/>
  <c r="Q91" s="1"/>
  <c r="O28"/>
  <c r="L28"/>
  <c r="J28"/>
  <c r="G28"/>
  <c r="E28"/>
  <c r="Q27"/>
  <c r="O27"/>
  <c r="L27"/>
  <c r="L90" s="1"/>
  <c r="J27"/>
  <c r="G27"/>
  <c r="G90" s="1"/>
  <c r="E27"/>
  <c r="D93" i="10"/>
  <c r="D92"/>
  <c r="B92"/>
  <c r="O93" i="11"/>
  <c r="N93"/>
  <c r="J93"/>
  <c r="I93"/>
  <c r="E93"/>
  <c r="E94"/>
  <c r="D93"/>
  <c r="B93"/>
  <c r="B94"/>
  <c r="D94"/>
  <c r="I94"/>
  <c r="J94"/>
  <c r="N94"/>
  <c r="O94"/>
  <c r="G32"/>
  <c r="Q32"/>
  <c r="L32"/>
  <c r="E32"/>
  <c r="O32"/>
  <c r="J32"/>
  <c r="Q31"/>
  <c r="O31"/>
  <c r="L31"/>
  <c r="J31"/>
  <c r="G31"/>
  <c r="E31"/>
  <c r="N93" i="10"/>
  <c r="O93"/>
  <c r="J93"/>
  <c r="E93"/>
  <c r="I93"/>
  <c r="B93"/>
  <c r="O92"/>
  <c r="N92"/>
  <c r="J92"/>
  <c r="I92"/>
  <c r="I91"/>
  <c r="E92"/>
  <c r="D91"/>
  <c r="B91"/>
  <c r="E32"/>
  <c r="G32"/>
  <c r="J32"/>
  <c r="L32"/>
  <c r="O32"/>
  <c r="Q32"/>
  <c r="Q97" s="1"/>
  <c r="AC33" i="5"/>
  <c r="AF33"/>
  <c r="Z33"/>
  <c r="W33"/>
  <c r="T33"/>
  <c r="K33"/>
  <c r="H33"/>
  <c r="E33"/>
  <c r="I310" i="4"/>
  <c r="B310"/>
  <c r="C310"/>
  <c r="K310"/>
  <c r="M310"/>
  <c r="O310"/>
  <c r="Q310"/>
  <c r="S310"/>
  <c r="D255"/>
  <c r="F255"/>
  <c r="H255"/>
  <c r="J255"/>
  <c r="L255"/>
  <c r="N255"/>
  <c r="P255"/>
  <c r="R255"/>
  <c r="T255"/>
  <c r="O29" i="3"/>
  <c r="P29"/>
  <c r="Q29" s="1"/>
  <c r="S200" i="4"/>
  <c r="B200"/>
  <c r="C200"/>
  <c r="E200"/>
  <c r="K200"/>
  <c r="M200"/>
  <c r="O200"/>
  <c r="Q200"/>
  <c r="D146"/>
  <c r="F146"/>
  <c r="H146"/>
  <c r="J146"/>
  <c r="L146"/>
  <c r="N146"/>
  <c r="P146"/>
  <c r="R146"/>
  <c r="T146"/>
  <c r="S90"/>
  <c r="C90"/>
  <c r="E90"/>
  <c r="G90"/>
  <c r="I90"/>
  <c r="K90"/>
  <c r="M90"/>
  <c r="O90"/>
  <c r="Q90"/>
  <c r="B31"/>
  <c r="P31" s="1"/>
  <c r="J29" i="3"/>
  <c r="K29"/>
  <c r="L29" s="1"/>
  <c r="E29"/>
  <c r="F29"/>
  <c r="G29" s="1"/>
  <c r="B86"/>
  <c r="C86"/>
  <c r="D86"/>
  <c r="H86"/>
  <c r="I86"/>
  <c r="M86"/>
  <c r="N86"/>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V40" i="19"/>
  <c r="L40"/>
  <c r="U73" i="16"/>
  <c r="S73"/>
  <c r="Q73"/>
  <c r="O73"/>
  <c r="L73"/>
  <c r="J73"/>
  <c r="H73"/>
  <c r="F73"/>
  <c r="U23"/>
  <c r="S23"/>
  <c r="Q23"/>
  <c r="O23"/>
  <c r="L23"/>
  <c r="J23"/>
  <c r="H23"/>
  <c r="F23"/>
  <c r="W11" i="14"/>
  <c r="Z11"/>
  <c r="T11"/>
  <c r="Q11"/>
  <c r="N11"/>
  <c r="K11"/>
  <c r="H11"/>
  <c r="E11"/>
  <c r="G50" i="13"/>
  <c r="E50"/>
  <c r="D50"/>
  <c r="C50"/>
  <c r="B50"/>
  <c r="P10"/>
  <c r="R10"/>
  <c r="N10"/>
  <c r="N54"/>
  <c r="L10"/>
  <c r="J10"/>
  <c r="J54" s="1"/>
  <c r="H10"/>
  <c r="F54"/>
  <c r="O50" i="35"/>
  <c r="N50"/>
  <c r="J50"/>
  <c r="I50"/>
  <c r="E50"/>
  <c r="D50"/>
  <c r="C50"/>
  <c r="B50"/>
  <c r="O10"/>
  <c r="J10"/>
  <c r="Q10"/>
  <c r="L10"/>
  <c r="G10"/>
  <c r="G54" s="1"/>
  <c r="E10"/>
  <c r="Q31" i="10"/>
  <c r="Q96" s="1"/>
  <c r="L31"/>
  <c r="G31"/>
  <c r="O31"/>
  <c r="E31"/>
  <c r="J31"/>
  <c r="Q304" i="8"/>
  <c r="O304"/>
  <c r="M304"/>
  <c r="K304"/>
  <c r="E304"/>
  <c r="B304"/>
  <c r="R248"/>
  <c r="T248"/>
  <c r="P248"/>
  <c r="N248"/>
  <c r="L248"/>
  <c r="J248"/>
  <c r="H248"/>
  <c r="F248"/>
  <c r="D248"/>
  <c r="J139"/>
  <c r="H139"/>
  <c r="H28"/>
  <c r="AF32" i="5"/>
  <c r="AC32"/>
  <c r="Z32"/>
  <c r="W32"/>
  <c r="T32"/>
  <c r="K32"/>
  <c r="H32"/>
  <c r="E32"/>
  <c r="S309" i="4"/>
  <c r="Q309"/>
  <c r="O309"/>
  <c r="M309"/>
  <c r="K309"/>
  <c r="E309"/>
  <c r="C309"/>
  <c r="B309"/>
  <c r="R254"/>
  <c r="T254"/>
  <c r="P254"/>
  <c r="N254"/>
  <c r="L254"/>
  <c r="J254"/>
  <c r="H254"/>
  <c r="F254"/>
  <c r="D254"/>
  <c r="S199"/>
  <c r="Q199"/>
  <c r="O199"/>
  <c r="M199"/>
  <c r="K199"/>
  <c r="E199"/>
  <c r="C199"/>
  <c r="B199"/>
  <c r="R145"/>
  <c r="T145"/>
  <c r="P145"/>
  <c r="N145"/>
  <c r="L145"/>
  <c r="J145"/>
  <c r="H145"/>
  <c r="F145"/>
  <c r="D145"/>
  <c r="S89"/>
  <c r="Q89"/>
  <c r="K89"/>
  <c r="O89"/>
  <c r="M89"/>
  <c r="I89"/>
  <c r="G89"/>
  <c r="E89"/>
  <c r="C89"/>
  <c r="B89"/>
  <c r="R30"/>
  <c r="T30"/>
  <c r="P30"/>
  <c r="N30"/>
  <c r="L30"/>
  <c r="J30"/>
  <c r="H30"/>
  <c r="F30"/>
  <c r="D30"/>
  <c r="N85" i="3"/>
  <c r="M85"/>
  <c r="I85"/>
  <c r="H85"/>
  <c r="D85"/>
  <c r="C85"/>
  <c r="B85"/>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T159" i="20"/>
  <c r="P159"/>
  <c r="N159"/>
  <c r="L159"/>
  <c r="J159"/>
  <c r="H159"/>
  <c r="F159"/>
  <c r="T125"/>
  <c r="R125"/>
  <c r="P125"/>
  <c r="N125"/>
  <c r="L125"/>
  <c r="J125"/>
  <c r="H125"/>
  <c r="F125"/>
  <c r="T90"/>
  <c r="R90"/>
  <c r="P90"/>
  <c r="N90"/>
  <c r="L90"/>
  <c r="H90"/>
  <c r="F90"/>
  <c r="O55"/>
  <c r="M55"/>
  <c r="K55"/>
  <c r="I55"/>
  <c r="G55"/>
  <c r="E55"/>
  <c r="D55"/>
  <c r="C55"/>
  <c r="P16"/>
  <c r="N16"/>
  <c r="L16"/>
  <c r="J16"/>
  <c r="H16"/>
  <c r="U72" i="16"/>
  <c r="S72"/>
  <c r="Q72"/>
  <c r="O72"/>
  <c r="L72"/>
  <c r="J72"/>
  <c r="H72"/>
  <c r="F72"/>
  <c r="U22"/>
  <c r="S22"/>
  <c r="Q22"/>
  <c r="O22"/>
  <c r="F22"/>
  <c r="H22"/>
  <c r="J22"/>
  <c r="L22"/>
  <c r="W10" i="14"/>
  <c r="Z10"/>
  <c r="T10"/>
  <c r="Q10"/>
  <c r="N10"/>
  <c r="K10"/>
  <c r="E10"/>
  <c r="H10"/>
  <c r="O49" i="13"/>
  <c r="M49"/>
  <c r="K49"/>
  <c r="I49"/>
  <c r="G49"/>
  <c r="E49"/>
  <c r="D49"/>
  <c r="C49"/>
  <c r="B49"/>
  <c r="P9"/>
  <c r="R9"/>
  <c r="N9"/>
  <c r="L9"/>
  <c r="L53" s="1"/>
  <c r="J9"/>
  <c r="H9"/>
  <c r="H53" s="1"/>
  <c r="F9"/>
  <c r="O49" i="35"/>
  <c r="N49"/>
  <c r="J49"/>
  <c r="I49"/>
  <c r="G9"/>
  <c r="E49"/>
  <c r="D49"/>
  <c r="C49"/>
  <c r="B49"/>
  <c r="O9"/>
  <c r="J9"/>
  <c r="Q9"/>
  <c r="L9"/>
  <c r="E9"/>
  <c r="O92" i="11"/>
  <c r="J92"/>
  <c r="E92"/>
  <c r="Q30"/>
  <c r="L30"/>
  <c r="G30"/>
  <c r="O303" i="8"/>
  <c r="Q303"/>
  <c r="M303"/>
  <c r="K303"/>
  <c r="T247"/>
  <c r="R247"/>
  <c r="P247"/>
  <c r="N247"/>
  <c r="L247"/>
  <c r="J247"/>
  <c r="H247"/>
  <c r="F247"/>
  <c r="D247"/>
  <c r="Q30" i="10"/>
  <c r="Q26"/>
  <c r="O91"/>
  <c r="L30"/>
  <c r="L26"/>
  <c r="J91"/>
  <c r="G30"/>
  <c r="G26"/>
  <c r="E91"/>
  <c r="O30"/>
  <c r="J30"/>
  <c r="T139" i="8"/>
  <c r="R139"/>
  <c r="P139"/>
  <c r="N139"/>
  <c r="L139"/>
  <c r="F139"/>
  <c r="D139"/>
  <c r="Q26" i="7"/>
  <c r="Q22"/>
  <c r="O85"/>
  <c r="L26"/>
  <c r="L22"/>
  <c r="J85"/>
  <c r="G26"/>
  <c r="G22"/>
  <c r="E85"/>
  <c r="O26"/>
  <c r="J26"/>
  <c r="E26"/>
  <c r="G24" i="29"/>
  <c r="H24" s="1"/>
  <c r="E24"/>
  <c r="G91" i="28"/>
  <c r="H91"/>
  <c r="E31"/>
  <c r="N92" i="11"/>
  <c r="I92"/>
  <c r="D92"/>
  <c r="B92"/>
  <c r="J30"/>
  <c r="O30"/>
  <c r="E30"/>
  <c r="N91" i="10"/>
  <c r="E30"/>
  <c r="T28" i="8"/>
  <c r="R28"/>
  <c r="P28"/>
  <c r="N28"/>
  <c r="L28"/>
  <c r="J28"/>
  <c r="F28"/>
  <c r="D28"/>
  <c r="N85" i="7"/>
  <c r="I85"/>
  <c r="D85"/>
  <c r="AF31" i="5"/>
  <c r="AC31"/>
  <c r="Z31"/>
  <c r="W31"/>
  <c r="T31"/>
  <c r="K31"/>
  <c r="H31"/>
  <c r="E31"/>
  <c r="Q308" i="4"/>
  <c r="O308"/>
  <c r="M308"/>
  <c r="K308"/>
  <c r="E308"/>
  <c r="C308"/>
  <c r="B308"/>
  <c r="T253"/>
  <c r="R253"/>
  <c r="P253"/>
  <c r="N253"/>
  <c r="L253"/>
  <c r="J253"/>
  <c r="H253"/>
  <c r="F253"/>
  <c r="D253"/>
  <c r="S198"/>
  <c r="Q198"/>
  <c r="O198"/>
  <c r="M198"/>
  <c r="K198"/>
  <c r="E198"/>
  <c r="C198"/>
  <c r="B198"/>
  <c r="R144"/>
  <c r="T144"/>
  <c r="P144"/>
  <c r="N144"/>
  <c r="L144"/>
  <c r="J144"/>
  <c r="H144"/>
  <c r="F144"/>
  <c r="D144"/>
  <c r="S88"/>
  <c r="Q88"/>
  <c r="O88"/>
  <c r="M88"/>
  <c r="K88"/>
  <c r="I88"/>
  <c r="G88"/>
  <c r="E88"/>
  <c r="C88"/>
  <c r="B88"/>
  <c r="R29"/>
  <c r="T29"/>
  <c r="P29"/>
  <c r="N29"/>
  <c r="L29"/>
  <c r="J29"/>
  <c r="H29"/>
  <c r="F29"/>
  <c r="D29"/>
  <c r="P27" i="3"/>
  <c r="Q27" s="1"/>
  <c r="P23"/>
  <c r="N84"/>
  <c r="M84"/>
  <c r="K27"/>
  <c r="K23"/>
  <c r="I84"/>
  <c r="H84"/>
  <c r="F27"/>
  <c r="F23"/>
  <c r="D84"/>
  <c r="C84"/>
  <c r="B84"/>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71" i="16"/>
  <c r="H71"/>
  <c r="J71"/>
  <c r="L71"/>
  <c r="O71"/>
  <c r="Q71"/>
  <c r="S71"/>
  <c r="U71"/>
  <c r="L21"/>
  <c r="F21"/>
  <c r="H21"/>
  <c r="J21"/>
  <c r="O21"/>
  <c r="Q21"/>
  <c r="S21"/>
  <c r="U21"/>
  <c r="Q9" i="14"/>
  <c r="N9"/>
  <c r="K9"/>
  <c r="H9"/>
  <c r="P8" i="13"/>
  <c r="R8"/>
  <c r="N8"/>
  <c r="L8"/>
  <c r="J8"/>
  <c r="H8"/>
  <c r="F8"/>
  <c r="Q8" i="14"/>
  <c r="N8"/>
  <c r="K8"/>
  <c r="H8"/>
  <c r="P7" i="13"/>
  <c r="R7"/>
  <c r="N7"/>
  <c r="L7"/>
  <c r="J7"/>
  <c r="J51" s="1"/>
  <c r="H7"/>
  <c r="F7"/>
  <c r="F51" s="1"/>
  <c r="Q7" i="14"/>
  <c r="N7"/>
  <c r="K7"/>
  <c r="H7"/>
  <c r="P6" i="13"/>
  <c r="R6"/>
  <c r="N6"/>
  <c r="L6"/>
  <c r="L50" s="1"/>
  <c r="J6"/>
  <c r="H6"/>
  <c r="F6"/>
  <c r="Q6" i="14"/>
  <c r="N6"/>
  <c r="K6"/>
  <c r="H6"/>
  <c r="P5" i="13"/>
  <c r="P49" s="1"/>
  <c r="R5"/>
  <c r="N5"/>
  <c r="N49" s="1"/>
  <c r="J5"/>
  <c r="H5"/>
  <c r="W6" i="14"/>
  <c r="W7"/>
  <c r="W8"/>
  <c r="W9"/>
  <c r="Z6"/>
  <c r="Z7"/>
  <c r="Z8"/>
  <c r="Z9"/>
  <c r="T6"/>
  <c r="T7"/>
  <c r="T8"/>
  <c r="T9"/>
  <c r="E6"/>
  <c r="E7"/>
  <c r="E8"/>
  <c r="E9"/>
  <c r="D26" i="23"/>
  <c r="C31"/>
  <c r="D31" s="1"/>
  <c r="Q8" i="35"/>
  <c r="Q52" s="1"/>
  <c r="O8"/>
  <c r="L8"/>
  <c r="J8"/>
  <c r="G8"/>
  <c r="G52" s="1"/>
  <c r="E8"/>
  <c r="Q7"/>
  <c r="Q51" s="1"/>
  <c r="O7"/>
  <c r="L7"/>
  <c r="J7"/>
  <c r="G7"/>
  <c r="E7"/>
  <c r="Q6"/>
  <c r="O6"/>
  <c r="L6"/>
  <c r="J6"/>
  <c r="G6"/>
  <c r="G50" s="1"/>
  <c r="E6"/>
  <c r="Q5"/>
  <c r="O5"/>
  <c r="L5"/>
  <c r="G5"/>
  <c r="G49" s="1"/>
  <c r="E5"/>
  <c r="Q29" i="11"/>
  <c r="O29"/>
  <c r="J29"/>
  <c r="L29"/>
  <c r="G29"/>
  <c r="G25"/>
  <c r="E29"/>
  <c r="B91"/>
  <c r="D91"/>
  <c r="E91"/>
  <c r="I91"/>
  <c r="J91"/>
  <c r="L25"/>
  <c r="N91"/>
  <c r="O91"/>
  <c r="Q25"/>
  <c r="Q29" i="10"/>
  <c r="Q94" s="1"/>
  <c r="L29"/>
  <c r="G29"/>
  <c r="O29"/>
  <c r="J29"/>
  <c r="E29"/>
  <c r="B90"/>
  <c r="D90"/>
  <c r="E90"/>
  <c r="I90"/>
  <c r="J90"/>
  <c r="N90"/>
  <c r="O90"/>
  <c r="AF34" i="9"/>
  <c r="AC34"/>
  <c r="Z34"/>
  <c r="W34"/>
  <c r="T34"/>
  <c r="N30"/>
  <c r="Q34"/>
  <c r="N34"/>
  <c r="K34"/>
  <c r="H34"/>
  <c r="E34"/>
  <c r="B302" i="8"/>
  <c r="E302"/>
  <c r="K302"/>
  <c r="M302"/>
  <c r="Q302"/>
  <c r="T246"/>
  <c r="R246"/>
  <c r="P246"/>
  <c r="N246"/>
  <c r="L246"/>
  <c r="J246"/>
  <c r="H246"/>
  <c r="F246"/>
  <c r="D246"/>
  <c r="O190"/>
  <c r="O191"/>
  <c r="O192"/>
  <c r="M192"/>
  <c r="E192"/>
  <c r="K192"/>
  <c r="Q192"/>
  <c r="T136"/>
  <c r="R136"/>
  <c r="P136"/>
  <c r="N136"/>
  <c r="L136"/>
  <c r="J136"/>
  <c r="H136"/>
  <c r="F136"/>
  <c r="D136"/>
  <c r="I79"/>
  <c r="I80"/>
  <c r="I81"/>
  <c r="S81"/>
  <c r="K81"/>
  <c r="M81"/>
  <c r="O81"/>
  <c r="Q81"/>
  <c r="T25"/>
  <c r="R25"/>
  <c r="P25"/>
  <c r="N25"/>
  <c r="L25"/>
  <c r="J25"/>
  <c r="H25"/>
  <c r="F25"/>
  <c r="D25"/>
  <c r="O25" i="7"/>
  <c r="Q25"/>
  <c r="Q88" s="1"/>
  <c r="J25"/>
  <c r="L25"/>
  <c r="L88" s="1"/>
  <c r="G25"/>
  <c r="G21"/>
  <c r="E25"/>
  <c r="D84"/>
  <c r="E84"/>
  <c r="I84"/>
  <c r="J84"/>
  <c r="L21"/>
  <c r="N84"/>
  <c r="O84"/>
  <c r="Q21"/>
  <c r="AF30" i="5"/>
  <c r="AC30"/>
  <c r="Z30"/>
  <c r="W30"/>
  <c r="T30"/>
  <c r="Q30"/>
  <c r="N30"/>
  <c r="K30"/>
  <c r="H30"/>
  <c r="E30"/>
  <c r="E307" i="4"/>
  <c r="B307"/>
  <c r="C307"/>
  <c r="K307"/>
  <c r="M307"/>
  <c r="O307"/>
  <c r="Q307"/>
  <c r="S307"/>
  <c r="T252"/>
  <c r="R252"/>
  <c r="P252"/>
  <c r="N252"/>
  <c r="L252"/>
  <c r="J252"/>
  <c r="H252"/>
  <c r="F252"/>
  <c r="D252"/>
  <c r="B197"/>
  <c r="C197"/>
  <c r="E197"/>
  <c r="K197"/>
  <c r="M197"/>
  <c r="O197"/>
  <c r="Q197"/>
  <c r="S197"/>
  <c r="T143"/>
  <c r="R143"/>
  <c r="P143"/>
  <c r="N143"/>
  <c r="L143"/>
  <c r="J143"/>
  <c r="H143"/>
  <c r="F143"/>
  <c r="D143"/>
  <c r="B87"/>
  <c r="C87"/>
  <c r="E87"/>
  <c r="G87"/>
  <c r="I87"/>
  <c r="K87"/>
  <c r="M87"/>
  <c r="O87"/>
  <c r="Q87"/>
  <c r="S87"/>
  <c r="R28"/>
  <c r="J28"/>
  <c r="H28"/>
  <c r="F28"/>
  <c r="T28"/>
  <c r="P28"/>
  <c r="N28"/>
  <c r="L28"/>
  <c r="D28"/>
  <c r="O26" i="3"/>
  <c r="P26"/>
  <c r="P87" s="1"/>
  <c r="J26"/>
  <c r="K26"/>
  <c r="L26" s="1"/>
  <c r="E26"/>
  <c r="F26"/>
  <c r="F87" s="1"/>
  <c r="B83"/>
  <c r="C83"/>
  <c r="D83"/>
  <c r="F22"/>
  <c r="G22" s="1"/>
  <c r="H83"/>
  <c r="I83"/>
  <c r="M83"/>
  <c r="N83"/>
  <c r="P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T158" i="20"/>
  <c r="P158"/>
  <c r="N158"/>
  <c r="L158"/>
  <c r="J158"/>
  <c r="H158"/>
  <c r="F158"/>
  <c r="T124"/>
  <c r="R124"/>
  <c r="P124"/>
  <c r="N124"/>
  <c r="L124"/>
  <c r="J124"/>
  <c r="H124"/>
  <c r="F124"/>
  <c r="T89"/>
  <c r="R89"/>
  <c r="P89"/>
  <c r="N89"/>
  <c r="L89"/>
  <c r="J89"/>
  <c r="H89"/>
  <c r="F89"/>
  <c r="C54"/>
  <c r="D54"/>
  <c r="E54"/>
  <c r="G54"/>
  <c r="I54"/>
  <c r="K54"/>
  <c r="M54"/>
  <c r="O54"/>
  <c r="P15"/>
  <c r="N15"/>
  <c r="L15"/>
  <c r="J15"/>
  <c r="H15"/>
  <c r="F15"/>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I21" i="17"/>
  <c r="I49"/>
  <c r="U70" i="16"/>
  <c r="S70"/>
  <c r="Q70"/>
  <c r="O70"/>
  <c r="L70"/>
  <c r="J70"/>
  <c r="H70"/>
  <c r="F70"/>
  <c r="U20"/>
  <c r="S20"/>
  <c r="Q20"/>
  <c r="O20"/>
  <c r="L20"/>
  <c r="J20"/>
  <c r="H20"/>
  <c r="F20"/>
  <c r="E88" i="28"/>
  <c r="B90" i="11"/>
  <c r="D90"/>
  <c r="I90"/>
  <c r="J90"/>
  <c r="Q28"/>
  <c r="Q24"/>
  <c r="E90"/>
  <c r="G28"/>
  <c r="G24"/>
  <c r="L28"/>
  <c r="L24"/>
  <c r="N90"/>
  <c r="O90"/>
  <c r="O28"/>
  <c r="J28"/>
  <c r="E28"/>
  <c r="I89" i="10"/>
  <c r="E89"/>
  <c r="B89"/>
  <c r="D89"/>
  <c r="J89"/>
  <c r="N89"/>
  <c r="O89"/>
  <c r="Q28"/>
  <c r="O28"/>
  <c r="L28"/>
  <c r="J28"/>
  <c r="G28"/>
  <c r="E28"/>
  <c r="AF33" i="9"/>
  <c r="AC33"/>
  <c r="Z33"/>
  <c r="W33"/>
  <c r="T33"/>
  <c r="K33"/>
  <c r="H33"/>
  <c r="E33"/>
  <c r="S298" i="8"/>
  <c r="Q300"/>
  <c r="O300"/>
  <c r="O301"/>
  <c r="O299"/>
  <c r="M301"/>
  <c r="K301"/>
  <c r="E301"/>
  <c r="B301"/>
  <c r="Q301"/>
  <c r="T245"/>
  <c r="R245"/>
  <c r="P245"/>
  <c r="N245"/>
  <c r="L245"/>
  <c r="J245"/>
  <c r="H245"/>
  <c r="F245"/>
  <c r="D245"/>
  <c r="C189"/>
  <c r="B190"/>
  <c r="E190"/>
  <c r="K190"/>
  <c r="M190"/>
  <c r="Q190"/>
  <c r="B191"/>
  <c r="E191"/>
  <c r="K191"/>
  <c r="Q191"/>
  <c r="T135"/>
  <c r="R135"/>
  <c r="P135"/>
  <c r="N135"/>
  <c r="L135"/>
  <c r="J135"/>
  <c r="H135"/>
  <c r="F135"/>
  <c r="D135"/>
  <c r="B80"/>
  <c r="E80"/>
  <c r="Q80"/>
  <c r="S80"/>
  <c r="C80"/>
  <c r="K80"/>
  <c r="M80"/>
  <c r="O80"/>
  <c r="T24"/>
  <c r="R24"/>
  <c r="P24"/>
  <c r="N24"/>
  <c r="L24"/>
  <c r="J24"/>
  <c r="H24"/>
  <c r="F24"/>
  <c r="D24"/>
  <c r="D83" i="7"/>
  <c r="I83"/>
  <c r="N83"/>
  <c r="O83"/>
  <c r="J83"/>
  <c r="E83"/>
  <c r="B83"/>
  <c r="G24"/>
  <c r="G20"/>
  <c r="L24"/>
  <c r="L20"/>
  <c r="Q24"/>
  <c r="Q20"/>
  <c r="O24"/>
  <c r="J24"/>
  <c r="E24"/>
  <c r="AF29" i="5"/>
  <c r="AC29"/>
  <c r="Z29"/>
  <c r="W29"/>
  <c r="T29"/>
  <c r="Q29"/>
  <c r="N29"/>
  <c r="K29"/>
  <c r="H29"/>
  <c r="E29"/>
  <c r="B306" i="4"/>
  <c r="E306"/>
  <c r="K306"/>
  <c r="S306"/>
  <c r="C306"/>
  <c r="M306"/>
  <c r="O306"/>
  <c r="Q306"/>
  <c r="T251"/>
  <c r="R251"/>
  <c r="P251"/>
  <c r="N251"/>
  <c r="L251"/>
  <c r="J251"/>
  <c r="H251"/>
  <c r="F251"/>
  <c r="D251"/>
  <c r="C196"/>
  <c r="E196"/>
  <c r="S196"/>
  <c r="K196"/>
  <c r="M196"/>
  <c r="O196"/>
  <c r="Q196"/>
  <c r="T142"/>
  <c r="R142"/>
  <c r="P142"/>
  <c r="N142"/>
  <c r="L142"/>
  <c r="J142"/>
  <c r="H142"/>
  <c r="D142"/>
  <c r="M86"/>
  <c r="G86"/>
  <c r="I82"/>
  <c r="I83"/>
  <c r="I84"/>
  <c r="I85"/>
  <c r="I86"/>
  <c r="S86"/>
  <c r="B86"/>
  <c r="C86"/>
  <c r="E86"/>
  <c r="K86"/>
  <c r="O86"/>
  <c r="Q86"/>
  <c r="T27"/>
  <c r="R27"/>
  <c r="P27"/>
  <c r="N27"/>
  <c r="L27"/>
  <c r="J27"/>
  <c r="H27"/>
  <c r="F27"/>
  <c r="D27"/>
  <c r="D82" i="3"/>
  <c r="H82"/>
  <c r="B82"/>
  <c r="C82"/>
  <c r="I82"/>
  <c r="M82"/>
  <c r="N82"/>
  <c r="P25"/>
  <c r="Q25" s="1"/>
  <c r="P21"/>
  <c r="O25"/>
  <c r="K25"/>
  <c r="K86" s="1"/>
  <c r="K21"/>
  <c r="J25"/>
  <c r="F25"/>
  <c r="F86" s="1"/>
  <c r="F21"/>
  <c r="E25"/>
  <c r="H122" i="28"/>
  <c r="D122"/>
  <c r="E122"/>
  <c r="H88"/>
  <c r="G88"/>
  <c r="D88"/>
  <c r="G28"/>
  <c r="E28"/>
  <c r="D29" i="23"/>
  <c r="AA36" i="19"/>
  <c r="Y36"/>
  <c r="V36"/>
  <c r="T36"/>
  <c r="Q36"/>
  <c r="O36"/>
  <c r="L36"/>
  <c r="J36"/>
  <c r="E36"/>
  <c r="G36"/>
  <c r="U69" i="16"/>
  <c r="S69"/>
  <c r="Q69"/>
  <c r="O69"/>
  <c r="L69"/>
  <c r="J69"/>
  <c r="H69"/>
  <c r="F69"/>
  <c r="U19"/>
  <c r="S19"/>
  <c r="Q19"/>
  <c r="O19"/>
  <c r="L19"/>
  <c r="J19"/>
  <c r="H19"/>
  <c r="F19"/>
  <c r="AF32" i="9"/>
  <c r="AC32"/>
  <c r="Z32"/>
  <c r="W32"/>
  <c r="T32"/>
  <c r="K32"/>
  <c r="H32"/>
  <c r="E32"/>
  <c r="B300" i="8"/>
  <c r="E300"/>
  <c r="K300"/>
  <c r="M300"/>
  <c r="P244"/>
  <c r="T244"/>
  <c r="R244"/>
  <c r="N244"/>
  <c r="L244"/>
  <c r="J244"/>
  <c r="H244"/>
  <c r="F244"/>
  <c r="D244"/>
  <c r="T134"/>
  <c r="R134"/>
  <c r="P134"/>
  <c r="N134"/>
  <c r="L134"/>
  <c r="J134"/>
  <c r="H134"/>
  <c r="F134"/>
  <c r="D134"/>
  <c r="B79"/>
  <c r="C79"/>
  <c r="E79"/>
  <c r="K79"/>
  <c r="M79"/>
  <c r="O79"/>
  <c r="Q79"/>
  <c r="S79"/>
  <c r="T23"/>
  <c r="R23"/>
  <c r="P23"/>
  <c r="N23"/>
  <c r="L23"/>
  <c r="H23"/>
  <c r="J23"/>
  <c r="F23"/>
  <c r="D23"/>
  <c r="B82" i="7"/>
  <c r="D82"/>
  <c r="E82"/>
  <c r="G23"/>
  <c r="I82"/>
  <c r="J82"/>
  <c r="L23"/>
  <c r="L19"/>
  <c r="N82"/>
  <c r="O82"/>
  <c r="Q23"/>
  <c r="Q19"/>
  <c r="O23"/>
  <c r="J23"/>
  <c r="E23"/>
  <c r="B89" i="11"/>
  <c r="D89"/>
  <c r="E89"/>
  <c r="G27"/>
  <c r="G23"/>
  <c r="I89"/>
  <c r="J89"/>
  <c r="L27"/>
  <c r="L23"/>
  <c r="N89"/>
  <c r="O89"/>
  <c r="Q27"/>
  <c r="Q23"/>
  <c r="O27"/>
  <c r="J27"/>
  <c r="E27"/>
  <c r="B88" i="10"/>
  <c r="D88"/>
  <c r="E88"/>
  <c r="I88"/>
  <c r="J88"/>
  <c r="N88"/>
  <c r="O88"/>
  <c r="Q27"/>
  <c r="L27"/>
  <c r="G27"/>
  <c r="E27"/>
  <c r="O27"/>
  <c r="J27"/>
  <c r="AC28" i="5"/>
  <c r="AF28"/>
  <c r="Z28"/>
  <c r="W28"/>
  <c r="T28"/>
  <c r="Q28"/>
  <c r="N28"/>
  <c r="K28"/>
  <c r="H28"/>
  <c r="E28"/>
  <c r="B305" i="4"/>
  <c r="C305"/>
  <c r="E305"/>
  <c r="K305"/>
  <c r="M305"/>
  <c r="O305"/>
  <c r="Q305"/>
  <c r="S305"/>
  <c r="T250"/>
  <c r="R250"/>
  <c r="P250"/>
  <c r="N250"/>
  <c r="L250"/>
  <c r="J250"/>
  <c r="H250"/>
  <c r="F250"/>
  <c r="D250"/>
  <c r="B195"/>
  <c r="C195"/>
  <c r="E195"/>
  <c r="K195"/>
  <c r="M195"/>
  <c r="O195"/>
  <c r="Q195"/>
  <c r="S195"/>
  <c r="T141"/>
  <c r="R141"/>
  <c r="P141"/>
  <c r="N141"/>
  <c r="L141"/>
  <c r="J141"/>
  <c r="H141"/>
  <c r="F141"/>
  <c r="D141"/>
  <c r="B85"/>
  <c r="C85"/>
  <c r="E85"/>
  <c r="G85"/>
  <c r="K85"/>
  <c r="M85"/>
  <c r="O85"/>
  <c r="Q85"/>
  <c r="S85"/>
  <c r="T26"/>
  <c r="R26"/>
  <c r="P26"/>
  <c r="N26"/>
  <c r="L26"/>
  <c r="J26"/>
  <c r="H26"/>
  <c r="F26"/>
  <c r="D26"/>
  <c r="B81" i="3"/>
  <c r="C81"/>
  <c r="D81"/>
  <c r="H81"/>
  <c r="I81"/>
  <c r="M81"/>
  <c r="N81"/>
  <c r="O24"/>
  <c r="P24"/>
  <c r="Q24" s="1"/>
  <c r="P20"/>
  <c r="Q20" s="1"/>
  <c r="J24"/>
  <c r="K24"/>
  <c r="L24" s="1"/>
  <c r="K20"/>
  <c r="L20" s="1"/>
  <c r="E24"/>
  <c r="F24"/>
  <c r="G24" s="1"/>
  <c r="F20"/>
  <c r="D28" i="23"/>
  <c r="O5" i="3"/>
  <c r="J5"/>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157" i="20"/>
  <c r="P157"/>
  <c r="N157"/>
  <c r="L157"/>
  <c r="J157"/>
  <c r="H157"/>
  <c r="F157"/>
  <c r="T123"/>
  <c r="R123"/>
  <c r="P123"/>
  <c r="N123"/>
  <c r="L123"/>
  <c r="J123"/>
  <c r="H123"/>
  <c r="F123"/>
  <c r="T88"/>
  <c r="R88"/>
  <c r="P88"/>
  <c r="N88"/>
  <c r="L88"/>
  <c r="J88"/>
  <c r="H88"/>
  <c r="F88"/>
  <c r="O53"/>
  <c r="M53"/>
  <c r="K53"/>
  <c r="I53"/>
  <c r="G53"/>
  <c r="E53"/>
  <c r="D53"/>
  <c r="C53"/>
  <c r="P14"/>
  <c r="N14"/>
  <c r="L14"/>
  <c r="J14"/>
  <c r="H14"/>
  <c r="F14"/>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8" i="16"/>
  <c r="S68"/>
  <c r="Q68"/>
  <c r="L68"/>
  <c r="J68"/>
  <c r="H68"/>
  <c r="Q18"/>
  <c r="U18"/>
  <c r="S18"/>
  <c r="L18"/>
  <c r="J18"/>
  <c r="H18"/>
  <c r="O18"/>
  <c r="O68"/>
  <c r="F68"/>
  <c r="F18"/>
  <c r="AC31" i="9"/>
  <c r="Z31"/>
  <c r="W31"/>
  <c r="T31"/>
  <c r="K31"/>
  <c r="H31"/>
  <c r="AF31"/>
  <c r="E31"/>
  <c r="B299" i="8"/>
  <c r="C299"/>
  <c r="E299"/>
  <c r="K299"/>
  <c r="M299"/>
  <c r="Q299"/>
  <c r="R243"/>
  <c r="T243"/>
  <c r="P243"/>
  <c r="N243"/>
  <c r="L243"/>
  <c r="J243"/>
  <c r="H243"/>
  <c r="F243"/>
  <c r="D243"/>
  <c r="K189"/>
  <c r="M189"/>
  <c r="Q189"/>
  <c r="S189"/>
  <c r="R133"/>
  <c r="T133"/>
  <c r="P133"/>
  <c r="N133"/>
  <c r="L133"/>
  <c r="J133"/>
  <c r="H133"/>
  <c r="F133"/>
  <c r="D133"/>
  <c r="B78"/>
  <c r="C78"/>
  <c r="E78"/>
  <c r="K78"/>
  <c r="M78"/>
  <c r="O78"/>
  <c r="Q78"/>
  <c r="S78"/>
  <c r="R22"/>
  <c r="T22"/>
  <c r="P22"/>
  <c r="N22"/>
  <c r="L22"/>
  <c r="J22"/>
  <c r="H22"/>
  <c r="F22"/>
  <c r="D22"/>
  <c r="S176"/>
  <c r="S177"/>
  <c r="S179"/>
  <c r="S188"/>
  <c r="S184"/>
  <c r="S181"/>
  <c r="S182"/>
  <c r="Q188"/>
  <c r="M188"/>
  <c r="K188"/>
  <c r="E188"/>
  <c r="E189"/>
  <c r="C188"/>
  <c r="B189"/>
  <c r="B81" i="7"/>
  <c r="D81"/>
  <c r="E81"/>
  <c r="I81"/>
  <c r="J81"/>
  <c r="N81"/>
  <c r="O81"/>
  <c r="Q18"/>
  <c r="L18"/>
  <c r="G18"/>
  <c r="G81" s="1"/>
  <c r="O22"/>
  <c r="J22"/>
  <c r="E22"/>
  <c r="B88" i="11"/>
  <c r="D88"/>
  <c r="E88"/>
  <c r="G26"/>
  <c r="G22"/>
  <c r="I88"/>
  <c r="J88"/>
  <c r="L26"/>
  <c r="L22"/>
  <c r="N88"/>
  <c r="O88"/>
  <c r="Q26"/>
  <c r="Q22"/>
  <c r="O26"/>
  <c r="J26"/>
  <c r="E26"/>
  <c r="B87" i="10"/>
  <c r="D87"/>
  <c r="E87"/>
  <c r="I87"/>
  <c r="J87"/>
  <c r="N87"/>
  <c r="O87"/>
  <c r="Q25"/>
  <c r="L25"/>
  <c r="G25"/>
  <c r="J26"/>
  <c r="O26"/>
  <c r="E26"/>
  <c r="N27" i="5"/>
  <c r="Q27"/>
  <c r="AF27"/>
  <c r="AC27"/>
  <c r="Z27"/>
  <c r="W27"/>
  <c r="T27"/>
  <c r="K27"/>
  <c r="H27"/>
  <c r="E27"/>
  <c r="B304" i="4"/>
  <c r="C304"/>
  <c r="E304"/>
  <c r="K304"/>
  <c r="M304"/>
  <c r="O304"/>
  <c r="Q304"/>
  <c r="S304"/>
  <c r="R249"/>
  <c r="T249"/>
  <c r="P249"/>
  <c r="N249"/>
  <c r="L249"/>
  <c r="J249"/>
  <c r="H249"/>
  <c r="F249"/>
  <c r="D249"/>
  <c r="B194"/>
  <c r="C194"/>
  <c r="E194"/>
  <c r="K194"/>
  <c r="M194"/>
  <c r="O194"/>
  <c r="Q194"/>
  <c r="S194"/>
  <c r="J140"/>
  <c r="H140"/>
  <c r="R140"/>
  <c r="T140"/>
  <c r="P140"/>
  <c r="N140"/>
  <c r="L140"/>
  <c r="F140"/>
  <c r="D140"/>
  <c r="B84"/>
  <c r="C84"/>
  <c r="E84"/>
  <c r="G84"/>
  <c r="K84"/>
  <c r="M84"/>
  <c r="O84"/>
  <c r="Q84"/>
  <c r="S84"/>
  <c r="B80" i="3"/>
  <c r="C80"/>
  <c r="D80"/>
  <c r="H80"/>
  <c r="I80"/>
  <c r="M80"/>
  <c r="N80"/>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7"/>
  <c r="C67"/>
  <c r="E67"/>
  <c r="G67"/>
  <c r="K67"/>
  <c r="M67"/>
  <c r="O67"/>
  <c r="Q67"/>
  <c r="S67"/>
  <c r="B68"/>
  <c r="C68"/>
  <c r="E68"/>
  <c r="G68"/>
  <c r="K68"/>
  <c r="M68"/>
  <c r="O68"/>
  <c r="Q68"/>
  <c r="S68"/>
  <c r="B69"/>
  <c r="C69"/>
  <c r="E69"/>
  <c r="G69"/>
  <c r="K69"/>
  <c r="M69"/>
  <c r="O69"/>
  <c r="Q69"/>
  <c r="S69"/>
  <c r="B70"/>
  <c r="C70"/>
  <c r="E70"/>
  <c r="G70"/>
  <c r="K70"/>
  <c r="M70"/>
  <c r="O70"/>
  <c r="Q70"/>
  <c r="S70"/>
  <c r="B71"/>
  <c r="E71"/>
  <c r="G71"/>
  <c r="K71"/>
  <c r="M71"/>
  <c r="O71"/>
  <c r="Q71"/>
  <c r="S71"/>
  <c r="B72"/>
  <c r="C72"/>
  <c r="E72"/>
  <c r="G72"/>
  <c r="K72"/>
  <c r="M72"/>
  <c r="O72"/>
  <c r="Q72"/>
  <c r="S72"/>
  <c r="B73"/>
  <c r="C73"/>
  <c r="E73"/>
  <c r="G73"/>
  <c r="K73"/>
  <c r="M73"/>
  <c r="O73"/>
  <c r="Q73"/>
  <c r="S73"/>
  <c r="B74"/>
  <c r="C74"/>
  <c r="E74"/>
  <c r="G74"/>
  <c r="K74"/>
  <c r="M74"/>
  <c r="O74"/>
  <c r="Q74"/>
  <c r="S74"/>
  <c r="B75"/>
  <c r="E75"/>
  <c r="G75"/>
  <c r="K75"/>
  <c r="M75"/>
  <c r="O75"/>
  <c r="S75"/>
  <c r="B76"/>
  <c r="C76"/>
  <c r="E76"/>
  <c r="G76"/>
  <c r="K76"/>
  <c r="M76"/>
  <c r="O76"/>
  <c r="Q76"/>
  <c r="S76"/>
  <c r="B77"/>
  <c r="C77"/>
  <c r="E77"/>
  <c r="G77"/>
  <c r="K77"/>
  <c r="M77"/>
  <c r="O77"/>
  <c r="Q77"/>
  <c r="S77"/>
  <c r="B78"/>
  <c r="C78"/>
  <c r="E78"/>
  <c r="G78"/>
  <c r="K78"/>
  <c r="M78"/>
  <c r="O78"/>
  <c r="Q78"/>
  <c r="S78"/>
  <c r="B79"/>
  <c r="C79"/>
  <c r="E79"/>
  <c r="G79"/>
  <c r="K79"/>
  <c r="M79"/>
  <c r="O79"/>
  <c r="Q79"/>
  <c r="S79"/>
  <c r="B80"/>
  <c r="C80"/>
  <c r="E80"/>
  <c r="G80"/>
  <c r="K80"/>
  <c r="M80"/>
  <c r="O80"/>
  <c r="Q80"/>
  <c r="S80"/>
  <c r="B81"/>
  <c r="C81"/>
  <c r="E81"/>
  <c r="G81"/>
  <c r="I81"/>
  <c r="K81"/>
  <c r="M81"/>
  <c r="O81"/>
  <c r="Q81"/>
  <c r="S81"/>
  <c r="B82"/>
  <c r="C82"/>
  <c r="E82"/>
  <c r="G82"/>
  <c r="K82"/>
  <c r="M82"/>
  <c r="O82"/>
  <c r="Q82"/>
  <c r="S82"/>
  <c r="B83"/>
  <c r="C83"/>
  <c r="E83"/>
  <c r="G83"/>
  <c r="K83"/>
  <c r="M83"/>
  <c r="O83"/>
  <c r="Q83"/>
  <c r="S83"/>
  <c r="D123"/>
  <c r="F123"/>
  <c r="J123"/>
  <c r="L123"/>
  <c r="N123"/>
  <c r="P123"/>
  <c r="R123"/>
  <c r="T123"/>
  <c r="D124"/>
  <c r="F124"/>
  <c r="J124"/>
  <c r="L124"/>
  <c r="N124"/>
  <c r="P124"/>
  <c r="R124"/>
  <c r="T124"/>
  <c r="D125"/>
  <c r="F125"/>
  <c r="J125"/>
  <c r="L125"/>
  <c r="N125"/>
  <c r="P125"/>
  <c r="R125"/>
  <c r="T125"/>
  <c r="D126"/>
  <c r="F126"/>
  <c r="J126"/>
  <c r="L126"/>
  <c r="N126"/>
  <c r="P126"/>
  <c r="R126"/>
  <c r="T126"/>
  <c r="D127"/>
  <c r="F127"/>
  <c r="J127"/>
  <c r="L127"/>
  <c r="N127"/>
  <c r="P127"/>
  <c r="R127"/>
  <c r="T127"/>
  <c r="D128"/>
  <c r="F128"/>
  <c r="J128"/>
  <c r="L128"/>
  <c r="N128"/>
  <c r="P128"/>
  <c r="R128"/>
  <c r="T128"/>
  <c r="D129"/>
  <c r="F129"/>
  <c r="J129"/>
  <c r="L129"/>
  <c r="N129"/>
  <c r="P129"/>
  <c r="R129"/>
  <c r="T129"/>
  <c r="D130"/>
  <c r="F130"/>
  <c r="J130"/>
  <c r="L130"/>
  <c r="N130"/>
  <c r="P130"/>
  <c r="R130"/>
  <c r="T130"/>
  <c r="D131"/>
  <c r="F131"/>
  <c r="J131"/>
  <c r="L131"/>
  <c r="N131"/>
  <c r="P131"/>
  <c r="R131"/>
  <c r="T131"/>
  <c r="D132"/>
  <c r="F132"/>
  <c r="J132"/>
  <c r="L132"/>
  <c r="N132"/>
  <c r="P132"/>
  <c r="R132"/>
  <c r="T132"/>
  <c r="D133"/>
  <c r="F133"/>
  <c r="J133"/>
  <c r="L133"/>
  <c r="N133"/>
  <c r="P133"/>
  <c r="R133"/>
  <c r="T133"/>
  <c r="D134"/>
  <c r="F134"/>
  <c r="J134"/>
  <c r="L134"/>
  <c r="N134"/>
  <c r="P134"/>
  <c r="R134"/>
  <c r="T134"/>
  <c r="D135"/>
  <c r="F135"/>
  <c r="J135"/>
  <c r="L135"/>
  <c r="N135"/>
  <c r="P135"/>
  <c r="R135"/>
  <c r="T135"/>
  <c r="D136"/>
  <c r="F136"/>
  <c r="J136"/>
  <c r="L136"/>
  <c r="N136"/>
  <c r="P136"/>
  <c r="R136"/>
  <c r="T136"/>
  <c r="D137"/>
  <c r="F137"/>
  <c r="H137"/>
  <c r="J137"/>
  <c r="L137"/>
  <c r="N137"/>
  <c r="P137"/>
  <c r="R137"/>
  <c r="T137"/>
  <c r="D138"/>
  <c r="F138"/>
  <c r="H138"/>
  <c r="J138"/>
  <c r="L138"/>
  <c r="N138"/>
  <c r="P138"/>
  <c r="R138"/>
  <c r="T138"/>
  <c r="D139"/>
  <c r="F139"/>
  <c r="H139"/>
  <c r="J139"/>
  <c r="L139"/>
  <c r="N139"/>
  <c r="P139"/>
  <c r="R139"/>
  <c r="T139"/>
  <c r="B181"/>
  <c r="C181"/>
  <c r="E181"/>
  <c r="K181"/>
  <c r="M181"/>
  <c r="O181"/>
  <c r="Q181"/>
  <c r="S181"/>
  <c r="B182"/>
  <c r="C182"/>
  <c r="E182"/>
  <c r="K182"/>
  <c r="M182"/>
  <c r="O182"/>
  <c r="Q182"/>
  <c r="S182"/>
  <c r="B183"/>
  <c r="C183"/>
  <c r="E183"/>
  <c r="K183"/>
  <c r="M183"/>
  <c r="O183"/>
  <c r="Q183"/>
  <c r="S183"/>
  <c r="B184"/>
  <c r="C184"/>
  <c r="E184"/>
  <c r="K184"/>
  <c r="M184"/>
  <c r="O184"/>
  <c r="Q184"/>
  <c r="S184"/>
  <c r="B185"/>
  <c r="C185"/>
  <c r="E185"/>
  <c r="G185"/>
  <c r="K185"/>
  <c r="M185"/>
  <c r="O185"/>
  <c r="Q185"/>
  <c r="S185"/>
  <c r="B186"/>
  <c r="C186"/>
  <c r="E186"/>
  <c r="K186"/>
  <c r="M186"/>
  <c r="O186"/>
  <c r="Q186"/>
  <c r="S186"/>
  <c r="B187"/>
  <c r="C187"/>
  <c r="E187"/>
  <c r="K187"/>
  <c r="M187"/>
  <c r="O187"/>
  <c r="Q187"/>
  <c r="S187"/>
  <c r="B188"/>
  <c r="C188"/>
  <c r="E188"/>
  <c r="K188"/>
  <c r="M188"/>
  <c r="O188"/>
  <c r="Q188"/>
  <c r="S188"/>
  <c r="B189"/>
  <c r="C189"/>
  <c r="E189"/>
  <c r="K189"/>
  <c r="M189"/>
  <c r="O189"/>
  <c r="Q189"/>
  <c r="S189"/>
  <c r="B190"/>
  <c r="C190"/>
  <c r="E190"/>
  <c r="G190"/>
  <c r="K190"/>
  <c r="M190"/>
  <c r="O190"/>
  <c r="Q190"/>
  <c r="S190"/>
  <c r="B191"/>
  <c r="C191"/>
  <c r="E191"/>
  <c r="G191"/>
  <c r="K191"/>
  <c r="M191"/>
  <c r="O191"/>
  <c r="Q191"/>
  <c r="S191"/>
  <c r="B192"/>
  <c r="C192"/>
  <c r="E192"/>
  <c r="K192"/>
  <c r="M192"/>
  <c r="O192"/>
  <c r="Q192"/>
  <c r="S192"/>
  <c r="B193"/>
  <c r="C193"/>
  <c r="E193"/>
  <c r="K193"/>
  <c r="M193"/>
  <c r="O193"/>
  <c r="Q193"/>
  <c r="S193"/>
  <c r="D232"/>
  <c r="F232"/>
  <c r="J232"/>
  <c r="L232"/>
  <c r="N232"/>
  <c r="P232"/>
  <c r="R232"/>
  <c r="T232"/>
  <c r="D233"/>
  <c r="F233"/>
  <c r="J233"/>
  <c r="L233"/>
  <c r="N233"/>
  <c r="P233"/>
  <c r="R233"/>
  <c r="T233"/>
  <c r="D234"/>
  <c r="F234"/>
  <c r="J234"/>
  <c r="L234"/>
  <c r="N234"/>
  <c r="P234"/>
  <c r="R234"/>
  <c r="T234"/>
  <c r="D235"/>
  <c r="F235"/>
  <c r="J235"/>
  <c r="L235"/>
  <c r="N235"/>
  <c r="P235"/>
  <c r="R235"/>
  <c r="T235"/>
  <c r="D236"/>
  <c r="F236"/>
  <c r="J236"/>
  <c r="L236"/>
  <c r="N236"/>
  <c r="P236"/>
  <c r="R236"/>
  <c r="T236"/>
  <c r="D237"/>
  <c r="F237"/>
  <c r="J237"/>
  <c r="L237"/>
  <c r="N237"/>
  <c r="P237"/>
  <c r="R237"/>
  <c r="T237"/>
  <c r="D238"/>
  <c r="F238"/>
  <c r="J238"/>
  <c r="L238"/>
  <c r="N238"/>
  <c r="P238"/>
  <c r="R238"/>
  <c r="T238"/>
  <c r="D239"/>
  <c r="F239"/>
  <c r="J239"/>
  <c r="L239"/>
  <c r="N239"/>
  <c r="P239"/>
  <c r="R239"/>
  <c r="T239"/>
  <c r="D240"/>
  <c r="F240"/>
  <c r="J240"/>
  <c r="L240"/>
  <c r="N240"/>
  <c r="P240"/>
  <c r="R240"/>
  <c r="T240"/>
  <c r="D241"/>
  <c r="F241"/>
  <c r="J241"/>
  <c r="L241"/>
  <c r="N241"/>
  <c r="P241"/>
  <c r="R241"/>
  <c r="T241"/>
  <c r="D242"/>
  <c r="F242"/>
  <c r="J242"/>
  <c r="L242"/>
  <c r="N242"/>
  <c r="P242"/>
  <c r="R242"/>
  <c r="T242"/>
  <c r="D243"/>
  <c r="F243"/>
  <c r="J243"/>
  <c r="L243"/>
  <c r="N243"/>
  <c r="P243"/>
  <c r="R243"/>
  <c r="T243"/>
  <c r="D244"/>
  <c r="F244"/>
  <c r="J244"/>
  <c r="L244"/>
  <c r="N244"/>
  <c r="P244"/>
  <c r="R244"/>
  <c r="T244"/>
  <c r="D245"/>
  <c r="F245"/>
  <c r="J245"/>
  <c r="L245"/>
  <c r="N245"/>
  <c r="P245"/>
  <c r="R245"/>
  <c r="T245"/>
  <c r="D246"/>
  <c r="F246"/>
  <c r="H246"/>
  <c r="J246"/>
  <c r="L246"/>
  <c r="N246"/>
  <c r="P246"/>
  <c r="R246"/>
  <c r="T246"/>
  <c r="D247"/>
  <c r="F247"/>
  <c r="H247"/>
  <c r="J247"/>
  <c r="L247"/>
  <c r="N247"/>
  <c r="P247"/>
  <c r="R247"/>
  <c r="T247"/>
  <c r="D248"/>
  <c r="F248"/>
  <c r="H248"/>
  <c r="J248"/>
  <c r="L248"/>
  <c r="N248"/>
  <c r="P248"/>
  <c r="R248"/>
  <c r="T248"/>
  <c r="B295"/>
  <c r="C295"/>
  <c r="E295"/>
  <c r="K295"/>
  <c r="M295"/>
  <c r="O295"/>
  <c r="Q295"/>
  <c r="S295"/>
  <c r="B296"/>
  <c r="C296"/>
  <c r="E296"/>
  <c r="G296"/>
  <c r="K296"/>
  <c r="M296"/>
  <c r="O296"/>
  <c r="Q296"/>
  <c r="S296"/>
  <c r="B297"/>
  <c r="C297"/>
  <c r="E297"/>
  <c r="K297"/>
  <c r="M297"/>
  <c r="O297"/>
  <c r="Q297"/>
  <c r="S297"/>
  <c r="B298"/>
  <c r="C298"/>
  <c r="E298"/>
  <c r="K298"/>
  <c r="M298"/>
  <c r="O298"/>
  <c r="Q298"/>
  <c r="S298"/>
  <c r="B299"/>
  <c r="C299"/>
  <c r="E299"/>
  <c r="K299"/>
  <c r="M299"/>
  <c r="O299"/>
  <c r="Q299"/>
  <c r="S299"/>
  <c r="B300"/>
  <c r="C300"/>
  <c r="E300"/>
  <c r="G300"/>
  <c r="K300"/>
  <c r="M300"/>
  <c r="O300"/>
  <c r="Q300"/>
  <c r="S300"/>
  <c r="B301"/>
  <c r="C301"/>
  <c r="E301"/>
  <c r="K301"/>
  <c r="M301"/>
  <c r="O301"/>
  <c r="Q301"/>
  <c r="S301"/>
  <c r="B302"/>
  <c r="C302"/>
  <c r="E302"/>
  <c r="K302"/>
  <c r="M302"/>
  <c r="O302"/>
  <c r="Q302"/>
  <c r="S302"/>
  <c r="B303"/>
  <c r="C303"/>
  <c r="E303"/>
  <c r="K303"/>
  <c r="M303"/>
  <c r="O303"/>
  <c r="Q303"/>
  <c r="S303"/>
  <c r="G24" i="28"/>
  <c r="H29" s="1"/>
  <c r="G102" i="29"/>
  <c r="G109"/>
  <c r="G111"/>
  <c r="G108"/>
  <c r="G110"/>
  <c r="G106"/>
  <c r="G103"/>
  <c r="G104"/>
  <c r="G105"/>
  <c r="D108"/>
  <c r="D109"/>
  <c r="D110"/>
  <c r="D111"/>
  <c r="D106"/>
  <c r="D105"/>
  <c r="D104"/>
  <c r="D103"/>
  <c r="D102"/>
  <c r="D77"/>
  <c r="D75"/>
  <c r="E87" i="11"/>
  <c r="N87"/>
  <c r="O87"/>
  <c r="J87"/>
  <c r="I87"/>
  <c r="D87"/>
  <c r="B87"/>
  <c r="B86"/>
  <c r="E24"/>
  <c r="E25"/>
  <c r="O25"/>
  <c r="J25"/>
  <c r="F112" i="29"/>
  <c r="C112"/>
  <c r="F81"/>
  <c r="D18"/>
  <c r="C81"/>
  <c r="G18"/>
  <c r="D13"/>
  <c r="G13" s="1"/>
  <c r="C18"/>
  <c r="G80"/>
  <c r="H80"/>
  <c r="E80"/>
  <c r="D80"/>
  <c r="E111"/>
  <c r="H111"/>
  <c r="G17"/>
  <c r="E17"/>
  <c r="G17" i="30"/>
  <c r="I17" s="1"/>
  <c r="C107" i="29"/>
  <c r="F107"/>
  <c r="H107" s="1"/>
  <c r="F76"/>
  <c r="C76"/>
  <c r="E76" s="1"/>
  <c r="C187" i="8"/>
  <c r="N79" i="3"/>
  <c r="N78"/>
  <c r="E33" i="19"/>
  <c r="W34"/>
  <c r="Y34" s="1"/>
  <c r="R34"/>
  <c r="V34" s="1"/>
  <c r="M34"/>
  <c r="O34" s="1"/>
  <c r="H34"/>
  <c r="J34" s="1"/>
  <c r="F34"/>
  <c r="D34"/>
  <c r="E12" i="18"/>
  <c r="F19" s="1"/>
  <c r="M67" i="16"/>
  <c r="S67" s="1"/>
  <c r="D67"/>
  <c r="J67" s="1"/>
  <c r="M17"/>
  <c r="D17"/>
  <c r="L17" s="1"/>
  <c r="O86" i="10"/>
  <c r="N86"/>
  <c r="J86"/>
  <c r="I86"/>
  <c r="E85"/>
  <c r="E86"/>
  <c r="D86"/>
  <c r="B86"/>
  <c r="O25"/>
  <c r="J25"/>
  <c r="E25"/>
  <c r="N29" i="9"/>
  <c r="N28"/>
  <c r="Q29"/>
  <c r="Q30"/>
  <c r="Q28"/>
  <c r="P26"/>
  <c r="P6"/>
  <c r="P7"/>
  <c r="P8"/>
  <c r="P9"/>
  <c r="P10"/>
  <c r="P11"/>
  <c r="P12"/>
  <c r="P13"/>
  <c r="P14"/>
  <c r="P15"/>
  <c r="P16"/>
  <c r="P17"/>
  <c r="P18"/>
  <c r="P19"/>
  <c r="P20"/>
  <c r="P21"/>
  <c r="P22"/>
  <c r="P23"/>
  <c r="P24"/>
  <c r="P25"/>
  <c r="P5"/>
  <c r="E65" i="8"/>
  <c r="H241"/>
  <c r="H242"/>
  <c r="H240"/>
  <c r="J241"/>
  <c r="J242"/>
  <c r="J240"/>
  <c r="J227"/>
  <c r="J228"/>
  <c r="J229"/>
  <c r="J230"/>
  <c r="J231"/>
  <c r="J232"/>
  <c r="J233"/>
  <c r="J234"/>
  <c r="J235"/>
  <c r="J236"/>
  <c r="J237"/>
  <c r="J238"/>
  <c r="J239"/>
  <c r="J226"/>
  <c r="H131"/>
  <c r="H132"/>
  <c r="H130"/>
  <c r="J131"/>
  <c r="J132"/>
  <c r="J130"/>
  <c r="J121"/>
  <c r="J122"/>
  <c r="J123"/>
  <c r="J124"/>
  <c r="J125"/>
  <c r="J126"/>
  <c r="J127"/>
  <c r="J128"/>
  <c r="J129"/>
  <c r="J116"/>
  <c r="J117"/>
  <c r="J118"/>
  <c r="J119"/>
  <c r="J120"/>
  <c r="F120"/>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H89" i="22"/>
  <c r="G89"/>
  <c r="F89"/>
  <c r="E32"/>
  <c r="G36" s="1"/>
  <c r="E23"/>
  <c r="E22"/>
  <c r="O22" i="3"/>
  <c r="Q22"/>
  <c r="Q298" i="8"/>
  <c r="Q293"/>
  <c r="Q292"/>
  <c r="Q291"/>
  <c r="O297"/>
  <c r="Q297"/>
  <c r="Q296"/>
  <c r="Q295"/>
  <c r="Q294"/>
  <c r="AF30" i="9"/>
  <c r="AC30"/>
  <c r="Z30"/>
  <c r="W30"/>
  <c r="T30"/>
  <c r="K30"/>
  <c r="H30"/>
  <c r="E30"/>
  <c r="O80" i="7"/>
  <c r="N80"/>
  <c r="J80"/>
  <c r="I80"/>
  <c r="E80"/>
  <c r="B80"/>
  <c r="D80"/>
  <c r="O21"/>
  <c r="J21"/>
  <c r="E21"/>
  <c r="E298" i="8"/>
  <c r="K298"/>
  <c r="M298"/>
  <c r="C298"/>
  <c r="B298"/>
  <c r="T242"/>
  <c r="R242"/>
  <c r="P242"/>
  <c r="N242"/>
  <c r="L242"/>
  <c r="F242"/>
  <c r="D242"/>
  <c r="C177"/>
  <c r="C179"/>
  <c r="C180"/>
  <c r="C181"/>
  <c r="C184"/>
  <c r="C176"/>
  <c r="B188"/>
  <c r="T132"/>
  <c r="R132"/>
  <c r="P132"/>
  <c r="N132"/>
  <c r="L132"/>
  <c r="F132"/>
  <c r="D132"/>
  <c r="E77"/>
  <c r="K77"/>
  <c r="M77"/>
  <c r="O77"/>
  <c r="Q77"/>
  <c r="S77"/>
  <c r="C77"/>
  <c r="B77"/>
  <c r="T21"/>
  <c r="R21"/>
  <c r="P21"/>
  <c r="N21"/>
  <c r="L21"/>
  <c r="F21"/>
  <c r="D21"/>
  <c r="AF26" i="5"/>
  <c r="AC26"/>
  <c r="Z26"/>
  <c r="W26"/>
  <c r="T26"/>
  <c r="K26"/>
  <c r="H26"/>
  <c r="E26"/>
  <c r="M79" i="3"/>
  <c r="I79"/>
  <c r="H79"/>
  <c r="D78"/>
  <c r="D79"/>
  <c r="C79"/>
  <c r="B79"/>
  <c r="J22"/>
  <c r="K22"/>
  <c r="E22"/>
  <c r="E14"/>
  <c r="F14"/>
  <c r="J14"/>
  <c r="K14"/>
  <c r="L14" s="1"/>
  <c r="O14"/>
  <c r="P14"/>
  <c r="E15"/>
  <c r="F15"/>
  <c r="G15" s="1"/>
  <c r="J15"/>
  <c r="K15"/>
  <c r="O15"/>
  <c r="Q15"/>
  <c r="E16"/>
  <c r="F16"/>
  <c r="J16"/>
  <c r="K16"/>
  <c r="L16" s="1"/>
  <c r="O16"/>
  <c r="P16"/>
  <c r="Q16" s="1"/>
  <c r="E17"/>
  <c r="F17"/>
  <c r="F74" s="1"/>
  <c r="J17"/>
  <c r="K17"/>
  <c r="L17" s="1"/>
  <c r="O17"/>
  <c r="P17"/>
  <c r="Q17" s="1"/>
  <c r="E18"/>
  <c r="F18"/>
  <c r="G18" s="1"/>
  <c r="J18"/>
  <c r="K18"/>
  <c r="O18"/>
  <c r="P18"/>
  <c r="Q18" s="1"/>
  <c r="E19"/>
  <c r="F19"/>
  <c r="J19"/>
  <c r="K19"/>
  <c r="L19" s="1"/>
  <c r="O19"/>
  <c r="P19"/>
  <c r="E20"/>
  <c r="J20"/>
  <c r="O20"/>
  <c r="E21"/>
  <c r="J21"/>
  <c r="O21"/>
  <c r="B71"/>
  <c r="C71"/>
  <c r="D71"/>
  <c r="H71"/>
  <c r="I71"/>
  <c r="M71"/>
  <c r="N71"/>
  <c r="B72"/>
  <c r="C72"/>
  <c r="D72"/>
  <c r="H72"/>
  <c r="I72"/>
  <c r="M72"/>
  <c r="N72"/>
  <c r="P72"/>
  <c r="B73"/>
  <c r="C73"/>
  <c r="D73"/>
  <c r="H73"/>
  <c r="I73"/>
  <c r="M73"/>
  <c r="N73"/>
  <c r="B74"/>
  <c r="C74"/>
  <c r="D74"/>
  <c r="H74"/>
  <c r="I74"/>
  <c r="M74"/>
  <c r="N74"/>
  <c r="B75"/>
  <c r="C75"/>
  <c r="D75"/>
  <c r="H75"/>
  <c r="I75"/>
  <c r="M75"/>
  <c r="N75"/>
  <c r="B76"/>
  <c r="C76"/>
  <c r="D76"/>
  <c r="H76"/>
  <c r="I76"/>
  <c r="M76"/>
  <c r="N76"/>
  <c r="B77"/>
  <c r="C77"/>
  <c r="D77"/>
  <c r="H77"/>
  <c r="I77"/>
  <c r="M77"/>
  <c r="N77"/>
  <c r="B78"/>
  <c r="C78"/>
  <c r="H78"/>
  <c r="I78"/>
  <c r="M78"/>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E12" i="29"/>
  <c r="G12"/>
  <c r="H12" s="1"/>
  <c r="C13"/>
  <c r="E13"/>
  <c r="E14"/>
  <c r="G14"/>
  <c r="H14" s="1"/>
  <c r="E15"/>
  <c r="G15"/>
  <c r="H15" s="1"/>
  <c r="E16"/>
  <c r="H16"/>
  <c r="G75"/>
  <c r="G76"/>
  <c r="H76"/>
  <c r="E77"/>
  <c r="G77"/>
  <c r="H77"/>
  <c r="D78"/>
  <c r="E78"/>
  <c r="G78"/>
  <c r="H78"/>
  <c r="D79"/>
  <c r="E79"/>
  <c r="G79"/>
  <c r="H79"/>
  <c r="E107"/>
  <c r="E108"/>
  <c r="H108"/>
  <c r="E109"/>
  <c r="H109"/>
  <c r="E110"/>
  <c r="H110"/>
  <c r="E9" i="7"/>
  <c r="G9"/>
  <c r="G68" s="1"/>
  <c r="J9"/>
  <c r="L9"/>
  <c r="L68" s="1"/>
  <c r="O9"/>
  <c r="Q9"/>
  <c r="Q72" s="1"/>
  <c r="E10"/>
  <c r="G10"/>
  <c r="G69" s="1"/>
  <c r="J10"/>
  <c r="L10"/>
  <c r="L69" s="1"/>
  <c r="O10"/>
  <c r="Q10"/>
  <c r="Q69" s="1"/>
  <c r="E11"/>
  <c r="J11"/>
  <c r="O11"/>
  <c r="E12"/>
  <c r="J12"/>
  <c r="O12"/>
  <c r="E13"/>
  <c r="G13"/>
  <c r="G72" s="1"/>
  <c r="J13"/>
  <c r="L13"/>
  <c r="O13"/>
  <c r="E14"/>
  <c r="G14"/>
  <c r="J14"/>
  <c r="L14"/>
  <c r="O14"/>
  <c r="Q14"/>
  <c r="E15"/>
  <c r="G15"/>
  <c r="J15"/>
  <c r="L15"/>
  <c r="L74" s="1"/>
  <c r="O15"/>
  <c r="Q15"/>
  <c r="Q74" s="1"/>
  <c r="E16"/>
  <c r="G16"/>
  <c r="G75" s="1"/>
  <c r="J16"/>
  <c r="L16"/>
  <c r="L75" s="1"/>
  <c r="O16"/>
  <c r="Q16"/>
  <c r="Q79" s="1"/>
  <c r="E17"/>
  <c r="G17"/>
  <c r="J17"/>
  <c r="L17"/>
  <c r="O17"/>
  <c r="E18"/>
  <c r="J18"/>
  <c r="O18"/>
  <c r="E19"/>
  <c r="J19"/>
  <c r="O19"/>
  <c r="E20"/>
  <c r="J20"/>
  <c r="O20"/>
  <c r="B68"/>
  <c r="D68"/>
  <c r="E68"/>
  <c r="I68"/>
  <c r="J68"/>
  <c r="N68"/>
  <c r="O68"/>
  <c r="B69"/>
  <c r="D69"/>
  <c r="E69"/>
  <c r="I69"/>
  <c r="J69"/>
  <c r="N69"/>
  <c r="O69"/>
  <c r="B70"/>
  <c r="D70"/>
  <c r="E70"/>
  <c r="G70"/>
  <c r="I70"/>
  <c r="J70"/>
  <c r="L70"/>
  <c r="N70"/>
  <c r="O70"/>
  <c r="Q70"/>
  <c r="B71"/>
  <c r="D71"/>
  <c r="E71"/>
  <c r="G71"/>
  <c r="I71"/>
  <c r="J71"/>
  <c r="L71"/>
  <c r="N71"/>
  <c r="O71"/>
  <c r="Q71"/>
  <c r="B72"/>
  <c r="D72"/>
  <c r="E72"/>
  <c r="I72"/>
  <c r="J72"/>
  <c r="N72"/>
  <c r="O72"/>
  <c r="B73"/>
  <c r="D73"/>
  <c r="I73"/>
  <c r="J73"/>
  <c r="N73"/>
  <c r="O73"/>
  <c r="B74"/>
  <c r="D74"/>
  <c r="E74"/>
  <c r="I74"/>
  <c r="J74"/>
  <c r="N74"/>
  <c r="O74"/>
  <c r="B75"/>
  <c r="D75"/>
  <c r="E75"/>
  <c r="I75"/>
  <c r="J75"/>
  <c r="N75"/>
  <c r="O75"/>
  <c r="B76"/>
  <c r="D76"/>
  <c r="E76"/>
  <c r="I76"/>
  <c r="J76"/>
  <c r="N76"/>
  <c r="O76"/>
  <c r="Q76"/>
  <c r="B77"/>
  <c r="D77"/>
  <c r="E77"/>
  <c r="I77"/>
  <c r="J77"/>
  <c r="N77"/>
  <c r="O77"/>
  <c r="B78"/>
  <c r="D78"/>
  <c r="E78"/>
  <c r="I78"/>
  <c r="J78"/>
  <c r="N78"/>
  <c r="O78"/>
  <c r="B79"/>
  <c r="D79"/>
  <c r="E79"/>
  <c r="I79"/>
  <c r="J79"/>
  <c r="N79"/>
  <c r="O79"/>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5"/>
  <c r="C65"/>
  <c r="K65"/>
  <c r="M65"/>
  <c r="O65"/>
  <c r="Q65"/>
  <c r="S65"/>
  <c r="B66"/>
  <c r="C66"/>
  <c r="E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B73"/>
  <c r="C73"/>
  <c r="E73"/>
  <c r="K73"/>
  <c r="M73"/>
  <c r="O73"/>
  <c r="Q73"/>
  <c r="S73"/>
  <c r="B74"/>
  <c r="C74"/>
  <c r="E74"/>
  <c r="K74"/>
  <c r="M74"/>
  <c r="O74"/>
  <c r="Q74"/>
  <c r="S74"/>
  <c r="B75"/>
  <c r="C75"/>
  <c r="E75"/>
  <c r="K75"/>
  <c r="M75"/>
  <c r="O75"/>
  <c r="Q75"/>
  <c r="S75"/>
  <c r="B76"/>
  <c r="C76"/>
  <c r="E76"/>
  <c r="K76"/>
  <c r="M76"/>
  <c r="O76"/>
  <c r="Q76"/>
  <c r="S76"/>
  <c r="D120"/>
  <c r="L120"/>
  <c r="N120"/>
  <c r="P120"/>
  <c r="R120"/>
  <c r="T120"/>
  <c r="D121"/>
  <c r="F121"/>
  <c r="L121"/>
  <c r="N121"/>
  <c r="P121"/>
  <c r="R121"/>
  <c r="T121"/>
  <c r="D122"/>
  <c r="F122"/>
  <c r="L122"/>
  <c r="N122"/>
  <c r="P122"/>
  <c r="R122"/>
  <c r="T122"/>
  <c r="D123"/>
  <c r="F123"/>
  <c r="L123"/>
  <c r="N123"/>
  <c r="P123"/>
  <c r="R123"/>
  <c r="T123"/>
  <c r="D124"/>
  <c r="F124"/>
  <c r="L124"/>
  <c r="N124"/>
  <c r="P124"/>
  <c r="R124"/>
  <c r="T124"/>
  <c r="D125"/>
  <c r="F125"/>
  <c r="L125"/>
  <c r="N125"/>
  <c r="P125"/>
  <c r="R125"/>
  <c r="T125"/>
  <c r="D126"/>
  <c r="F126"/>
  <c r="L126"/>
  <c r="N126"/>
  <c r="P126"/>
  <c r="R126"/>
  <c r="T126"/>
  <c r="D127"/>
  <c r="F127"/>
  <c r="L127"/>
  <c r="N127"/>
  <c r="P127"/>
  <c r="R127"/>
  <c r="T127"/>
  <c r="D128"/>
  <c r="F128"/>
  <c r="L128"/>
  <c r="N128"/>
  <c r="P128"/>
  <c r="R128"/>
  <c r="T128"/>
  <c r="D129"/>
  <c r="F129"/>
  <c r="L129"/>
  <c r="N129"/>
  <c r="P129"/>
  <c r="R129"/>
  <c r="T129"/>
  <c r="D130"/>
  <c r="F130"/>
  <c r="L130"/>
  <c r="N130"/>
  <c r="P130"/>
  <c r="R130"/>
  <c r="T130"/>
  <c r="D131"/>
  <c r="F131"/>
  <c r="L131"/>
  <c r="N131"/>
  <c r="P131"/>
  <c r="R131"/>
  <c r="T131"/>
  <c r="B176"/>
  <c r="E176"/>
  <c r="K176"/>
  <c r="M176"/>
  <c r="Q176"/>
  <c r="B177"/>
  <c r="E177"/>
  <c r="K177"/>
  <c r="M177"/>
  <c r="Q177"/>
  <c r="B178"/>
  <c r="E178"/>
  <c r="K178"/>
  <c r="M178"/>
  <c r="Q178"/>
  <c r="B179"/>
  <c r="E179"/>
  <c r="K179"/>
  <c r="M179"/>
  <c r="Q179"/>
  <c r="B180"/>
  <c r="E180"/>
  <c r="K180"/>
  <c r="M180"/>
  <c r="Q180"/>
  <c r="B181"/>
  <c r="E181"/>
  <c r="K181"/>
  <c r="M181"/>
  <c r="Q181"/>
  <c r="B182"/>
  <c r="E182"/>
  <c r="K182"/>
  <c r="M182"/>
  <c r="Q182"/>
  <c r="B183"/>
  <c r="E183"/>
  <c r="K183"/>
  <c r="M183"/>
  <c r="Q183"/>
  <c r="B184"/>
  <c r="E184"/>
  <c r="K184"/>
  <c r="M184"/>
  <c r="Q184"/>
  <c r="B185"/>
  <c r="E185"/>
  <c r="K185"/>
  <c r="M185"/>
  <c r="Q185"/>
  <c r="B186"/>
  <c r="E186"/>
  <c r="K186"/>
  <c r="M186"/>
  <c r="Q186"/>
  <c r="B187"/>
  <c r="E187"/>
  <c r="K187"/>
  <c r="M187"/>
  <c r="Q187"/>
  <c r="D230"/>
  <c r="F230"/>
  <c r="L230"/>
  <c r="N230"/>
  <c r="P230"/>
  <c r="R230"/>
  <c r="T230"/>
  <c r="D231"/>
  <c r="F231"/>
  <c r="L231"/>
  <c r="N231"/>
  <c r="P231"/>
  <c r="R231"/>
  <c r="T231"/>
  <c r="D232"/>
  <c r="F232"/>
  <c r="L232"/>
  <c r="N232"/>
  <c r="P232"/>
  <c r="R232"/>
  <c r="T232"/>
  <c r="D233"/>
  <c r="F233"/>
  <c r="L233"/>
  <c r="N233"/>
  <c r="P233"/>
  <c r="R233"/>
  <c r="T233"/>
  <c r="D234"/>
  <c r="F234"/>
  <c r="L234"/>
  <c r="N234"/>
  <c r="P234"/>
  <c r="R234"/>
  <c r="T234"/>
  <c r="D235"/>
  <c r="F235"/>
  <c r="L235"/>
  <c r="N235"/>
  <c r="P235"/>
  <c r="R235"/>
  <c r="T235"/>
  <c r="D236"/>
  <c r="F236"/>
  <c r="L236"/>
  <c r="N236"/>
  <c r="P236"/>
  <c r="R236"/>
  <c r="T236"/>
  <c r="D237"/>
  <c r="F237"/>
  <c r="L237"/>
  <c r="N237"/>
  <c r="P237"/>
  <c r="R237"/>
  <c r="T237"/>
  <c r="D238"/>
  <c r="F238"/>
  <c r="L238"/>
  <c r="N238"/>
  <c r="P238"/>
  <c r="R238"/>
  <c r="T238"/>
  <c r="D239"/>
  <c r="F239"/>
  <c r="L239"/>
  <c r="N239"/>
  <c r="P239"/>
  <c r="R239"/>
  <c r="T239"/>
  <c r="D240"/>
  <c r="F240"/>
  <c r="L240"/>
  <c r="N240"/>
  <c r="P240"/>
  <c r="R240"/>
  <c r="T240"/>
  <c r="D241"/>
  <c r="F241"/>
  <c r="L241"/>
  <c r="N241"/>
  <c r="P241"/>
  <c r="R241"/>
  <c r="T241"/>
  <c r="B286"/>
  <c r="C286"/>
  <c r="E286"/>
  <c r="K286"/>
  <c r="M286"/>
  <c r="O286"/>
  <c r="Q286"/>
  <c r="B287"/>
  <c r="C287"/>
  <c r="E287"/>
  <c r="K287"/>
  <c r="M287"/>
  <c r="O287"/>
  <c r="Q287"/>
  <c r="B288"/>
  <c r="C288"/>
  <c r="E288"/>
  <c r="K288"/>
  <c r="M288"/>
  <c r="Q288"/>
  <c r="B289"/>
  <c r="E289"/>
  <c r="K289"/>
  <c r="M289"/>
  <c r="Q289"/>
  <c r="B290"/>
  <c r="C290"/>
  <c r="E290"/>
  <c r="K290"/>
  <c r="M290"/>
  <c r="O290"/>
  <c r="Q290"/>
  <c r="B291"/>
  <c r="C291"/>
  <c r="E291"/>
  <c r="K291"/>
  <c r="M291"/>
  <c r="B292"/>
  <c r="C292"/>
  <c r="E292"/>
  <c r="K292"/>
  <c r="M292"/>
  <c r="B293"/>
  <c r="C293"/>
  <c r="E293"/>
  <c r="K293"/>
  <c r="M293"/>
  <c r="B294"/>
  <c r="C294"/>
  <c r="E294"/>
  <c r="K294"/>
  <c r="M294"/>
  <c r="B295"/>
  <c r="C295"/>
  <c r="E295"/>
  <c r="K295"/>
  <c r="M295"/>
  <c r="B296"/>
  <c r="E296"/>
  <c r="K296"/>
  <c r="M296"/>
  <c r="B297"/>
  <c r="E297"/>
  <c r="K297"/>
  <c r="M297"/>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4" s="1"/>
  <c r="C13"/>
  <c r="H13"/>
  <c r="I13"/>
  <c r="I78" s="1"/>
  <c r="N13"/>
  <c r="O13" s="1"/>
  <c r="E14"/>
  <c r="G14"/>
  <c r="G75" s="1"/>
  <c r="J14"/>
  <c r="L14"/>
  <c r="L75" s="1"/>
  <c r="O14"/>
  <c r="Q14"/>
  <c r="E15"/>
  <c r="J15"/>
  <c r="O15"/>
  <c r="E16"/>
  <c r="J16"/>
  <c r="O16"/>
  <c r="E17"/>
  <c r="G17"/>
  <c r="J17"/>
  <c r="L17"/>
  <c r="O17"/>
  <c r="E18"/>
  <c r="G18"/>
  <c r="J18"/>
  <c r="L18"/>
  <c r="O18"/>
  <c r="Q18"/>
  <c r="E19"/>
  <c r="G19"/>
  <c r="G80" s="1"/>
  <c r="J19"/>
  <c r="L19"/>
  <c r="L80" s="1"/>
  <c r="O19"/>
  <c r="Q19"/>
  <c r="Q80" s="1"/>
  <c r="E20"/>
  <c r="G20"/>
  <c r="G81" s="1"/>
  <c r="J20"/>
  <c r="L20"/>
  <c r="L81" s="1"/>
  <c r="O20"/>
  <c r="Q20"/>
  <c r="Q81" s="1"/>
  <c r="E21"/>
  <c r="G21"/>
  <c r="J21"/>
  <c r="L21"/>
  <c r="L86" s="1"/>
  <c r="O21"/>
  <c r="Q21"/>
  <c r="E22"/>
  <c r="G22"/>
  <c r="J22"/>
  <c r="L22"/>
  <c r="L87" s="1"/>
  <c r="O22"/>
  <c r="Q22"/>
  <c r="Q87" s="1"/>
  <c r="E23"/>
  <c r="G23"/>
  <c r="J23"/>
  <c r="L23"/>
  <c r="L88" s="1"/>
  <c r="O23"/>
  <c r="Q23"/>
  <c r="E24"/>
  <c r="G24"/>
  <c r="J24"/>
  <c r="L24"/>
  <c r="O24"/>
  <c r="Q24"/>
  <c r="Q89" s="1"/>
  <c r="E74"/>
  <c r="J74"/>
  <c r="O74"/>
  <c r="B75"/>
  <c r="D75"/>
  <c r="E75"/>
  <c r="I75"/>
  <c r="J75"/>
  <c r="N75"/>
  <c r="O75"/>
  <c r="Q75"/>
  <c r="B76"/>
  <c r="D76"/>
  <c r="E76"/>
  <c r="I76"/>
  <c r="J76"/>
  <c r="L76"/>
  <c r="N76"/>
  <c r="O76"/>
  <c r="Q76"/>
  <c r="B77"/>
  <c r="D77"/>
  <c r="E77"/>
  <c r="I77"/>
  <c r="J77"/>
  <c r="L77"/>
  <c r="N77"/>
  <c r="O77"/>
  <c r="Q77"/>
  <c r="E78"/>
  <c r="J78"/>
  <c r="O78"/>
  <c r="B79"/>
  <c r="D79"/>
  <c r="E79"/>
  <c r="I79"/>
  <c r="J79"/>
  <c r="N79"/>
  <c r="O79"/>
  <c r="B80"/>
  <c r="D80"/>
  <c r="E80"/>
  <c r="I80"/>
  <c r="J80"/>
  <c r="N80"/>
  <c r="O80"/>
  <c r="B81"/>
  <c r="D81"/>
  <c r="E81"/>
  <c r="I81"/>
  <c r="J81"/>
  <c r="N81"/>
  <c r="O81"/>
  <c r="B82"/>
  <c r="D82"/>
  <c r="E82"/>
  <c r="I82"/>
  <c r="J82"/>
  <c r="N82"/>
  <c r="O82"/>
  <c r="B83"/>
  <c r="D83"/>
  <c r="E83"/>
  <c r="I83"/>
  <c r="J83"/>
  <c r="N83"/>
  <c r="O83"/>
  <c r="B84"/>
  <c r="D84"/>
  <c r="E84"/>
  <c r="I84"/>
  <c r="J84"/>
  <c r="N84"/>
  <c r="O84"/>
  <c r="B85"/>
  <c r="D85"/>
  <c r="I85"/>
  <c r="J85"/>
  <c r="N85"/>
  <c r="O85"/>
  <c r="E9" i="11"/>
  <c r="J9"/>
  <c r="O9"/>
  <c r="E10"/>
  <c r="J10"/>
  <c r="O10"/>
  <c r="E11"/>
  <c r="J11"/>
  <c r="O11"/>
  <c r="E12"/>
  <c r="G12"/>
  <c r="G78" s="1"/>
  <c r="J12"/>
  <c r="L12"/>
  <c r="L78" s="1"/>
  <c r="O12"/>
  <c r="Q12"/>
  <c r="Q78" s="1"/>
  <c r="E13"/>
  <c r="G13"/>
  <c r="G75" s="1"/>
  <c r="J13"/>
  <c r="L13"/>
  <c r="O13"/>
  <c r="Q13"/>
  <c r="Q75" s="1"/>
  <c r="E14"/>
  <c r="G14"/>
  <c r="G76" s="1"/>
  <c r="J14"/>
  <c r="L14"/>
  <c r="L76" s="1"/>
  <c r="O14"/>
  <c r="Q14"/>
  <c r="E15"/>
  <c r="J15"/>
  <c r="O15"/>
  <c r="E16"/>
  <c r="J16"/>
  <c r="O16"/>
  <c r="E17"/>
  <c r="G17"/>
  <c r="J17"/>
  <c r="L17"/>
  <c r="O17"/>
  <c r="Q17"/>
  <c r="E18"/>
  <c r="G18"/>
  <c r="J18"/>
  <c r="L18"/>
  <c r="O18"/>
  <c r="Q18"/>
  <c r="E19"/>
  <c r="G19"/>
  <c r="G81" s="1"/>
  <c r="J19"/>
  <c r="L19"/>
  <c r="L81" s="1"/>
  <c r="O19"/>
  <c r="Q19"/>
  <c r="Q81" s="1"/>
  <c r="E20"/>
  <c r="G20"/>
  <c r="G82" s="1"/>
  <c r="J20"/>
  <c r="L20"/>
  <c r="O20"/>
  <c r="Q20"/>
  <c r="Q82" s="1"/>
  <c r="E21"/>
  <c r="G21"/>
  <c r="J21"/>
  <c r="L21"/>
  <c r="L83" s="1"/>
  <c r="O21"/>
  <c r="Q21"/>
  <c r="E22"/>
  <c r="J22"/>
  <c r="O22"/>
  <c r="E23"/>
  <c r="J23"/>
  <c r="O23"/>
  <c r="J24"/>
  <c r="O24"/>
  <c r="B75"/>
  <c r="D75"/>
  <c r="E75"/>
  <c r="I75"/>
  <c r="J75"/>
  <c r="N75"/>
  <c r="O75"/>
  <c r="B76"/>
  <c r="D76"/>
  <c r="I76"/>
  <c r="J76"/>
  <c r="N76"/>
  <c r="O76"/>
  <c r="B77"/>
  <c r="D77"/>
  <c r="E77"/>
  <c r="G77"/>
  <c r="I77"/>
  <c r="J77"/>
  <c r="L77"/>
  <c r="N77"/>
  <c r="O77"/>
  <c r="Q77"/>
  <c r="B78"/>
  <c r="D78"/>
  <c r="E78"/>
  <c r="I78"/>
  <c r="J78"/>
  <c r="N78"/>
  <c r="O78"/>
  <c r="B79"/>
  <c r="D79"/>
  <c r="E79"/>
  <c r="I79"/>
  <c r="J79"/>
  <c r="N79"/>
  <c r="O79"/>
  <c r="B80"/>
  <c r="D80"/>
  <c r="E80"/>
  <c r="I80"/>
  <c r="J80"/>
  <c r="N80"/>
  <c r="O80"/>
  <c r="B81"/>
  <c r="D81"/>
  <c r="E81"/>
  <c r="I81"/>
  <c r="J81"/>
  <c r="N81"/>
  <c r="O81"/>
  <c r="B82"/>
  <c r="D82"/>
  <c r="E82"/>
  <c r="I82"/>
  <c r="J82"/>
  <c r="N82"/>
  <c r="O82"/>
  <c r="B83"/>
  <c r="D83"/>
  <c r="E83"/>
  <c r="I83"/>
  <c r="J83"/>
  <c r="N83"/>
  <c r="O83"/>
  <c r="B84"/>
  <c r="D84"/>
  <c r="E84"/>
  <c r="I84"/>
  <c r="J84"/>
  <c r="N84"/>
  <c r="O84"/>
  <c r="B85"/>
  <c r="D85"/>
  <c r="E85"/>
  <c r="I85"/>
  <c r="J85"/>
  <c r="N85"/>
  <c r="O85"/>
  <c r="D86"/>
  <c r="E86"/>
  <c r="I86"/>
  <c r="J86"/>
  <c r="N86"/>
  <c r="O86"/>
  <c r="G21" i="17"/>
  <c r="H11" s="1"/>
  <c r="G49"/>
  <c r="H48"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F8" i="20"/>
  <c r="H8"/>
  <c r="J8"/>
  <c r="L8"/>
  <c r="N8"/>
  <c r="P8"/>
  <c r="H9"/>
  <c r="J9"/>
  <c r="L9"/>
  <c r="N9"/>
  <c r="P9"/>
  <c r="F10"/>
  <c r="H10"/>
  <c r="J10"/>
  <c r="L10"/>
  <c r="N10"/>
  <c r="P10"/>
  <c r="F11"/>
  <c r="H11"/>
  <c r="J11"/>
  <c r="L11"/>
  <c r="N11"/>
  <c r="P11"/>
  <c r="F12"/>
  <c r="H12"/>
  <c r="J12"/>
  <c r="L12"/>
  <c r="N12"/>
  <c r="P12"/>
  <c r="F13"/>
  <c r="H13"/>
  <c r="J13"/>
  <c r="L13"/>
  <c r="N13"/>
  <c r="P13"/>
  <c r="C47"/>
  <c r="D47"/>
  <c r="E47"/>
  <c r="G47"/>
  <c r="I47"/>
  <c r="K47"/>
  <c r="M47"/>
  <c r="O47"/>
  <c r="C48"/>
  <c r="D48"/>
  <c r="E48"/>
  <c r="G48"/>
  <c r="I48"/>
  <c r="K48"/>
  <c r="M48"/>
  <c r="O48"/>
  <c r="C49"/>
  <c r="D49"/>
  <c r="E49"/>
  <c r="G49"/>
  <c r="I49"/>
  <c r="K49"/>
  <c r="M49"/>
  <c r="O49"/>
  <c r="C50"/>
  <c r="D50"/>
  <c r="E50"/>
  <c r="G50"/>
  <c r="I50"/>
  <c r="K50"/>
  <c r="M50"/>
  <c r="O50"/>
  <c r="C51"/>
  <c r="D51"/>
  <c r="E51"/>
  <c r="G51"/>
  <c r="I51"/>
  <c r="K51"/>
  <c r="M51"/>
  <c r="O51"/>
  <c r="C52"/>
  <c r="D52"/>
  <c r="E52"/>
  <c r="G52"/>
  <c r="I52"/>
  <c r="K52"/>
  <c r="M52"/>
  <c r="O52"/>
  <c r="F82"/>
  <c r="H82"/>
  <c r="J82"/>
  <c r="L82"/>
  <c r="N82"/>
  <c r="P82"/>
  <c r="R82"/>
  <c r="T82"/>
  <c r="F83"/>
  <c r="H83"/>
  <c r="J83"/>
  <c r="L83"/>
  <c r="N83"/>
  <c r="P83"/>
  <c r="R83"/>
  <c r="T83"/>
  <c r="F84"/>
  <c r="H84"/>
  <c r="J84"/>
  <c r="L84"/>
  <c r="N84"/>
  <c r="P84"/>
  <c r="R84"/>
  <c r="T84"/>
  <c r="F85"/>
  <c r="H85"/>
  <c r="J85"/>
  <c r="L85"/>
  <c r="N85"/>
  <c r="P85"/>
  <c r="R85"/>
  <c r="T85"/>
  <c r="F86"/>
  <c r="H86"/>
  <c r="J86"/>
  <c r="L86"/>
  <c r="N86"/>
  <c r="P86"/>
  <c r="R86"/>
  <c r="T86"/>
  <c r="F87"/>
  <c r="H87"/>
  <c r="J87"/>
  <c r="L87"/>
  <c r="N87"/>
  <c r="P87"/>
  <c r="R87"/>
  <c r="T87"/>
  <c r="F116"/>
  <c r="H116"/>
  <c r="J116"/>
  <c r="L116"/>
  <c r="N116"/>
  <c r="P116"/>
  <c r="R116"/>
  <c r="T116"/>
  <c r="F117"/>
  <c r="H117"/>
  <c r="J117"/>
  <c r="L117"/>
  <c r="N117"/>
  <c r="P117"/>
  <c r="R117"/>
  <c r="T117"/>
  <c r="F118"/>
  <c r="H118"/>
  <c r="J118"/>
  <c r="L118"/>
  <c r="N118"/>
  <c r="P118"/>
  <c r="R118"/>
  <c r="T118"/>
  <c r="F119"/>
  <c r="H119"/>
  <c r="J119"/>
  <c r="L119"/>
  <c r="N119"/>
  <c r="P119"/>
  <c r="R119"/>
  <c r="T119"/>
  <c r="F120"/>
  <c r="H120"/>
  <c r="J120"/>
  <c r="L120"/>
  <c r="N120"/>
  <c r="P120"/>
  <c r="R120"/>
  <c r="T120"/>
  <c r="F121"/>
  <c r="H121"/>
  <c r="J121"/>
  <c r="L121"/>
  <c r="N121"/>
  <c r="P121"/>
  <c r="R121"/>
  <c r="T121"/>
  <c r="F122"/>
  <c r="H122"/>
  <c r="J122"/>
  <c r="L122"/>
  <c r="N122"/>
  <c r="P122"/>
  <c r="R122"/>
  <c r="T122"/>
  <c r="F151"/>
  <c r="H151"/>
  <c r="J151"/>
  <c r="L151"/>
  <c r="N151"/>
  <c r="P151"/>
  <c r="R151"/>
  <c r="T151"/>
  <c r="F152"/>
  <c r="H152"/>
  <c r="J152"/>
  <c r="L152"/>
  <c r="N152"/>
  <c r="P152"/>
  <c r="R152"/>
  <c r="T152"/>
  <c r="F153"/>
  <c r="H153"/>
  <c r="J153"/>
  <c r="L153"/>
  <c r="N153"/>
  <c r="P153"/>
  <c r="R153"/>
  <c r="T153"/>
  <c r="F154"/>
  <c r="H154"/>
  <c r="J154"/>
  <c r="L154"/>
  <c r="N154"/>
  <c r="P154"/>
  <c r="R154"/>
  <c r="T154"/>
  <c r="F155"/>
  <c r="H155"/>
  <c r="J155"/>
  <c r="L155"/>
  <c r="N155"/>
  <c r="P155"/>
  <c r="R155"/>
  <c r="T155"/>
  <c r="F156"/>
  <c r="H156"/>
  <c r="J156"/>
  <c r="L156"/>
  <c r="N156"/>
  <c r="P156"/>
  <c r="R156"/>
  <c r="T156"/>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H41" i="17"/>
  <c r="H7"/>
  <c r="F32" i="22"/>
  <c r="G22"/>
  <c r="F23"/>
  <c r="F18"/>
  <c r="K77" i="3"/>
  <c r="K74"/>
  <c r="K73"/>
  <c r="K71"/>
  <c r="L22"/>
  <c r="E15" i="28"/>
  <c r="E20"/>
  <c r="D75"/>
  <c r="G80"/>
  <c r="D85"/>
  <c r="D114"/>
  <c r="G114"/>
  <c r="D119"/>
  <c r="D107" i="29"/>
  <c r="H17"/>
  <c r="D81"/>
  <c r="D112"/>
  <c r="H112"/>
  <c r="H13"/>
  <c r="E81"/>
  <c r="E112"/>
  <c r="D76"/>
  <c r="G112"/>
  <c r="H10" i="28"/>
  <c r="E85"/>
  <c r="H8"/>
  <c r="H14"/>
  <c r="H23"/>
  <c r="G75"/>
  <c r="AA34" i="19"/>
  <c r="J65" i="21"/>
  <c r="E17" i="30"/>
  <c r="H19" i="29"/>
  <c r="H114" i="28"/>
  <c r="H27"/>
  <c r="H22"/>
  <c r="E25"/>
  <c r="H80"/>
  <c r="H26"/>
  <c r="K80" i="3"/>
  <c r="P79"/>
  <c r="L23"/>
  <c r="Q88" i="10"/>
  <c r="H28" i="28"/>
  <c r="J36" i="17"/>
  <c r="J35"/>
  <c r="E23" i="29"/>
  <c r="E18"/>
  <c r="E124" i="28"/>
  <c r="E90"/>
  <c r="T210" i="21"/>
  <c r="S201"/>
  <c r="H202"/>
  <c r="Q15"/>
  <c r="Q57" s="1"/>
  <c r="N15"/>
  <c r="N57" s="1"/>
  <c r="N65"/>
  <c r="T205"/>
  <c r="N67"/>
  <c r="N66"/>
  <c r="G35" i="22"/>
  <c r="H23" i="29"/>
  <c r="E117"/>
  <c r="H117"/>
  <c r="H11" i="28"/>
  <c r="H17"/>
  <c r="H21"/>
  <c r="G90"/>
  <c r="G124"/>
  <c r="E30"/>
  <c r="Q38" i="19"/>
  <c r="L23" i="18"/>
  <c r="J22"/>
  <c r="J26"/>
  <c r="J5" i="17"/>
  <c r="J14"/>
  <c r="J6"/>
  <c r="J15"/>
  <c r="L27" i="30"/>
  <c r="O58" i="21"/>
  <c r="L58"/>
  <c r="H58"/>
  <c r="P58"/>
  <c r="M58"/>
  <c r="G58"/>
  <c r="F57"/>
  <c r="G32" i="22"/>
  <c r="G18"/>
  <c r="F34"/>
  <c r="G14"/>
  <c r="G19"/>
  <c r="D32" i="23"/>
  <c r="F26" i="18"/>
  <c r="F22"/>
  <c r="H23"/>
  <c r="R7" i="17"/>
  <c r="R10"/>
  <c r="R12"/>
  <c r="R14"/>
  <c r="R16"/>
  <c r="R18"/>
  <c r="R20"/>
  <c r="R6"/>
  <c r="R9"/>
  <c r="R11"/>
  <c r="R13"/>
  <c r="R15"/>
  <c r="R17"/>
  <c r="O67" i="16"/>
  <c r="F14" i="22"/>
  <c r="G20"/>
  <c r="Q39" i="19"/>
  <c r="AA39"/>
  <c r="R43" i="17"/>
  <c r="L31" i="4"/>
  <c r="I32" i="30"/>
  <c r="H25" i="28"/>
  <c r="C28" i="29"/>
  <c r="D122" s="1"/>
  <c r="H16" i="17"/>
  <c r="F25" i="18"/>
  <c r="J23"/>
  <c r="M20"/>
  <c r="N25" s="1"/>
  <c r="L28" i="3"/>
  <c r="K89"/>
  <c r="P86"/>
  <c r="G26"/>
  <c r="K84"/>
  <c r="G28"/>
  <c r="N69" i="21"/>
  <c r="T212"/>
  <c r="N70"/>
  <c r="S106"/>
  <c r="O106"/>
  <c r="K106"/>
  <c r="G106"/>
  <c r="S107"/>
  <c r="O107"/>
  <c r="K107"/>
  <c r="Q69"/>
  <c r="Q70"/>
  <c r="J31" i="4"/>
  <c r="F49" i="13"/>
  <c r="L52"/>
  <c r="N50"/>
  <c r="P52"/>
  <c r="H51"/>
  <c r="N52"/>
  <c r="Q49" i="35"/>
  <c r="L49"/>
  <c r="L50"/>
  <c r="AA41" i="19"/>
  <c r="T34"/>
  <c r="L34"/>
  <c r="L41"/>
  <c r="H25" i="18"/>
  <c r="L25"/>
  <c r="R19" i="17"/>
  <c r="F35" i="22"/>
  <c r="F36"/>
  <c r="M106" i="21"/>
  <c r="Q106"/>
  <c r="K15"/>
  <c r="K57" s="1"/>
  <c r="J69"/>
  <c r="K68"/>
  <c r="K69"/>
  <c r="F32" i="30"/>
  <c r="Q34" i="19"/>
  <c r="Q41"/>
  <c r="H22" i="18"/>
  <c r="H24"/>
  <c r="H26"/>
  <c r="L26"/>
  <c r="L24"/>
  <c r="L22"/>
  <c r="F15"/>
  <c r="L76" i="7"/>
  <c r="Q80"/>
  <c r="G82"/>
  <c r="L84"/>
  <c r="Q85"/>
  <c r="L86"/>
  <c r="L87"/>
  <c r="P82" i="3"/>
  <c r="P85"/>
  <c r="F85"/>
  <c r="Q79" i="11" l="1"/>
  <c r="G79"/>
  <c r="Q83" i="7"/>
  <c r="E27" i="30"/>
  <c r="S75" i="16"/>
  <c r="F32" i="18"/>
  <c r="F30"/>
  <c r="F33"/>
  <c r="AA38" i="19"/>
  <c r="C34"/>
  <c r="G34" s="1"/>
  <c r="J18" i="18"/>
  <c r="H14"/>
  <c r="J40" i="17"/>
  <c r="J43"/>
  <c r="J45"/>
  <c r="J39"/>
  <c r="J31"/>
  <c r="J32"/>
  <c r="L6"/>
  <c r="L37"/>
  <c r="Q75" i="4"/>
  <c r="R31"/>
  <c r="B94"/>
  <c r="T31"/>
  <c r="L38" i="17"/>
  <c r="L46"/>
  <c r="L51" i="13"/>
  <c r="F52"/>
  <c r="F50"/>
  <c r="L25" i="3"/>
  <c r="Q40" i="19"/>
  <c r="N23" i="18"/>
  <c r="L33"/>
  <c r="H19"/>
  <c r="L17"/>
  <c r="L31"/>
  <c r="J19"/>
  <c r="N26"/>
  <c r="N27"/>
  <c r="N22"/>
  <c r="J15"/>
  <c r="L34"/>
  <c r="L32"/>
  <c r="L30"/>
  <c r="G76" i="7"/>
  <c r="Q73"/>
  <c r="L73"/>
  <c r="G73"/>
  <c r="Q82"/>
  <c r="G85"/>
  <c r="L85"/>
  <c r="K88" i="3"/>
  <c r="F89"/>
  <c r="P89"/>
  <c r="I42" i="30"/>
  <c r="H42"/>
  <c r="K42"/>
  <c r="L42"/>
  <c r="L51" i="35"/>
  <c r="L52"/>
  <c r="G57"/>
  <c r="G79" i="7"/>
  <c r="L78"/>
  <c r="Q75"/>
  <c r="Q86"/>
  <c r="L79" i="10"/>
  <c r="P83" i="3"/>
  <c r="K78"/>
  <c r="P74"/>
  <c r="F72"/>
  <c r="Q26"/>
  <c r="M52" i="18"/>
  <c r="N55" s="1"/>
  <c r="J17" i="16"/>
  <c r="F17"/>
  <c r="J75"/>
  <c r="Q84" i="11"/>
  <c r="G92"/>
  <c r="L90" i="10"/>
  <c r="L89"/>
  <c r="D31" i="4"/>
  <c r="F31"/>
  <c r="N31"/>
  <c r="B90"/>
  <c r="H31"/>
  <c r="D78" i="10"/>
  <c r="H54" i="18"/>
  <c r="H55"/>
  <c r="H56"/>
  <c r="H57"/>
  <c r="H58"/>
  <c r="H59"/>
  <c r="L54"/>
  <c r="L55"/>
  <c r="L56"/>
  <c r="L57"/>
  <c r="L58"/>
  <c r="L59"/>
  <c r="F54"/>
  <c r="F55"/>
  <c r="F56"/>
  <c r="F57"/>
  <c r="F58"/>
  <c r="F59"/>
  <c r="J54"/>
  <c r="J55"/>
  <c r="J56"/>
  <c r="J57"/>
  <c r="J58"/>
  <c r="J59"/>
  <c r="G85" i="11"/>
  <c r="R91" i="20"/>
  <c r="F27" i="30"/>
  <c r="H22"/>
  <c r="F126" i="20"/>
  <c r="J92"/>
  <c r="H160"/>
  <c r="F91"/>
  <c r="P127"/>
  <c r="H127"/>
  <c r="J126"/>
  <c r="N126"/>
  <c r="F161"/>
  <c r="R161"/>
  <c r="N92"/>
  <c r="Y40" i="19"/>
  <c r="AA42"/>
  <c r="M12" i="18"/>
  <c r="N15" s="1"/>
  <c r="N24"/>
  <c r="F16"/>
  <c r="H16"/>
  <c r="F18"/>
  <c r="F14"/>
  <c r="J25"/>
  <c r="F23"/>
  <c r="H18"/>
  <c r="F24"/>
  <c r="J24"/>
  <c r="F17"/>
  <c r="H17"/>
  <c r="H34"/>
  <c r="H33"/>
  <c r="H32"/>
  <c r="H31"/>
  <c r="H30"/>
  <c r="J48" i="17"/>
  <c r="J46"/>
  <c r="J41"/>
  <c r="J37"/>
  <c r="J33"/>
  <c r="J47"/>
  <c r="J42"/>
  <c r="J38"/>
  <c r="J34"/>
  <c r="H19"/>
  <c r="L34"/>
  <c r="L42"/>
  <c r="L33"/>
  <c r="L41"/>
  <c r="L31"/>
  <c r="R36"/>
  <c r="R37"/>
  <c r="R42"/>
  <c r="R46"/>
  <c r="R45"/>
  <c r="R34"/>
  <c r="R35"/>
  <c r="J19"/>
  <c r="J11"/>
  <c r="J18"/>
  <c r="J10"/>
  <c r="L14"/>
  <c r="L15"/>
  <c r="R44"/>
  <c r="H18"/>
  <c r="H6"/>
  <c r="R41"/>
  <c r="R32"/>
  <c r="R40"/>
  <c r="R47"/>
  <c r="R38"/>
  <c r="R48"/>
  <c r="J17"/>
  <c r="J13"/>
  <c r="J9"/>
  <c r="J20"/>
  <c r="J16"/>
  <c r="J12"/>
  <c r="J7"/>
  <c r="H17"/>
  <c r="L16"/>
  <c r="L9"/>
  <c r="L67" i="16"/>
  <c r="F67"/>
  <c r="H17"/>
  <c r="H67"/>
  <c r="O25"/>
  <c r="L75"/>
  <c r="U67"/>
  <c r="Q67"/>
  <c r="H25"/>
  <c r="H49" i="13"/>
  <c r="F53"/>
  <c r="N53"/>
  <c r="P53"/>
  <c r="H54"/>
  <c r="L54"/>
  <c r="P54"/>
  <c r="N51"/>
  <c r="J52"/>
  <c r="H52"/>
  <c r="J58"/>
  <c r="L49"/>
  <c r="P50"/>
  <c r="J50"/>
  <c r="P51"/>
  <c r="F56"/>
  <c r="Q50" i="35"/>
  <c r="G51"/>
  <c r="L53"/>
  <c r="L88" i="11"/>
  <c r="G84"/>
  <c r="G90"/>
  <c r="L95"/>
  <c r="L92"/>
  <c r="L93"/>
  <c r="G86"/>
  <c r="G88"/>
  <c r="L85"/>
  <c r="G89"/>
  <c r="L90"/>
  <c r="L87"/>
  <c r="G91"/>
  <c r="Q91"/>
  <c r="Q92"/>
  <c r="L99"/>
  <c r="L94" i="10"/>
  <c r="L95"/>
  <c r="D74"/>
  <c r="Q83"/>
  <c r="G91"/>
  <c r="Q91"/>
  <c r="L93"/>
  <c r="W17" i="9"/>
  <c r="Q87" i="7"/>
  <c r="G86"/>
  <c r="L81"/>
  <c r="L79"/>
  <c r="L80"/>
  <c r="L89"/>
  <c r="L82"/>
  <c r="G80"/>
  <c r="C71" i="4"/>
  <c r="C75"/>
  <c r="Q94"/>
  <c r="E13" i="10"/>
  <c r="K82" i="3"/>
  <c r="L33"/>
  <c r="G35"/>
  <c r="F96"/>
  <c r="P77"/>
  <c r="F84"/>
  <c r="P88"/>
  <c r="G32"/>
  <c r="G34"/>
  <c r="F95"/>
  <c r="L34"/>
  <c r="K95"/>
  <c r="F83"/>
  <c r="K83"/>
  <c r="F79"/>
  <c r="L21"/>
  <c r="G25"/>
  <c r="F90"/>
  <c r="F91"/>
  <c r="F92"/>
  <c r="N31" i="17"/>
  <c r="N48"/>
  <c r="N47"/>
  <c r="N46"/>
  <c r="G166" i="16"/>
  <c r="N74" i="10"/>
  <c r="N45" i="17"/>
  <c r="N44"/>
  <c r="N20"/>
  <c r="N43"/>
  <c r="N41"/>
  <c r="F12" i="22"/>
  <c r="G12"/>
  <c r="P201" i="21"/>
  <c r="H201"/>
  <c r="T204"/>
  <c r="T201" s="1"/>
  <c r="L15" i="18"/>
  <c r="L14"/>
  <c r="L19"/>
  <c r="H44" i="17"/>
  <c r="H47"/>
  <c r="H42"/>
  <c r="H38"/>
  <c r="H34"/>
  <c r="H46"/>
  <c r="H40"/>
  <c r="H35"/>
  <c r="H32"/>
  <c r="H37"/>
  <c r="H31"/>
  <c r="H45"/>
  <c r="H39"/>
  <c r="H33"/>
  <c r="H43"/>
  <c r="Q83" i="11"/>
  <c r="Q87"/>
  <c r="G83"/>
  <c r="G87"/>
  <c r="L82"/>
  <c r="L86"/>
  <c r="L80"/>
  <c r="L84"/>
  <c r="Q76"/>
  <c r="Q80"/>
  <c r="L79"/>
  <c r="L75"/>
  <c r="R201" i="21"/>
  <c r="H36" i="17"/>
  <c r="K17" i="30"/>
  <c r="K22"/>
  <c r="L17"/>
  <c r="F30" i="22"/>
  <c r="G34"/>
  <c r="G30"/>
  <c r="F24"/>
  <c r="G24"/>
  <c r="T15" i="21"/>
  <c r="J15"/>
  <c r="J57" s="1"/>
  <c r="G19" i="3"/>
  <c r="F76"/>
  <c r="F80"/>
  <c r="L18"/>
  <c r="K79"/>
  <c r="L15"/>
  <c r="K76"/>
  <c r="G14"/>
  <c r="F71"/>
  <c r="F75"/>
  <c r="H18" i="28"/>
  <c r="H13"/>
  <c r="Q81" i="7"/>
  <c r="Q77"/>
  <c r="G37" i="22"/>
  <c r="G33"/>
  <c r="P94" i="3"/>
  <c r="Q33"/>
  <c r="D106" i="38"/>
  <c r="C102"/>
  <c r="C104"/>
  <c r="F106"/>
  <c r="D111"/>
  <c r="C107"/>
  <c r="C109"/>
  <c r="F111"/>
  <c r="K85" i="3"/>
  <c r="H6" i="28"/>
  <c r="Q201" i="21"/>
  <c r="Q82" i="10"/>
  <c r="Q86"/>
  <c r="S17" i="16"/>
  <c r="Q17"/>
  <c r="U17"/>
  <c r="G81" i="29"/>
  <c r="H81"/>
  <c r="E91"/>
  <c r="D86"/>
  <c r="I57" i="21"/>
  <c r="I58"/>
  <c r="E19" i="20"/>
  <c r="E58" s="1"/>
  <c r="R93"/>
  <c r="E91" i="38"/>
  <c r="F86"/>
  <c r="C93"/>
  <c r="E101"/>
  <c r="C103"/>
  <c r="C108"/>
  <c r="C113"/>
  <c r="J16" i="18"/>
  <c r="H90" i="28"/>
  <c r="K72" i="3"/>
  <c r="F28" i="22"/>
  <c r="G28"/>
  <c r="G21"/>
  <c r="F21"/>
  <c r="G25"/>
  <c r="Q78" i="7"/>
  <c r="E80" i="28"/>
  <c r="D80"/>
  <c r="Q21" i="3"/>
  <c r="P78"/>
  <c r="G30" i="28"/>
  <c r="H30" s="1"/>
  <c r="D90"/>
  <c r="G107" i="21"/>
  <c r="G27" i="3"/>
  <c r="F88"/>
  <c r="J53" i="13"/>
  <c r="J49"/>
  <c r="G108" i="21"/>
  <c r="O108"/>
  <c r="K108"/>
  <c r="S108"/>
  <c r="J43" i="19"/>
  <c r="L43"/>
  <c r="Y43"/>
  <c r="AA43"/>
  <c r="T92" i="20"/>
  <c r="H92"/>
  <c r="L92"/>
  <c r="P92"/>
  <c r="H161"/>
  <c r="P161"/>
  <c r="T161"/>
  <c r="L161"/>
  <c r="Q19" i="3"/>
  <c r="P76"/>
  <c r="G16"/>
  <c r="F73"/>
  <c r="Q14"/>
  <c r="P71"/>
  <c r="P75"/>
  <c r="F81"/>
  <c r="F77"/>
  <c r="G20"/>
  <c r="K19" i="20"/>
  <c r="P128"/>
  <c r="L128"/>
  <c r="D81" i="38"/>
  <c r="C81" s="1"/>
  <c r="C77"/>
  <c r="D91"/>
  <c r="C87"/>
  <c r="C97"/>
  <c r="D101"/>
  <c r="C101" s="1"/>
  <c r="D116"/>
  <c r="C116" s="1"/>
  <c r="C112"/>
  <c r="K81" i="3"/>
  <c r="L91" i="11"/>
  <c r="K75" i="3"/>
  <c r="H9" i="17"/>
  <c r="H15"/>
  <c r="H5"/>
  <c r="H14"/>
  <c r="G74" i="7"/>
  <c r="G78"/>
  <c r="H119" i="28"/>
  <c r="G119"/>
  <c r="H124"/>
  <c r="V39" i="19"/>
  <c r="T39"/>
  <c r="K37" i="30"/>
  <c r="L37"/>
  <c r="N162" i="20"/>
  <c r="R162"/>
  <c r="F162"/>
  <c r="M19"/>
  <c r="N19" s="1"/>
  <c r="C99" i="38"/>
  <c r="E86"/>
  <c r="F91"/>
  <c r="E96"/>
  <c r="C96" s="1"/>
  <c r="C98"/>
  <c r="E106"/>
  <c r="L39" i="19"/>
  <c r="H50" i="13"/>
  <c r="H12" i="17"/>
  <c r="L32" i="30"/>
  <c r="G16" i="22"/>
  <c r="G23"/>
  <c r="G107" i="29"/>
  <c r="J17" i="18"/>
  <c r="J68" i="21"/>
  <c r="I22" i="30"/>
  <c r="H20" i="17"/>
  <c r="H10"/>
  <c r="O17" i="16"/>
  <c r="F33" i="22"/>
  <c r="H86" i="29"/>
  <c r="P80" i="3"/>
  <c r="G85" i="28"/>
  <c r="H13" i="17"/>
  <c r="F20" i="22"/>
  <c r="F13"/>
  <c r="G13"/>
  <c r="L84" i="10"/>
  <c r="L83"/>
  <c r="L85"/>
  <c r="Q84"/>
  <c r="G77" i="7"/>
  <c r="G109" i="28"/>
  <c r="S202" i="21"/>
  <c r="Q92" i="10"/>
  <c r="Q90" i="11"/>
  <c r="Q86"/>
  <c r="G84" i="7"/>
  <c r="L27" i="3"/>
  <c r="L30"/>
  <c r="K87"/>
  <c r="C82" i="38"/>
  <c r="F25" i="22"/>
  <c r="G84" i="10"/>
  <c r="Q85"/>
  <c r="Q79"/>
  <c r="G79"/>
  <c r="Q68" i="7"/>
  <c r="Q16" i="21"/>
  <c r="Q94" i="11"/>
  <c r="V41" i="19"/>
  <c r="T41"/>
  <c r="T126" i="20"/>
  <c r="H126"/>
  <c r="L126"/>
  <c r="O43" i="19"/>
  <c r="Q43"/>
  <c r="S163" i="21"/>
  <c r="G163"/>
  <c r="D59" i="20"/>
  <c r="H18"/>
  <c r="P18"/>
  <c r="L18"/>
  <c r="R127"/>
  <c r="J127"/>
  <c r="N127"/>
  <c r="R31" i="17"/>
  <c r="R33"/>
  <c r="C244" i="38"/>
  <c r="C264"/>
  <c r="C131"/>
  <c r="E134"/>
  <c r="C134" s="1"/>
  <c r="C136"/>
  <c r="E139"/>
  <c r="C155"/>
  <c r="D159"/>
  <c r="C159" s="1"/>
  <c r="D164"/>
  <c r="C164" s="1"/>
  <c r="C160"/>
  <c r="L72" i="7"/>
  <c r="E86" i="29"/>
  <c r="P81" i="3"/>
  <c r="F82"/>
  <c r="G21"/>
  <c r="G87" i="7"/>
  <c r="G83"/>
  <c r="E95" i="28"/>
  <c r="L92" i="10"/>
  <c r="L7" i="17"/>
  <c r="L5"/>
  <c r="L13"/>
  <c r="L20"/>
  <c r="L12"/>
  <c r="L19"/>
  <c r="L11"/>
  <c r="L18"/>
  <c r="L10"/>
  <c r="J35" i="18"/>
  <c r="M28"/>
  <c r="J33"/>
  <c r="J32"/>
  <c r="T91" i="20"/>
  <c r="H91"/>
  <c r="R160"/>
  <c r="F160"/>
  <c r="J160"/>
  <c r="N160"/>
  <c r="C135" i="38"/>
  <c r="D139"/>
  <c r="C139" s="1"/>
  <c r="D144"/>
  <c r="C144" s="1"/>
  <c r="C140"/>
  <c r="H16" i="28"/>
  <c r="K67" i="21"/>
  <c r="K16"/>
  <c r="T209"/>
  <c r="Q89" i="11"/>
  <c r="L89"/>
  <c r="L83" i="7"/>
  <c r="G94" i="11"/>
  <c r="D124" i="28"/>
  <c r="U107" i="21"/>
  <c r="G30" i="3"/>
  <c r="T219" i="21"/>
  <c r="C7" i="38"/>
  <c r="Q90" i="10"/>
  <c r="Q88" i="11"/>
  <c r="P202" i="21"/>
  <c r="Q84" i="7"/>
  <c r="C35" i="23"/>
  <c r="D35" s="1"/>
  <c r="G96" i="11"/>
  <c r="R203" i="21"/>
  <c r="G93" i="11"/>
  <c r="Q93"/>
  <c r="L94"/>
  <c r="K32" i="30"/>
  <c r="H28" i="29"/>
  <c r="G129" i="28"/>
  <c r="I160" i="21"/>
  <c r="E149"/>
  <c r="N17"/>
  <c r="T17"/>
  <c r="G120"/>
  <c r="O120"/>
  <c r="K120"/>
  <c r="S122"/>
  <c r="O122"/>
  <c r="C285" i="38"/>
  <c r="K72" i="21"/>
  <c r="N72"/>
  <c r="G33" i="3"/>
  <c r="R35" i="4"/>
  <c r="T220" i="21"/>
  <c r="E129" i="38"/>
  <c r="G92" i="7"/>
  <c r="K73" i="21"/>
  <c r="N73"/>
  <c r="M163"/>
  <c r="P91" i="3"/>
  <c r="F25" i="38"/>
  <c r="F30"/>
  <c r="F35"/>
  <c r="F40"/>
  <c r="G111"/>
  <c r="H18" i="29"/>
  <c r="L77" i="7"/>
  <c r="F31" i="22"/>
  <c r="F27"/>
  <c r="G31"/>
  <c r="F29"/>
  <c r="L82" i="10"/>
  <c r="G85"/>
  <c r="G83"/>
  <c r="G82"/>
  <c r="AC18" i="9"/>
  <c r="F22" i="22"/>
  <c r="L16" i="18"/>
  <c r="Q85" i="11"/>
  <c r="G80"/>
  <c r="H15" i="28"/>
  <c r="H20"/>
  <c r="G122" i="29"/>
  <c r="E28"/>
  <c r="G17" i="3"/>
  <c r="E119" i="28"/>
  <c r="G86" i="10"/>
  <c r="G38" i="22"/>
  <c r="G88" i="10"/>
  <c r="G89"/>
  <c r="G90"/>
  <c r="J38" i="19"/>
  <c r="G87" i="10"/>
  <c r="H122" i="29"/>
  <c r="D40" i="23"/>
  <c r="P90" i="3"/>
  <c r="L56" i="13"/>
  <c r="L19" i="20"/>
  <c r="K91" i="3"/>
  <c r="G95" i="11"/>
  <c r="G95" i="10"/>
  <c r="Q96" i="11"/>
  <c r="L54" i="35"/>
  <c r="K90" i="3"/>
  <c r="L97" i="10"/>
  <c r="G56" i="35"/>
  <c r="F78" i="3"/>
  <c r="P73"/>
  <c r="J16" i="21"/>
  <c r="J59" s="1"/>
  <c r="I107"/>
  <c r="P84" i="3"/>
  <c r="Q28"/>
  <c r="G93" i="10"/>
  <c r="Q93"/>
  <c r="H91" i="29"/>
  <c r="E129" i="28"/>
  <c r="D129"/>
  <c r="Q89" i="7"/>
  <c r="L96" i="11"/>
  <c r="G91" i="7"/>
  <c r="H56" i="13"/>
  <c r="T208" i="21"/>
  <c r="T202" s="1"/>
  <c r="L91" i="10"/>
  <c r="G92"/>
  <c r="D34" i="23"/>
  <c r="G94" i="10"/>
  <c r="Q95" i="11"/>
  <c r="Q95" i="10"/>
  <c r="Q54" i="35"/>
  <c r="Q53"/>
  <c r="L91" i="7"/>
  <c r="L56" i="35"/>
  <c r="J56" i="13"/>
  <c r="P56"/>
  <c r="V43" i="19"/>
  <c r="Q32" i="3"/>
  <c r="L97" i="11"/>
  <c r="G97"/>
  <c r="G55" i="35"/>
  <c r="Q55"/>
  <c r="F55" i="13"/>
  <c r="J55"/>
  <c r="N55"/>
  <c r="P55"/>
  <c r="Q121" i="21"/>
  <c r="M162"/>
  <c r="F92" i="20"/>
  <c r="H93"/>
  <c r="J93"/>
  <c r="R128"/>
  <c r="T128"/>
  <c r="J162"/>
  <c r="L162"/>
  <c r="G19"/>
  <c r="O19"/>
  <c r="L98" i="10"/>
  <c r="J57" i="13"/>
  <c r="P57"/>
  <c r="L92" i="7"/>
  <c r="L99" i="10"/>
  <c r="Q100" i="11"/>
  <c r="L58" i="35"/>
  <c r="P58" i="13"/>
  <c r="Q93" i="7"/>
  <c r="C14" i="38"/>
  <c r="C19"/>
  <c r="D21" s="1"/>
  <c r="C23"/>
  <c r="C28"/>
  <c r="C33"/>
  <c r="O61" s="1"/>
  <c r="C38"/>
  <c r="C43"/>
  <c r="O69" s="1"/>
  <c r="G88" i="7"/>
  <c r="T160" i="20"/>
  <c r="P126"/>
  <c r="P91"/>
  <c r="G31" i="3"/>
  <c r="Q90" i="7"/>
  <c r="L96" i="10"/>
  <c r="J73" i="21"/>
  <c r="K122"/>
  <c r="T216"/>
  <c r="G98" i="11"/>
  <c r="E37" i="30"/>
  <c r="L93" i="20"/>
  <c r="N93"/>
  <c r="F128"/>
  <c r="H128"/>
  <c r="P162"/>
  <c r="I19"/>
  <c r="I60" s="1"/>
  <c r="Q98" i="10"/>
  <c r="Q57" i="35"/>
  <c r="Q92" i="7"/>
  <c r="P92" i="3"/>
  <c r="Q99" i="10"/>
  <c r="Q58" i="35"/>
  <c r="L58" i="13"/>
  <c r="F45" i="38"/>
  <c r="E15"/>
  <c r="C11"/>
  <c r="D11" s="1"/>
  <c r="E20"/>
  <c r="C16"/>
  <c r="C24"/>
  <c r="C25" s="1"/>
  <c r="C29"/>
  <c r="C34"/>
  <c r="C39"/>
  <c r="C44"/>
  <c r="O70" s="1"/>
  <c r="T203" i="21"/>
  <c r="G53" i="35"/>
  <c r="Q97" i="11"/>
  <c r="L55" i="35"/>
  <c r="H55" i="13"/>
  <c r="L55"/>
  <c r="G97" i="10"/>
  <c r="L98" i="11"/>
  <c r="P93" i="20"/>
  <c r="J128"/>
  <c r="T162"/>
  <c r="Q34" i="3"/>
  <c r="G96" i="10"/>
  <c r="F57" i="13"/>
  <c r="N57"/>
  <c r="G100" i="11"/>
  <c r="F58" i="13"/>
  <c r="N58"/>
  <c r="C21" i="38"/>
  <c r="O51" s="1"/>
  <c r="G25"/>
  <c r="G30"/>
  <c r="G35"/>
  <c r="G40"/>
  <c r="G45"/>
  <c r="F10"/>
  <c r="F15"/>
  <c r="C12"/>
  <c r="C17"/>
  <c r="D17" s="1"/>
  <c r="E25"/>
  <c r="E30"/>
  <c r="C26"/>
  <c r="E35"/>
  <c r="C31"/>
  <c r="O59" s="1"/>
  <c r="E40"/>
  <c r="C36"/>
  <c r="O63" s="1"/>
  <c r="E45"/>
  <c r="C41"/>
  <c r="O67" s="1"/>
  <c r="C6"/>
  <c r="C10" s="1"/>
  <c r="E10"/>
  <c r="G89" i="7"/>
  <c r="M121" i="21"/>
  <c r="Q98" i="11"/>
  <c r="G167" i="16"/>
  <c r="H37" i="30"/>
  <c r="G98" i="10"/>
  <c r="G99" i="11"/>
  <c r="Q99"/>
  <c r="H57" i="13"/>
  <c r="K92" i="3"/>
  <c r="G99" i="10"/>
  <c r="L100" i="11"/>
  <c r="H58" i="13"/>
  <c r="L93" i="7"/>
  <c r="F20" i="38"/>
  <c r="C8"/>
  <c r="C13"/>
  <c r="D13" s="1"/>
  <c r="C18"/>
  <c r="D18" s="1"/>
  <c r="C22"/>
  <c r="O52" s="1"/>
  <c r="C27"/>
  <c r="C32"/>
  <c r="O60" s="1"/>
  <c r="C37"/>
  <c r="C40" s="1"/>
  <c r="C42"/>
  <c r="O68" s="1"/>
  <c r="L57" i="35"/>
  <c r="N16" i="17"/>
  <c r="N74" i="21"/>
  <c r="N75"/>
  <c r="K75"/>
  <c r="L35" i="3"/>
  <c r="Q75" i="21"/>
  <c r="N19" i="17"/>
  <c r="J74" i="21"/>
  <c r="J33"/>
  <c r="J75" s="1"/>
  <c r="K76"/>
  <c r="C320" i="38"/>
  <c r="C290"/>
  <c r="C125"/>
  <c r="N18" i="17"/>
  <c r="C46" i="19"/>
  <c r="E46" s="1"/>
  <c r="K74" i="21"/>
  <c r="N76"/>
  <c r="Q35" i="3"/>
  <c r="C295" i="38"/>
  <c r="N50" i="18"/>
  <c r="N49"/>
  <c r="N48"/>
  <c r="N47"/>
  <c r="N46"/>
  <c r="H18" i="9"/>
  <c r="M108" i="21"/>
  <c r="U108"/>
  <c r="I108"/>
  <c r="Q108"/>
  <c r="J58"/>
  <c r="K149"/>
  <c r="O149"/>
  <c r="S149"/>
  <c r="G149"/>
  <c r="K121"/>
  <c r="O121"/>
  <c r="H74"/>
  <c r="N16"/>
  <c r="N58" s="1"/>
  <c r="K163"/>
  <c r="O163"/>
  <c r="J34"/>
  <c r="J76" s="1"/>
  <c r="G48" i="19"/>
  <c r="N14" i="17"/>
  <c r="N39"/>
  <c r="N12"/>
  <c r="N42"/>
  <c r="N40"/>
  <c r="N37"/>
  <c r="L36"/>
  <c r="L40"/>
  <c r="L44"/>
  <c r="L48"/>
  <c r="L35"/>
  <c r="L39"/>
  <c r="L43"/>
  <c r="L47"/>
  <c r="N10"/>
  <c r="N35"/>
  <c r="N7"/>
  <c r="N38"/>
  <c r="N36"/>
  <c r="N33"/>
  <c r="N17"/>
  <c r="N15"/>
  <c r="N13"/>
  <c r="N11"/>
  <c r="N9"/>
  <c r="N6"/>
  <c r="N34"/>
  <c r="W18" i="9"/>
  <c r="AC17"/>
  <c r="K17"/>
  <c r="E17"/>
  <c r="C45" i="38"/>
  <c r="D22"/>
  <c r="C129"/>
  <c r="C202"/>
  <c r="C212"/>
  <c r="C197"/>
  <c r="C207"/>
  <c r="D32"/>
  <c r="C234"/>
  <c r="C254"/>
  <c r="C259"/>
  <c r="AF18" i="9"/>
  <c r="Z18"/>
  <c r="T18"/>
  <c r="K18"/>
  <c r="E18"/>
  <c r="AF17"/>
  <c r="Z17"/>
  <c r="T17"/>
  <c r="H17"/>
  <c r="T47" i="19"/>
  <c r="C47"/>
  <c r="G47" s="1"/>
  <c r="J47"/>
  <c r="Q47"/>
  <c r="AA47"/>
  <c r="Q25" i="16"/>
  <c r="S25"/>
  <c r="U75"/>
  <c r="H75"/>
  <c r="L25"/>
  <c r="J25"/>
  <c r="O75"/>
  <c r="J13" i="10"/>
  <c r="B78"/>
  <c r="H27" i="30"/>
  <c r="I37"/>
  <c r="H32"/>
  <c r="F22"/>
  <c r="L22"/>
  <c r="E22"/>
  <c r="E24"/>
  <c r="I27"/>
  <c r="F37"/>
  <c r="G78" i="10"/>
  <c r="G74"/>
  <c r="I74"/>
  <c r="Q13"/>
  <c r="N78"/>
  <c r="L13"/>
  <c r="O60" i="20" l="1"/>
  <c r="G60"/>
  <c r="E47" i="19"/>
  <c r="E34"/>
  <c r="N14" i="18"/>
  <c r="N17"/>
  <c r="N54"/>
  <c r="N49" i="17"/>
  <c r="N18" i="18"/>
  <c r="N16"/>
  <c r="N19"/>
  <c r="N58"/>
  <c r="N56"/>
  <c r="N59"/>
  <c r="N57"/>
  <c r="K58" i="20"/>
  <c r="K60"/>
  <c r="M58"/>
  <c r="M60"/>
  <c r="F19"/>
  <c r="E60"/>
  <c r="R49" i="17"/>
  <c r="L49"/>
  <c r="N21"/>
  <c r="N33" i="18"/>
  <c r="N35"/>
  <c r="N30"/>
  <c r="N34"/>
  <c r="N32"/>
  <c r="D34" i="38"/>
  <c r="N31" i="18"/>
  <c r="C111" i="38"/>
  <c r="C86"/>
  <c r="M149" i="21"/>
  <c r="Q149"/>
  <c r="U149"/>
  <c r="K59"/>
  <c r="K58"/>
  <c r="Q59"/>
  <c r="Q58"/>
  <c r="D31" i="38"/>
  <c r="D33"/>
  <c r="C35"/>
  <c r="D40" s="1"/>
  <c r="D12"/>
  <c r="I149" i="21"/>
  <c r="C91" i="38"/>
  <c r="C106"/>
  <c r="C30"/>
  <c r="O55"/>
  <c r="D26"/>
  <c r="O54"/>
  <c r="D24"/>
  <c r="O53"/>
  <c r="D23"/>
  <c r="G58" i="20"/>
  <c r="H19"/>
  <c r="O64" i="38"/>
  <c r="D37"/>
  <c r="O66"/>
  <c r="D39"/>
  <c r="C20"/>
  <c r="D16"/>
  <c r="G46" i="19"/>
  <c r="I58" i="20"/>
  <c r="J19"/>
  <c r="O65" i="38"/>
  <c r="D38"/>
  <c r="D19"/>
  <c r="D36"/>
  <c r="O62"/>
  <c r="D14"/>
  <c r="D25"/>
  <c r="O56"/>
  <c r="D27"/>
  <c r="O58"/>
  <c r="D29"/>
  <c r="C15"/>
  <c r="D15" s="1"/>
  <c r="O57"/>
  <c r="D28"/>
  <c r="O58" i="20"/>
  <c r="P19"/>
  <c r="N59" i="21"/>
  <c r="L74" i="10"/>
  <c r="L78"/>
  <c r="Q74"/>
  <c r="Q78"/>
  <c r="D20" i="38" l="1"/>
  <c r="D30"/>
  <c r="D35"/>
  <c r="AO94" i="6"/>
</calcChain>
</file>

<file path=xl/sharedStrings.xml><?xml version="1.0" encoding="utf-8"?>
<sst xmlns="http://schemas.openxmlformats.org/spreadsheetml/2006/main" count="8541" uniqueCount="947">
  <si>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</si>
  <si>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</si>
  <si>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</si>
  <si>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</si>
  <si>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</si>
  <si>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</si>
  <si>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</si>
  <si>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</si>
  <si>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</si>
  <si>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</si>
  <si>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</si>
  <si>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</si>
  <si>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</si>
  <si>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</si>
  <si>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</si>
  <si>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</si>
  <si>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</si>
  <si>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</si>
  <si>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</si>
  <si>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</si>
  <si>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</si>
  <si>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</si>
  <si>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</si>
  <si>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</si>
  <si>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</si>
  <si>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</si>
  <si>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</si>
  <si>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</si>
  <si>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</si>
  <si>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</si>
  <si>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</si>
  <si>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</si>
  <si>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</si>
  <si>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</si>
  <si>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</si>
  <si>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</si>
  <si>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</si>
  <si>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</si>
  <si>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</si>
  <si>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</si>
  <si>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</si>
  <si>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</si>
  <si>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</si>
  <si>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</si>
  <si>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</si>
  <si>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</si>
  <si>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</si>
  <si>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</si>
  <si>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</si>
  <si>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</si>
  <si>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</si>
  <si>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</si>
  <si>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</si>
  <si>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</si>
  <si>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</si>
  <si>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</si>
  <si>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</si>
  <si>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</si>
  <si>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</si>
  <si>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</si>
  <si>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</si>
  <si>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</si>
  <si>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</si>
  <si>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</si>
  <si>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</si>
  <si>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</si>
  <si>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</si>
  <si>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</si>
  <si>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</si>
  <si>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</si>
  <si>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</si>
  <si>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</si>
  <si>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</si>
  <si>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</si>
  <si>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</si>
  <si>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</si>
  <si>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</si>
  <si>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</si>
  <si>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</si>
  <si>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</si>
  <si>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</si>
  <si>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</si>
  <si>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</si>
  <si>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</si>
  <si>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</si>
  <si>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</si>
  <si>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</si>
  <si>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</si>
  <si>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</si>
  <si>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</si>
  <si>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</si>
  <si>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</si>
  <si>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</si>
  <si>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</si>
  <si>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</si>
  <si>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</si>
  <si>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</si>
  <si>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</si>
  <si>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</si>
  <si>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</si>
  <si>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</si>
  <si>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</si>
  <si>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</si>
  <si>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</si>
  <si>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</si>
  <si>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</si>
  <si>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</si>
  <si>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</si>
  <si>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</si>
  <si>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</si>
  <si>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</si>
  <si>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</si>
  <si>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</si>
  <si>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</si>
  <si>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</si>
  <si>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</si>
  <si>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</si>
  <si>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</si>
  <si>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</si>
  <si>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</si>
  <si>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</si>
  <si>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</si>
  <si>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</si>
  <si>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</si>
  <si>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</si>
  <si>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</si>
  <si>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</si>
  <si>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</si>
  <si>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</si>
  <si>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</si>
  <si>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</si>
  <si>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</si>
  <si>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</si>
  <si>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</si>
  <si>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</si>
  <si>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</si>
  <si>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</si>
  <si>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</si>
  <si>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</si>
  <si>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</si>
  <si>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</si>
  <si>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</si>
  <si>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</si>
  <si>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</si>
  <si>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</si>
  <si>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</si>
  <si>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</si>
  <si>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</si>
  <si>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</si>
  <si>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</si>
  <si>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</si>
  <si>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</si>
  <si>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</si>
  <si>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</si>
  <si>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</si>
  <si>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</si>
  <si>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</si>
  <si>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</si>
  <si>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</si>
  <si>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</si>
  <si>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</si>
  <si>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</si>
  <si>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</si>
  <si>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</si>
  <si>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</si>
  <si>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</si>
  <si>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</si>
  <si>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</si>
  <si>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</si>
  <si>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</si>
  <si>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</si>
  <si>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</si>
  <si>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</si>
  <si>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</si>
  <si>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</si>
  <si>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</si>
  <si>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</si>
  <si>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</si>
  <si>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</si>
  <si>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</si>
  <si>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</si>
  <si>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</si>
  <si>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</si>
  <si>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</si>
  <si>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</si>
  <si>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</si>
  <si>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</si>
  <si>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</si>
  <si>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</si>
  <si>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</si>
  <si>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</si>
  <si>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</si>
  <si>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</si>
  <si>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</si>
  <si>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</si>
  <si>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</si>
  <si>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</si>
  <si>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</si>
  <si>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</si>
  <si>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</si>
  <si>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</si>
  <si>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</si>
  <si>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</si>
  <si>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</si>
  <si>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</si>
  <si>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</si>
  <si>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</si>
  <si>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</si>
  <si>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</si>
  <si>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</si>
  <si>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</si>
  <si>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</si>
  <si>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</si>
  <si>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</si>
  <si>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</si>
  <si>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</si>
  <si>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</si>
  <si>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</si>
  <si>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</si>
  <si>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</si>
  <si>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</si>
  <si>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</si>
  <si>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</si>
  <si>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</si>
  <si>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</si>
  <si>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</si>
  <si>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</si>
  <si>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</si>
  <si>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</si>
  <si>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</si>
  <si>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</si>
  <si>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</si>
  <si>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</si>
  <si>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</si>
  <si>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</si>
  <si>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</si>
  <si>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</si>
  <si>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</si>
  <si>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</si>
  <si>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</si>
  <si>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</si>
  <si>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</si>
  <si>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</si>
  <si>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</si>
  <si>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</si>
  <si>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</si>
  <si>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</si>
  <si>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</si>
  <si>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</si>
  <si>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</si>
  <si>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</si>
  <si>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</si>
  <si>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</si>
  <si>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</si>
  <si>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</si>
  <si>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</si>
  <si>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</si>
  <si>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</si>
  <si>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</si>
  <si>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</si>
  <si>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</si>
  <si>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</si>
  <si>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</si>
  <si>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</si>
  <si>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</si>
  <si>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</si>
  <si>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</si>
  <si>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</si>
  <si>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</si>
  <si>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</si>
  <si>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</si>
  <si>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</si>
  <si>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</si>
  <si>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</si>
  <si>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</si>
  <si>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</si>
  <si>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</si>
  <si>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</si>
  <si>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</si>
  <si>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</si>
  <si>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</si>
  <si>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</si>
  <si>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</si>
  <si>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</si>
  <si>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</si>
  <si>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</si>
  <si>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</si>
  <si>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</si>
  <si>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</si>
  <si>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</si>
  <si>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</si>
  <si>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</si>
  <si>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</si>
  <si>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</si>
  <si>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</si>
  <si>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</si>
  <si>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</si>
  <si>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</si>
  <si>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</si>
  <si>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</si>
  <si>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</si>
  <si>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</si>
  <si>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</si>
  <si>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</si>
  <si>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</si>
  <si>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</si>
  <si>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</si>
  <si>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</si>
  <si>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</si>
  <si>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</si>
  <si>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</si>
  <si>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</si>
  <si>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</si>
  <si>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</si>
  <si>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</si>
  <si>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</si>
  <si>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</si>
  <si>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</si>
  <si>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</si>
  <si>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</si>
  <si>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</si>
  <si>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</si>
  <si>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</si>
  <si>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</si>
  <si>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</si>
  <si>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</si>
  <si>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</si>
  <si>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</si>
  <si>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</si>
  <si>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</si>
  <si>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</si>
  <si>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</si>
  <si>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</si>
  <si>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</si>
  <si>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</si>
  <si>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</si>
  <si>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</si>
  <si>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</si>
  <si>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</si>
  <si>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</si>
  <si>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</si>
  <si>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</si>
  <si>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</si>
  <si>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</si>
  <si>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</si>
  <si>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</si>
  <si>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</si>
  <si>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</si>
  <si>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</si>
  <si>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</si>
  <si>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</si>
  <si>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</si>
  <si>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</si>
  <si>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</si>
  <si>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</si>
  <si>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</si>
  <si>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</si>
  <si>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</si>
  <si>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</si>
  <si>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</si>
  <si>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</si>
  <si>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</si>
  <si>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</si>
  <si>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</si>
  <si>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</si>
  <si>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</si>
  <si>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</si>
  <si>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</si>
  <si>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</si>
  <si>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</si>
  <si>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</si>
  <si>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</si>
  <si>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</si>
  <si>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</si>
  <si>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</si>
  <si>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</si>
  <si>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</si>
  <si>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</si>
  <si>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</si>
  <si>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</si>
  <si>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</si>
  <si>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</si>
  <si>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</si>
  <si>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</si>
  <si>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</si>
  <si>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</si>
  <si>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</si>
  <si>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</si>
  <si>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</si>
  <si>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</si>
  <si>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</si>
  <si>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</si>
  <si>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</si>
  <si>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</si>
  <si>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</si>
  <si>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</si>
  <si>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</si>
  <si>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</si>
  <si>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</si>
  <si>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</si>
  <si>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</si>
  <si>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</si>
  <si>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</si>
  <si>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</si>
  <si>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</si>
  <si>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</si>
  <si>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</si>
  <si>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</si>
  <si>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</si>
  <si>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</si>
  <si>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</si>
  <si>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</si>
  <si>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</si>
  <si>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</si>
  <si>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</si>
  <si>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</si>
  <si>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</si>
  <si>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</si>
  <si>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</si>
  <si>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</si>
  <si>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</si>
  <si>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</si>
  <si>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</si>
  <si>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</si>
  <si>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</si>
  <si>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</si>
  <si>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</si>
  <si>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</si>
  <si>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</si>
  <si>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</si>
  <si>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</si>
  <si>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</si>
  <si>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</si>
  <si>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</si>
  <si>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</si>
  <si>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</si>
  <si>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</si>
  <si>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</si>
  <si>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</si>
  <si>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</si>
  <si>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</si>
  <si>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</si>
  <si>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</si>
  <si>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</si>
  <si>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</si>
  <si>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</si>
  <si>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</si>
  <si>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</si>
  <si>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</si>
  <si>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</si>
  <si>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</si>
  <si>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</si>
  <si>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</si>
  <si>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</si>
  <si>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</si>
  <si>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</si>
  <si>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</si>
  <si>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</si>
  <si>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</si>
  <si>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</si>
  <si>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</si>
  <si>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</si>
  <si>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</si>
  <si>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</si>
  <si>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</si>
  <si>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</si>
  <si>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</si>
  <si>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</si>
  <si>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</si>
  <si>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</si>
  <si>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</si>
  <si>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</si>
  <si>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</si>
  <si>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</si>
  <si>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</si>
  <si>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</si>
  <si>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</si>
  <si>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</si>
  <si>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</si>
  <si>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</si>
  <si>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</si>
  <si>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</si>
  <si>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</si>
  <si>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</si>
  <si>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</si>
  <si>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</si>
  <si>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</si>
  <si>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</si>
  <si>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</si>
  <si>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</si>
  <si>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</si>
  <si>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</si>
  <si>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</si>
  <si>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</si>
  <si>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</si>
  <si>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</si>
  <si>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</si>
  <si>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</si>
  <si>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</si>
  <si>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</si>
  <si>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</si>
  <si>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</si>
  <si>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</si>
  <si>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</si>
  <si>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</si>
  <si>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</si>
  <si>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</si>
  <si>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</si>
  <si>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</si>
  <si>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</si>
  <si>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</si>
  <si>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</si>
  <si>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</si>
  <si>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</si>
  <si>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</si>
  <si>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</si>
  <si>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</si>
  <si>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</si>
  <si>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</si>
  <si>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</si>
  <si>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</si>
  <si>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</si>
  <si>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</si>
  <si>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</si>
  <si>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</si>
  <si>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</si>
  <si>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</si>
  <si>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</si>
  <si>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</si>
  <si>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</si>
  <si>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</si>
  <si>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</si>
  <si>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</si>
  <si>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</si>
  <si>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</si>
  <si>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</si>
  <si>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</si>
  <si>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</si>
  <si>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</si>
  <si>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</si>
  <si>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</si>
  <si>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</si>
  <si>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</si>
  <si>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</si>
  <si>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</si>
  <si>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</si>
  <si>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</si>
  <si>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</si>
  <si>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</si>
  <si>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</si>
  <si>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</si>
  <si>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</si>
  <si>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</si>
  <si>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</si>
  <si>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</si>
  <si>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</si>
  <si>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</si>
  <si>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</si>
  <si>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</si>
  <si>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</si>
  <si>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</si>
  <si>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</si>
  <si>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</si>
  <si>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</si>
  <si>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</si>
  <si>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</si>
  <si>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</si>
  <si>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</si>
  <si>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</si>
  <si>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</si>
  <si>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</si>
  <si>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</si>
  <si>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</si>
  <si>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</si>
  <si>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</si>
  <si>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</si>
  <si>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</si>
  <si>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</si>
  <si>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</si>
  <si>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</si>
  <si>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</si>
  <si>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</si>
  <si>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</si>
  <si>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</si>
  <si>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</si>
  <si>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</si>
  <si>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</si>
  <si>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</si>
  <si>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</si>
  <si>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</si>
  <si>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</si>
  <si>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</si>
  <si>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</si>
  <si>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</si>
  <si>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</si>
  <si>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</si>
  <si>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</si>
  <si>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</si>
  <si>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</si>
  <si>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</si>
  <si>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</si>
  <si>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</si>
  <si>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</si>
  <si>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</si>
  <si>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</si>
  <si>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</si>
  <si>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</si>
  <si>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</si>
  <si>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</si>
  <si>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</si>
  <si>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</si>
  <si>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</si>
  <si>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</si>
  <si>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</si>
  <si>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</si>
  <si>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</si>
  <si>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</si>
  <si>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</si>
  <si>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</si>
  <si>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</si>
  <si>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</si>
  <si>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</si>
  <si>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</si>
  <si>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</si>
  <si>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</si>
  <si>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</si>
  <si>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</si>
  <si>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</si>
  <si>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</si>
  <si>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</si>
  <si>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</si>
  <si>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</si>
  <si>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</si>
  <si>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</si>
  <si>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</si>
  <si>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</si>
  <si>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</si>
  <si>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</si>
  <si>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</si>
  <si>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</si>
  <si>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</si>
  <si>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</si>
  <si>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</si>
  <si>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</si>
  <si>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</si>
  <si>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</si>
  <si>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</si>
  <si>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</si>
  <si>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</si>
  <si>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</si>
  <si>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</si>
  <si>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</si>
  <si>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</si>
  <si>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</si>
  <si>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</si>
  <si>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</si>
  <si>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</si>
  <si>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</si>
  <si>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</si>
  <si>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</si>
  <si>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</si>
  <si>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</si>
  <si>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</si>
  <si>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</si>
  <si>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</si>
  <si>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</si>
  <si>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</si>
  <si>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</si>
  <si>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</si>
  <si>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</si>
  <si>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</si>
  <si>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</si>
  <si>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</si>
  <si>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</si>
  <si>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</si>
  <si>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</si>
  <si>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</si>
  <si>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</si>
  <si>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</si>
  <si>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</si>
  <si>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</si>
  <si>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</si>
  <si>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</si>
  <si>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</si>
  <si>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</si>
  <si>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</si>
  <si>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</si>
  <si>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</si>
  <si>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</si>
  <si>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</si>
  <si>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</si>
  <si>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</si>
  <si>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</si>
  <si>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</si>
  <si>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</si>
  <si>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</si>
  <si>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</si>
  <si>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</si>
  <si>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</si>
  <si>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</si>
  <si>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</si>
  <si>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</si>
  <si>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</si>
  <si>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</si>
  <si>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</si>
  <si>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</si>
  <si>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</si>
  <si>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</si>
  <si>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</si>
  <si>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</si>
  <si>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</si>
  <si>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</si>
  <si>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</si>
  <si>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</si>
  <si>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</si>
  <si>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</si>
  <si>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</si>
  <si>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</si>
  <si>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</si>
  <si>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</si>
  <si>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</si>
  <si>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</si>
  <si>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</si>
  <si>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</si>
  <si>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</si>
  <si>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</si>
  <si>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</si>
  <si>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</si>
  <si>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</si>
  <si>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</si>
  <si>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</si>
  <si>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</si>
  <si>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</si>
  <si>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</si>
  <si>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</si>
  <si>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</si>
  <si>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</si>
  <si>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</si>
  <si>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</si>
  <si>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</si>
  <si>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</si>
  <si>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</si>
  <si>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</si>
  <si>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</si>
  <si>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</si>
  <si>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</si>
  <si>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</si>
  <si>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</si>
  <si>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</si>
  <si>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</si>
  <si>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</si>
  <si>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</si>
  <si>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</si>
  <si>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</si>
  <si>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III° trimestre 2012</t>
  </si>
  <si>
    <t>3-2013</t>
  </si>
  <si>
    <t>Extra Comunitaria:   Situazione  al  30.09.2012</t>
  </si>
  <si>
    <t xml:space="preserve">SERBIA E MONTENEGRO </t>
  </si>
  <si>
    <t>1° sem.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</si>
  <si>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</si>
  <si>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</si>
  <si>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</si>
  <si>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</si>
  <si>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</si>
  <si>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</si>
  <si>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1-2013</t>
  </si>
  <si>
    <t>I° trimestre 2013</t>
  </si>
  <si>
    <t>2012</t>
  </si>
  <si>
    <t>31.12.2012</t>
  </si>
  <si>
    <t>2-2013</t>
  </si>
  <si>
    <t>4-2013</t>
  </si>
  <si>
    <t>Tot. 2012</t>
  </si>
  <si>
    <t>1° sem. 2013</t>
  </si>
  <si>
    <t>Extra Comunitaria:   Situazione  al  31.03.2013</t>
  </si>
  <si>
    <t>Extra Comunitaria:   Situazione  al  30.06.2013</t>
  </si>
  <si>
    <t>da 18 a 30</t>
  </si>
  <si>
    <t>da 30 a 50</t>
  </si>
  <si>
    <t>da 50 a 70</t>
  </si>
  <si>
    <t>tot. 2013</t>
  </si>
  <si>
    <t>Artigianato</t>
  </si>
  <si>
    <t>Terziario e altri settori</t>
  </si>
  <si>
    <t xml:space="preserve"> CIG + CIGS + DEROGA </t>
  </si>
  <si>
    <t>III° trimestre 2013</t>
  </si>
  <si>
    <t>Extra Comunitaria:   Situazione  al  30.09.2013</t>
  </si>
  <si>
    <t>Totale 2013</t>
  </si>
  <si>
    <t>IV° trimestre 2013</t>
  </si>
  <si>
    <t>2° trim.2012</t>
  </si>
  <si>
    <t>3-2014</t>
  </si>
  <si>
    <t>2° trim. 2012</t>
  </si>
  <si>
    <t>Tot. 2013</t>
  </si>
  <si>
    <t>31.12.2013</t>
  </si>
  <si>
    <t>Extra Comunitaria:   Situazione  al  31.12.2013</t>
  </si>
  <si>
    <t>1-2014</t>
  </si>
  <si>
    <t>I° trimestre 2014</t>
  </si>
  <si>
    <t>1° trim. 2014</t>
  </si>
  <si>
    <t>1° trim. 2013</t>
  </si>
  <si>
    <t>Extra Comunitaria:   Situazione  al  31.03.2014</t>
  </si>
  <si>
    <t>2013</t>
  </si>
  <si>
    <t>2-2014</t>
  </si>
  <si>
    <t>4-2014</t>
  </si>
  <si>
    <t>** Dal 1° gennaio 2006 le cessazioni sono al netto delle cancellazioni d'ufficio</t>
  </si>
  <si>
    <t>1°  sem. 2014</t>
  </si>
  <si>
    <t>1° sem. 2014</t>
  </si>
  <si>
    <t>1° sem 2014</t>
  </si>
  <si>
    <t>III° trimestre 2014</t>
  </si>
  <si>
    <t>Extra Comunitaria:   Situazione  al  30.06.2014</t>
  </si>
  <si>
    <t>Extra Comunitaria:   Situazione  al  30.09.2014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</si>
  <si>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</si>
  <si>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</si>
  <si>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</si>
  <si>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</si>
  <si>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</si>
  <si>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</si>
  <si>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</si>
  <si>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</si>
  <si>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</si>
  <si>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</si>
  <si>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</si>
  <si>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</si>
  <si>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</si>
  <si>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</si>
  <si>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</si>
  <si>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</si>
  <si>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</si>
  <si>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</si>
  <si>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</si>
  <si>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</si>
  <si>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</si>
  <si>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</si>
  <si>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</si>
  <si>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</si>
  <si>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</si>
  <si>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</si>
  <si>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</si>
  <si>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</si>
  <si>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</si>
  <si>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</si>
  <si>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</si>
  <si>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</si>
  <si>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</si>
  <si>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</si>
  <si>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</si>
  <si>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</si>
  <si>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</si>
  <si>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</si>
  <si>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</si>
  <si>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</si>
  <si>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</si>
  <si>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</si>
  <si>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</si>
  <si>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</si>
  <si>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</si>
  <si>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</si>
  <si>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</si>
  <si>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</si>
  <si>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</si>
  <si>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</si>
  <si>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</si>
  <si>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</si>
  <si>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</si>
  <si>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</si>
  <si>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</si>
  <si>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</si>
  <si>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</si>
  <si>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</si>
  <si>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</si>
  <si>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</si>
  <si>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</si>
  <si>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2-2016</t>
  </si>
  <si>
    <t>1° sem 2015</t>
  </si>
  <si>
    <t>Totale 2015</t>
  </si>
  <si>
    <t>1°sem. 2015</t>
  </si>
  <si>
    <t>1° sem. 2015</t>
  </si>
  <si>
    <t>1°sem. 2016</t>
  </si>
  <si>
    <t>1°sem.2016</t>
  </si>
  <si>
    <t>II trimestre 2016</t>
  </si>
  <si>
    <t>Extra Comunitaria:   Situazione  al  30.06.2016</t>
  </si>
  <si>
    <t>INDIA</t>
  </si>
  <si>
    <t xml:space="preserve">n.d. </t>
  </si>
  <si>
    <t>31.12.2014</t>
  </si>
  <si>
    <t>31.12.2015</t>
  </si>
  <si>
    <t>3-2016</t>
  </si>
  <si>
    <t>Fonte:    StockView, elaborazioni Ufficio Statistica CCIAA di Sondrio</t>
  </si>
  <si>
    <t>Fonte: StockView e  elaborazioni Ufficio Statistica CCIAA di Sondrio</t>
  </si>
  <si>
    <t>III trimestre 2016</t>
  </si>
  <si>
    <t>Fonte:  Banca d'Italia</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</si>
  <si>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</si>
  <si>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</si>
  <si>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</si>
  <si>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</si>
  <si>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</si>
  <si>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</si>
  <si>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</si>
  <si>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1-2014**</t>
  </si>
  <si>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</si>
  <si>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</si>
  <si>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</si>
  <si>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</si>
  <si>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</si>
  <si>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</si>
  <si>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</si>
  <si>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</si>
  <si>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Extra Comunitaria:   Situazione  al  30.12.2016</t>
  </si>
  <si>
    <t>Totale 2016</t>
  </si>
  <si>
    <t xml:space="preserve"> trimestre 2017</t>
  </si>
  <si>
    <t>1-2017</t>
  </si>
  <si>
    <t>Extra Comunitaria:   Situazione  al  31.03.2017</t>
  </si>
  <si>
    <t>2016</t>
  </si>
  <si>
    <t>Tot. 2016</t>
  </si>
  <si>
    <t>I trimestre 2017</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</si>
  <si>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</si>
  <si>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</si>
  <si>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</si>
  <si>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</si>
  <si>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</si>
  <si>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</si>
  <si>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Trend  del Valore percentuale scambi  UE sul totale IMPORT EXPORT</t>
  </si>
  <si>
    <t>Amm.</t>
  </si>
  <si>
    <t xml:space="preserve"> --</t>
  </si>
  <si>
    <t>2-2017</t>
  </si>
  <si>
    <t>II trimestre 2017</t>
  </si>
  <si>
    <r>
      <t>**Nella statistica del 1° trimestre 2014 viene introdotta una modifica all'algoritmo di calcolo dell'imprenditoria femminile</t>
    </r>
    <r>
      <rPr>
        <sz val="8"/>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</si>
  <si>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Extra Comunitaria:   Situazione  al  30.06.2017</t>
  </si>
  <si>
    <t>1° sem 2017</t>
  </si>
  <si>
    <t xml:space="preserve">1° sem 2017 </t>
  </si>
  <si>
    <t>1°sem 2017</t>
  </si>
  <si>
    <t>3-2017</t>
  </si>
  <si>
    <t>III trimestre 2017</t>
  </si>
  <si>
    <t xml:space="preserve"> (*) StockView, a partire dal III trimestre 2009, ha adottato la nuova classificazione delle attività economiche Ateco 2007. </t>
  </si>
  <si>
    <t xml:space="preserve">(*) StockView, a partire dal III trimestre 2009, ha adottato la nuova classificazione delle attività economiche Ateco 2007. </t>
  </si>
  <si>
    <t>Extra Comunitaria:   Situazione  al  30.09.2017</t>
  </si>
  <si>
    <t xml:space="preserve">(*) Stock View, a partire dal III trimestre 2009, ha adottato la nuova classificazione delle attività economiche Ateco 2007. </t>
  </si>
  <si>
    <t>III Trimestre 2016</t>
  </si>
  <si>
    <t>Variazione % III trim. 2016 - III trim. 2015</t>
  </si>
  <si>
    <t>III Trimestre 2017*</t>
  </si>
  <si>
    <t>Variazione % III trim. 2017 - III trim. 2016</t>
  </si>
  <si>
    <t>4-2017</t>
  </si>
  <si>
    <t>QUARTO</t>
  </si>
  <si>
    <t>IV trimestre 2017</t>
  </si>
  <si>
    <t>Extra Comunitaria:   Situazione  al  31.12.2017</t>
  </si>
  <si>
    <t>PERSONE</t>
  </si>
  <si>
    <t>MASCHI</t>
  </si>
  <si>
    <t>FEMMINE</t>
  </si>
  <si>
    <t xml:space="preserve">B Estrazione di minerali da cave </t>
  </si>
  <si>
    <t>Totale 2017</t>
  </si>
  <si>
    <t>2° sem 2017</t>
  </si>
  <si>
    <t>2°sem 2017</t>
  </si>
</sst>
</file>

<file path=xl/styles.xml><?xml version="1.0" encoding="utf-8"?>
<styleSheet xmlns="http://schemas.openxmlformats.org/spreadsheetml/2006/main">
  <numFmts count="11">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s>
  <fonts count="12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i/>
      <sz val="6"/>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8"/>
      <color rgb="FF00B050"/>
      <name val="Arial"/>
      <family val="2"/>
    </font>
    <font>
      <i/>
      <sz val="10"/>
      <color rgb="FFFF0000"/>
      <name val="Arial"/>
      <family val="2"/>
    </font>
    <font>
      <i/>
      <sz val="12"/>
      <name val="Arial"/>
      <family val="2"/>
    </font>
    <font>
      <sz val="11"/>
      <name val="Calibri"/>
      <family val="2"/>
      <scheme val="minor"/>
    </font>
    <font>
      <sz val="12"/>
      <color theme="1"/>
      <name val="Calibri"/>
      <family val="2"/>
      <scheme val="minor"/>
    </font>
    <font>
      <sz val="12"/>
      <name val="Verdana"/>
      <family val="2"/>
    </font>
    <font>
      <b/>
      <sz val="12"/>
      <name val="Calibri"/>
      <family val="2"/>
    </font>
    <font>
      <b/>
      <sz val="16"/>
      <name val="Calibri"/>
      <family val="2"/>
    </font>
    <font>
      <b/>
      <sz val="12"/>
      <color theme="0"/>
      <name val="Arial"/>
      <family val="2"/>
    </font>
    <font>
      <sz val="12"/>
      <color theme="1"/>
      <name val="Verdana"/>
      <family val="2"/>
    </font>
    <font>
      <b/>
      <sz val="12"/>
      <color theme="1"/>
      <name val="Tahoma"/>
      <family val="2"/>
    </font>
    <font>
      <b/>
      <sz val="7"/>
      <color theme="0"/>
      <name val="Arial"/>
      <family val="2"/>
    </font>
    <font>
      <sz val="7.5"/>
      <color theme="0"/>
      <name val="Verdana"/>
      <family val="2"/>
    </font>
    <font>
      <i/>
      <sz val="8"/>
      <color theme="0"/>
      <name val="Arial"/>
      <family val="2"/>
    </font>
    <font>
      <i/>
      <sz val="10"/>
      <color theme="0"/>
      <name val="Arial"/>
      <family val="2"/>
    </font>
    <font>
      <sz val="12"/>
      <color theme="0"/>
      <name val="Arial"/>
      <family val="2"/>
    </font>
    <font>
      <sz val="10"/>
      <color theme="1"/>
      <name val="Verdana"/>
      <family val="2"/>
    </font>
    <font>
      <sz val="12"/>
      <color rgb="FFFF0000"/>
      <name val="Arial"/>
      <family val="2"/>
    </font>
    <font>
      <b/>
      <sz val="12"/>
      <color rgb="FFFF0000"/>
      <name val="Arial"/>
      <family val="2"/>
    </font>
    <font>
      <sz val="11"/>
      <color theme="1"/>
      <name val="Arial"/>
      <family val="2"/>
    </font>
    <font>
      <b/>
      <sz val="10"/>
      <color theme="0"/>
      <name val="Arial"/>
      <family val="2"/>
    </font>
    <font>
      <i/>
      <sz val="7"/>
      <color rgb="FFFF0000"/>
      <name val="Arial"/>
      <family val="2"/>
    </font>
    <font>
      <sz val="8"/>
      <name val="Verdana"/>
      <family val="2"/>
    </font>
    <font>
      <b/>
      <sz val="8"/>
      <name val="Verdana"/>
      <family val="2"/>
    </font>
    <font>
      <b/>
      <sz val="7"/>
      <name val="Verdana"/>
      <family val="2"/>
    </font>
  </fonts>
  <fills count="5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s>
  <borders count="14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s>
  <cellStyleXfs count="59">
    <xf numFmtId="0" fontId="0" fillId="0" borderId="0"/>
    <xf numFmtId="0" fontId="59" fillId="10" borderId="84" applyNumberFormat="0" applyAlignment="0" applyProtection="0"/>
    <xf numFmtId="0" fontId="60" fillId="0" borderId="85" applyNumberFormat="0" applyFill="0" applyAlignment="0" applyProtection="0"/>
    <xf numFmtId="0" fontId="13" fillId="0" borderId="0" applyNumberFormat="0" applyFill="0" applyBorder="0" applyAlignment="0" applyProtection="0">
      <alignment vertical="top"/>
      <protection locked="0"/>
    </xf>
    <xf numFmtId="0" fontId="61" fillId="11" borderId="84" applyNumberFormat="0" applyAlignment="0" applyProtection="0"/>
    <xf numFmtId="43" fontId="3" fillId="0" borderId="0" applyFont="0" applyFill="0" applyBorder="0" applyAlignment="0" applyProtection="0"/>
    <xf numFmtId="0" fontId="42" fillId="0" borderId="0"/>
    <xf numFmtId="0" fontId="58" fillId="0" borderId="0"/>
    <xf numFmtId="0" fontId="56" fillId="0" borderId="0"/>
    <xf numFmtId="0" fontId="29" fillId="0" borderId="0"/>
    <xf numFmtId="0" fontId="58" fillId="12" borderId="86" applyNumberFormat="0" applyFont="0" applyAlignment="0" applyProtection="0"/>
    <xf numFmtId="0" fontId="62" fillId="10" borderId="87" applyNumberFormat="0" applyAlignment="0" applyProtection="0"/>
    <xf numFmtId="9" fontId="3"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88" applyNumberFormat="0" applyFill="0" applyAlignment="0" applyProtection="0"/>
    <xf numFmtId="0" fontId="67" fillId="0" borderId="89" applyNumberFormat="0" applyFill="0" applyAlignment="0" applyProtection="0"/>
    <xf numFmtId="0" fontId="68" fillId="0" borderId="90" applyNumberFormat="0" applyFill="0" applyAlignment="0" applyProtection="0"/>
    <xf numFmtId="0" fontId="68" fillId="0" borderId="0" applyNumberFormat="0" applyFill="0" applyBorder="0" applyAlignment="0" applyProtection="0"/>
    <xf numFmtId="0" fontId="69"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2" borderId="86" applyNumberFormat="0" applyFont="0" applyAlignment="0" applyProtection="0"/>
    <xf numFmtId="9" fontId="3" fillId="0" borderId="0" applyFont="0" applyFill="0" applyBorder="0" applyAlignment="0" applyProtection="0"/>
    <xf numFmtId="0" fontId="3" fillId="0" borderId="0"/>
    <xf numFmtId="0" fontId="85" fillId="27" borderId="0" applyNumberFormat="0" applyBorder="0" applyAlignment="0" applyProtection="0"/>
    <xf numFmtId="0" fontId="86" fillId="28" borderId="0" applyNumberFormat="0" applyBorder="0" applyAlignment="0" applyProtection="0"/>
    <xf numFmtId="0" fontId="87" fillId="29" borderId="0" applyNumberFormat="0" applyBorder="0" applyAlignment="0" applyProtection="0"/>
    <xf numFmtId="0" fontId="88" fillId="30" borderId="127" applyNumberFormat="0" applyAlignment="0" applyProtection="0"/>
    <xf numFmtId="0" fontId="8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9" fillId="38" borderId="0" applyNumberFormat="0" applyBorder="0" applyAlignment="0" applyProtection="0"/>
    <xf numFmtId="0" fontId="8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9" fillId="54" borderId="0" applyNumberFormat="0" applyBorder="0" applyAlignment="0" applyProtection="0"/>
    <xf numFmtId="0" fontId="1" fillId="0" borderId="0"/>
    <xf numFmtId="0" fontId="1" fillId="12" borderId="86" applyNumberFormat="0" applyFont="0" applyAlignment="0" applyProtection="0"/>
  </cellStyleXfs>
  <cellXfs count="5091">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9" fillId="0" borderId="0" xfId="0" applyFont="1" applyBorder="1" applyAlignment="1">
      <alignment horizontal="center" vertical="justify"/>
    </xf>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3" fontId="18" fillId="4" borderId="40" xfId="0" applyNumberFormat="1" applyFont="1" applyFill="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9" fillId="0" borderId="21" xfId="0" applyFont="1" applyFill="1" applyBorder="1" applyAlignment="1">
      <alignment horizontal="center"/>
    </xf>
    <xf numFmtId="0" fontId="4" fillId="0" borderId="0" xfId="0" applyFont="1" applyAlignment="1">
      <alignment horizont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18" fillId="4" borderId="62" xfId="0" applyFont="1" applyFill="1" applyBorder="1" applyAlignment="1">
      <alignment horizontal="center" vertical="center"/>
    </xf>
    <xf numFmtId="4" fontId="27" fillId="0" borderId="11"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12" fillId="0" borderId="0" xfId="9" applyFont="1" applyBorder="1" applyAlignment="1"/>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4" fontId="9" fillId="0" borderId="32"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4" fillId="0" borderId="0" xfId="9" applyFont="1" applyBorder="1" applyAlignment="1">
      <alignment wrapText="1"/>
    </xf>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3" fontId="9" fillId="0" borderId="32"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1"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3" fontId="12" fillId="0" borderId="0" xfId="9" applyNumberFormat="1" applyFont="1" applyBorder="1" applyAlignmen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3" fontId="9" fillId="0" borderId="2" xfId="9" applyNumberFormat="1" applyFont="1" applyBorder="1" applyAlignment="1">
      <alignment horizontal="center"/>
    </xf>
    <xf numFmtId="3" fontId="9" fillId="0" borderId="3" xfId="9" applyNumberFormat="1" applyFont="1" applyBorder="1" applyAlignment="1">
      <alignment horizontal="center"/>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0" fontId="9" fillId="0" borderId="0" xfId="0" applyFont="1" applyFill="1" applyBorder="1"/>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4" fontId="9" fillId="0" borderId="4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17" fontId="21" fillId="0" borderId="72" xfId="9" quotePrefix="1" applyNumberFormat="1" applyFont="1" applyFill="1" applyBorder="1"/>
    <xf numFmtId="3" fontId="18" fillId="4" borderId="72" xfId="0" applyNumberFormat="1" applyFont="1" applyFill="1" applyBorder="1" applyAlignment="1">
      <alignment horizontal="center"/>
    </xf>
    <xf numFmtId="3" fontId="9" fillId="0" borderId="55" xfId="9" applyNumberFormat="1" applyFont="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9" fillId="0" borderId="1"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4"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2" fillId="0" borderId="0" xfId="0" quotePrefix="1" applyNumberFormat="1" applyFont="1" applyFill="1"/>
    <xf numFmtId="0" fontId="35" fillId="0" borderId="0" xfId="0" quotePrefix="1" applyNumberFormat="1" applyFont="1" applyFill="1"/>
    <xf numFmtId="0" fontId="32"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6"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1"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7"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8" fillId="0" borderId="0" xfId="0" applyFont="1" applyBorder="1" applyAlignment="1">
      <alignment horizontal="center" vertical="center"/>
    </xf>
    <xf numFmtId="0" fontId="39" fillId="0" borderId="0" xfId="0" applyFont="1" applyAlignment="1">
      <alignment horizontal="center"/>
    </xf>
    <xf numFmtId="0" fontId="40"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4"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70" fillId="0" borderId="40" xfId="0" applyNumberFormat="1" applyFont="1" applyBorder="1" applyAlignment="1">
      <alignment horizontal="center"/>
    </xf>
    <xf numFmtId="3" fontId="70"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4" borderId="42" xfId="0" applyNumberFormat="1" applyFont="1" applyFill="1" applyBorder="1" applyAlignment="1">
      <alignment horizontal="right" vertical="center"/>
    </xf>
    <xf numFmtId="3" fontId="11" fillId="14" borderId="42" xfId="0" applyNumberFormat="1" applyFont="1" applyFill="1" applyBorder="1" applyAlignment="1">
      <alignment horizontal="right" vertical="center"/>
    </xf>
    <xf numFmtId="3" fontId="11" fillId="14"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3" borderId="30" xfId="0" quotePrefix="1" applyNumberFormat="1" applyFont="1" applyFill="1" applyBorder="1"/>
    <xf numFmtId="17" fontId="71"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3"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4" borderId="73" xfId="0" applyNumberFormat="1" applyFont="1" applyFill="1" applyBorder="1" applyAlignment="1">
      <alignment horizontal="right" vertical="center"/>
    </xf>
    <xf numFmtId="3" fontId="11" fillId="14"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3" fontId="9" fillId="0" borderId="55" xfId="0" applyNumberFormat="1" applyFont="1" applyFill="1" applyBorder="1" applyAlignment="1">
      <alignment horizontal="center"/>
    </xf>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0" fontId="9" fillId="4" borderId="6" xfId="0" applyFont="1" applyFill="1" applyBorder="1" applyAlignment="1">
      <alignment horizontal="center" vertical="center"/>
    </xf>
    <xf numFmtId="0" fontId="20" fillId="4" borderId="6" xfId="0" applyFont="1" applyFill="1" applyBorder="1" applyAlignment="1">
      <alignment horizontal="left" vertical="center" wrapText="1"/>
    </xf>
    <xf numFmtId="0" fontId="20" fillId="4" borderId="4" xfId="0" applyFont="1" applyFill="1" applyBorder="1" applyAlignment="1">
      <alignment horizontal="left" vertical="center" wrapText="1"/>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1"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3" fillId="4" borderId="29" xfId="6" applyFont="1" applyFill="1" applyBorder="1" applyAlignment="1">
      <alignment horizontal="center"/>
    </xf>
    <xf numFmtId="0" fontId="43"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6"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6" borderId="7" xfId="0" applyNumberFormat="1" applyFont="1" applyFill="1" applyBorder="1"/>
    <xf numFmtId="3" fontId="11" fillId="16"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6"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6" borderId="48" xfId="0" applyNumberFormat="1" applyFont="1" applyFill="1" applyBorder="1" applyAlignment="1">
      <alignment horizontal="center"/>
    </xf>
    <xf numFmtId="3" fontId="11" fillId="16"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6"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6"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6" borderId="7" xfId="0" applyNumberFormat="1" applyFont="1" applyFill="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3" fillId="17" borderId="28" xfId="6" applyFont="1" applyFill="1" applyBorder="1" applyAlignment="1">
      <alignment horizontal="center" vertical="center"/>
    </xf>
    <xf numFmtId="0" fontId="45" fillId="4" borderId="28" xfId="6" applyFont="1" applyFill="1" applyBorder="1" applyAlignment="1">
      <alignment horizontal="center"/>
    </xf>
    <xf numFmtId="0" fontId="45" fillId="4" borderId="43" xfId="6" applyFont="1" applyFill="1" applyBorder="1" applyAlignment="1">
      <alignment horizontal="center"/>
    </xf>
    <xf numFmtId="0" fontId="45" fillId="4" borderId="65" xfId="6" applyFont="1" applyFill="1" applyBorder="1" applyAlignment="1">
      <alignment horizontal="center"/>
    </xf>
    <xf numFmtId="0" fontId="14" fillId="4" borderId="24" xfId="6" applyFont="1" applyFill="1" applyBorder="1" applyAlignment="1">
      <alignment horizontal="center"/>
    </xf>
    <xf numFmtId="0" fontId="43" fillId="17" borderId="23" xfId="6" applyFont="1" applyFill="1" applyBorder="1" applyAlignment="1">
      <alignment horizontal="center" vertical="center"/>
    </xf>
    <xf numFmtId="0" fontId="45" fillId="4" borderId="80" xfId="6" applyFont="1" applyFill="1" applyBorder="1" applyAlignment="1">
      <alignment horizontal="center" vertical="center"/>
    </xf>
    <xf numFmtId="0" fontId="45" fillId="4" borderId="73" xfId="6" applyFont="1" applyFill="1" applyBorder="1" applyAlignment="1">
      <alignment horizontal="center" vertical="center"/>
    </xf>
    <xf numFmtId="0" fontId="45" fillId="4" borderId="75" xfId="6" applyFont="1" applyFill="1" applyBorder="1" applyAlignment="1">
      <alignment horizontal="center" vertical="center"/>
    </xf>
    <xf numFmtId="0" fontId="45" fillId="18" borderId="80" xfId="6" applyFont="1" applyFill="1" applyBorder="1" applyAlignment="1">
      <alignment horizontal="center" vertical="center"/>
    </xf>
    <xf numFmtId="0" fontId="45" fillId="18"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6"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6" borderId="60" xfId="6" applyNumberFormat="1" applyFont="1" applyFill="1" applyBorder="1" applyAlignment="1">
      <alignment horizontal="center"/>
    </xf>
    <xf numFmtId="3" fontId="14" fillId="16"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6" borderId="24" xfId="0" quotePrefix="1" applyNumberFormat="1" applyFont="1" applyFill="1" applyBorder="1" applyAlignment="1">
      <alignment horizontal="left"/>
    </xf>
    <xf numFmtId="3" fontId="11" fillId="16" borderId="23" xfId="6" applyNumberFormat="1" applyFont="1" applyFill="1" applyBorder="1" applyAlignment="1">
      <alignment horizontal="center"/>
    </xf>
    <xf numFmtId="3" fontId="11" fillId="16" borderId="35" xfId="6" applyNumberFormat="1" applyFont="1" applyFill="1" applyBorder="1" applyAlignment="1">
      <alignment horizontal="center"/>
    </xf>
    <xf numFmtId="3" fontId="11" fillId="16" borderId="61" xfId="6" applyNumberFormat="1" applyFont="1" applyFill="1" applyBorder="1" applyAlignment="1">
      <alignment horizontal="center"/>
    </xf>
    <xf numFmtId="3" fontId="11" fillId="16"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6" borderId="24" xfId="0" quotePrefix="1" applyNumberFormat="1" applyFont="1" applyFill="1" applyBorder="1" applyAlignment="1">
      <alignment horizontal="center"/>
    </xf>
    <xf numFmtId="3" fontId="11" fillId="16" borderId="41" xfId="6" applyNumberFormat="1" applyFont="1" applyFill="1" applyBorder="1" applyAlignment="1">
      <alignment horizontal="center"/>
    </xf>
    <xf numFmtId="3" fontId="11" fillId="16"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6" borderId="66" xfId="6" applyNumberFormat="1" applyFont="1" applyFill="1" applyBorder="1" applyAlignment="1">
      <alignment horizontal="center"/>
    </xf>
    <xf numFmtId="17" fontId="6" fillId="0" borderId="0" xfId="0" quotePrefix="1" applyNumberFormat="1" applyFont="1" applyFill="1" applyBorder="1"/>
    <xf numFmtId="0" fontId="72" fillId="0" borderId="12" xfId="0" applyFont="1" applyBorder="1" applyAlignment="1">
      <alignment horizontal="center"/>
    </xf>
    <xf numFmtId="3" fontId="8" fillId="0" borderId="22" xfId="6" applyNumberFormat="1" applyFont="1" applyBorder="1" applyAlignment="1">
      <alignment horizontal="center" vertical="center"/>
    </xf>
    <xf numFmtId="0" fontId="72"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6" borderId="66" xfId="6" applyNumberFormat="1" applyFont="1" applyFill="1" applyBorder="1" applyAlignment="1">
      <alignment horizontal="center" vertical="center"/>
    </xf>
    <xf numFmtId="3" fontId="14" fillId="16" borderId="61" xfId="6" applyNumberFormat="1" applyFont="1" applyFill="1" applyBorder="1" applyAlignment="1">
      <alignment horizontal="center" vertical="center"/>
    </xf>
    <xf numFmtId="0" fontId="45" fillId="4" borderId="23" xfId="6" applyFont="1" applyFill="1" applyBorder="1" applyAlignment="1">
      <alignment horizontal="center" vertical="center"/>
    </xf>
    <xf numFmtId="0" fontId="45" fillId="4" borderId="25" xfId="6" applyFont="1" applyFill="1" applyBorder="1" applyAlignment="1">
      <alignment horizontal="center" vertical="center"/>
    </xf>
    <xf numFmtId="0" fontId="45" fillId="4" borderId="41" xfId="6" applyFont="1" applyFill="1" applyBorder="1" applyAlignment="1">
      <alignment horizontal="center" vertical="center"/>
    </xf>
    <xf numFmtId="0" fontId="45" fillId="4" borderId="41" xfId="6" applyFont="1" applyFill="1" applyBorder="1" applyAlignment="1">
      <alignment horizontal="center" vertical="center" wrapText="1"/>
    </xf>
    <xf numFmtId="3" fontId="73"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6" borderId="60" xfId="6" applyNumberFormat="1" applyFont="1" applyFill="1" applyBorder="1" applyAlignment="1">
      <alignment horizontal="center"/>
    </xf>
    <xf numFmtId="3" fontId="50" fillId="0" borderId="9" xfId="0" applyNumberFormat="1" applyFont="1" applyFill="1" applyBorder="1" applyAlignment="1">
      <alignment horizontal="center"/>
    </xf>
    <xf numFmtId="4" fontId="51" fillId="0" borderId="29" xfId="0" applyNumberFormat="1" applyFont="1" applyFill="1" applyBorder="1" applyAlignment="1">
      <alignment horizontal="center"/>
    </xf>
    <xf numFmtId="3" fontId="50" fillId="0" borderId="10" xfId="0" applyNumberFormat="1" applyFont="1" applyFill="1" applyBorder="1" applyAlignment="1">
      <alignment horizontal="center"/>
    </xf>
    <xf numFmtId="0" fontId="50" fillId="0" borderId="29" xfId="0" applyFont="1" applyBorder="1"/>
    <xf numFmtId="4" fontId="51" fillId="0" borderId="10" xfId="0" applyNumberFormat="1" applyFont="1" applyFill="1" applyBorder="1" applyAlignment="1">
      <alignment horizontal="center"/>
    </xf>
    <xf numFmtId="0" fontId="50" fillId="0" borderId="10" xfId="0" applyFont="1" applyBorder="1"/>
    <xf numFmtId="3" fontId="52" fillId="16" borderId="48" xfId="0" applyNumberFormat="1" applyFont="1" applyFill="1" applyBorder="1" applyAlignment="1">
      <alignment horizontal="center"/>
    </xf>
    <xf numFmtId="4" fontId="53" fillId="16" borderId="7" xfId="0" applyNumberFormat="1" applyFont="1" applyFill="1" applyBorder="1" applyAlignment="1">
      <alignment horizontal="center"/>
    </xf>
    <xf numFmtId="3" fontId="50" fillId="16" borderId="7" xfId="0" applyNumberFormat="1" applyFont="1" applyFill="1" applyBorder="1" applyAlignment="1">
      <alignment horizontal="center"/>
    </xf>
    <xf numFmtId="0" fontId="50" fillId="0" borderId="7" xfId="0" applyFont="1" applyBorder="1"/>
    <xf numFmtId="3" fontId="50" fillId="0" borderId="9" xfId="6" applyNumberFormat="1" applyFont="1" applyFill="1" applyBorder="1" applyAlignment="1">
      <alignment horizontal="center"/>
    </xf>
    <xf numFmtId="4" fontId="51" fillId="0" borderId="10" xfId="6" applyNumberFormat="1" applyFont="1" applyFill="1" applyBorder="1" applyAlignment="1">
      <alignment horizontal="center"/>
    </xf>
    <xf numFmtId="3" fontId="50" fillId="0" borderId="10" xfId="6" applyNumberFormat="1" applyFont="1" applyFill="1" applyBorder="1" applyAlignment="1">
      <alignment horizontal="center"/>
    </xf>
    <xf numFmtId="3" fontId="50" fillId="0" borderId="9" xfId="6" applyNumberFormat="1" applyFont="1" applyBorder="1" applyAlignment="1">
      <alignment horizontal="center"/>
    </xf>
    <xf numFmtId="3" fontId="50" fillId="0" borderId="10" xfId="6" applyNumberFormat="1" applyFont="1" applyBorder="1" applyAlignment="1">
      <alignment horizontal="center"/>
    </xf>
    <xf numFmtId="3" fontId="50" fillId="0" borderId="24" xfId="6" applyNumberFormat="1" applyFont="1" applyBorder="1" applyAlignment="1">
      <alignment horizontal="center"/>
    </xf>
    <xf numFmtId="0" fontId="50" fillId="0" borderId="24" xfId="0" applyFont="1" applyBorder="1"/>
    <xf numFmtId="3" fontId="52" fillId="16" borderId="48" xfId="6" applyNumberFormat="1" applyFont="1" applyFill="1" applyBorder="1" applyAlignment="1">
      <alignment horizontal="center"/>
    </xf>
    <xf numFmtId="4" fontId="53" fillId="16" borderId="7" xfId="6" applyNumberFormat="1" applyFont="1" applyFill="1" applyBorder="1" applyAlignment="1">
      <alignment horizontal="center"/>
    </xf>
    <xf numFmtId="3" fontId="52" fillId="16" borderId="7" xfId="6"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29" xfId="0" applyNumberFormat="1" applyFont="1" applyFill="1" applyBorder="1" applyAlignment="1">
      <alignment horizontal="center"/>
    </xf>
    <xf numFmtId="3" fontId="50" fillId="0" borderId="10" xfId="0" applyNumberFormat="1" applyFont="1" applyBorder="1" applyAlignment="1">
      <alignment horizontal="center"/>
    </xf>
    <xf numFmtId="3" fontId="50" fillId="0" borderId="24" xfId="0" applyNumberFormat="1" applyFont="1" applyBorder="1" applyAlignment="1">
      <alignment horizontal="center"/>
    </xf>
    <xf numFmtId="3" fontId="52" fillId="16" borderId="49" xfId="0" applyNumberFormat="1" applyFont="1" applyFill="1" applyBorder="1" applyAlignment="1">
      <alignment horizontal="center"/>
    </xf>
    <xf numFmtId="3" fontId="52" fillId="16" borderId="7" xfId="0" applyNumberFormat="1" applyFont="1" applyFill="1" applyBorder="1" applyAlignment="1">
      <alignment horizontal="center"/>
    </xf>
    <xf numFmtId="0" fontId="74" fillId="0" borderId="0" xfId="0" applyFont="1" applyBorder="1" applyAlignment="1">
      <alignment horizontal="center" vertical="center" wrapText="1"/>
    </xf>
    <xf numFmtId="0" fontId="14" fillId="4" borderId="7" xfId="6" applyFont="1" applyFill="1" applyBorder="1" applyAlignment="1">
      <alignment horizontal="center"/>
    </xf>
    <xf numFmtId="0" fontId="45" fillId="18" borderId="59" xfId="6" applyFont="1" applyFill="1" applyBorder="1" applyAlignment="1">
      <alignment horizontal="center" vertical="center"/>
    </xf>
    <xf numFmtId="0" fontId="45" fillId="18" borderId="66"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0" xfId="0" applyFont="1" applyFill="1" applyBorder="1" applyAlignment="1">
      <alignment horizontal="center" vertical="center" wrapText="1"/>
    </xf>
    <xf numFmtId="0" fontId="72"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3" fillId="0" borderId="0" xfId="0" applyNumberFormat="1" applyFont="1" applyFill="1" applyBorder="1" applyAlignment="1">
      <alignment horizontal="center"/>
    </xf>
    <xf numFmtId="0" fontId="45" fillId="4" borderId="27" xfId="6" applyFont="1" applyFill="1" applyBorder="1" applyAlignment="1">
      <alignment horizontal="center" vertical="center" wrapText="1"/>
    </xf>
    <xf numFmtId="0" fontId="0" fillId="0" borderId="0" xfId="0" applyFont="1" applyFill="1" applyBorder="1" applyAlignment="1"/>
    <xf numFmtId="0" fontId="4" fillId="15" borderId="48" xfId="6" applyFont="1" applyFill="1" applyBorder="1" applyAlignment="1">
      <alignment horizontal="left"/>
    </xf>
    <xf numFmtId="0" fontId="11" fillId="15" borderId="24" xfId="6" applyFont="1" applyFill="1" applyBorder="1" applyAlignment="1">
      <alignment horizontal="center"/>
    </xf>
    <xf numFmtId="0" fontId="14" fillId="15" borderId="28" xfId="6" applyFont="1" applyFill="1" applyBorder="1" applyAlignment="1">
      <alignment horizontal="center" vertical="center"/>
    </xf>
    <xf numFmtId="0" fontId="25" fillId="18"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4" borderId="73" xfId="0" applyNumberFormat="1" applyFont="1" applyFill="1" applyBorder="1" applyAlignment="1">
      <alignment horizontal="right" vertical="center"/>
    </xf>
    <xf numFmtId="3" fontId="14" fillId="14" borderId="75" xfId="0" applyNumberFormat="1" applyFont="1" applyFill="1" applyBorder="1" applyAlignment="1">
      <alignment horizontal="right" vertical="center"/>
    </xf>
    <xf numFmtId="0" fontId="5" fillId="14"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3" fillId="2" borderId="49" xfId="0" applyFont="1" applyFill="1" applyBorder="1" applyAlignment="1">
      <alignment horizontal="center" vertical="center"/>
    </xf>
    <xf numFmtId="0" fontId="33"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0" fontId="25" fillId="13" borderId="7" xfId="0" applyFont="1" applyFill="1" applyBorder="1" applyAlignment="1">
      <alignment horizontal="center" vertical="center"/>
    </xf>
    <xf numFmtId="0" fontId="14" fillId="13"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4" borderId="20" xfId="0" applyFont="1" applyFill="1" applyBorder="1" applyAlignment="1">
      <alignment horizontal="center" vertical="center"/>
    </xf>
    <xf numFmtId="0" fontId="16" fillId="16" borderId="56" xfId="0" applyFont="1" applyFill="1" applyBorder="1" applyAlignment="1">
      <alignment horizontal="center" vertical="center"/>
    </xf>
    <xf numFmtId="0" fontId="16" fillId="16" borderId="54" xfId="0" applyFont="1" applyFill="1" applyBorder="1" applyAlignment="1">
      <alignment horizontal="center" vertical="center"/>
    </xf>
    <xf numFmtId="0" fontId="16" fillId="16" borderId="5" xfId="0" applyFont="1" applyFill="1" applyBorder="1" applyAlignment="1">
      <alignment horizontal="center" vertical="center"/>
    </xf>
    <xf numFmtId="0" fontId="4" fillId="19" borderId="0" xfId="0" applyFont="1" applyFill="1"/>
    <xf numFmtId="0" fontId="4" fillId="19"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55"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0"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4"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4"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1" borderId="30" xfId="9" quotePrefix="1" applyNumberFormat="1" applyFont="1" applyFill="1" applyBorder="1" applyAlignment="1">
      <alignment horizontal="center"/>
    </xf>
    <xf numFmtId="3" fontId="18" fillId="20"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1"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1"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1"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0" borderId="16" xfId="9" quotePrefix="1" applyNumberFormat="1" applyFont="1" applyFill="1" applyBorder="1" applyAlignment="1">
      <alignment horizontal="center"/>
    </xf>
    <xf numFmtId="3" fontId="18" fillId="20"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0" borderId="10" xfId="9" quotePrefix="1" applyNumberFormat="1" applyFont="1" applyFill="1" applyBorder="1" applyAlignment="1">
      <alignment horizontal="center"/>
    </xf>
    <xf numFmtId="3" fontId="18" fillId="20"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0" borderId="15" xfId="9" applyNumberFormat="1" applyFont="1" applyFill="1" applyBorder="1" applyAlignment="1">
      <alignment horizontal="center"/>
    </xf>
    <xf numFmtId="3" fontId="18" fillId="21"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0" borderId="15" xfId="0" applyFont="1" applyFill="1" applyBorder="1" applyAlignment="1">
      <alignment horizontal="center"/>
    </xf>
    <xf numFmtId="0" fontId="18" fillId="20" borderId="30" xfId="0" applyFont="1" applyFill="1" applyBorder="1" applyAlignment="1">
      <alignment horizontal="center"/>
    </xf>
    <xf numFmtId="3" fontId="18" fillId="4" borderId="30" xfId="9" applyNumberFormat="1" applyFont="1" applyFill="1" applyBorder="1" applyAlignment="1">
      <alignment horizontal="center"/>
    </xf>
    <xf numFmtId="0" fontId="18" fillId="20" borderId="23" xfId="0" applyFont="1" applyFill="1" applyBorder="1" applyAlignment="1">
      <alignment horizontal="center"/>
    </xf>
    <xf numFmtId="3" fontId="18" fillId="4" borderId="23" xfId="9" applyNumberFormat="1" applyFont="1" applyFill="1" applyBorder="1" applyAlignment="1">
      <alignment horizontal="center"/>
    </xf>
    <xf numFmtId="0" fontId="18" fillId="20"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1"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5"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8" borderId="60"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4" borderId="42" xfId="0" applyFont="1" applyFill="1" applyBorder="1"/>
    <xf numFmtId="0" fontId="27" fillId="14" borderId="42" xfId="0" quotePrefix="1" applyFont="1" applyFill="1" applyBorder="1"/>
    <xf numFmtId="3" fontId="4" fillId="14" borderId="42" xfId="0" applyNumberFormat="1" applyFont="1" applyFill="1" applyBorder="1"/>
    <xf numFmtId="3" fontId="31" fillId="14" borderId="42" xfId="0" applyNumberFormat="1" applyFont="1" applyFill="1" applyBorder="1"/>
    <xf numFmtId="0" fontId="4" fillId="0" borderId="0" xfId="0" applyFont="1" applyAlignment="1">
      <alignment horizontal="left" vertical="center"/>
    </xf>
    <xf numFmtId="0" fontId="43" fillId="17" borderId="48" xfId="6" applyFont="1" applyFill="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40" xfId="0" applyNumberFormat="1" applyFont="1" applyFill="1" applyBorder="1" applyAlignment="1">
      <alignment horizontal="center"/>
    </xf>
    <xf numFmtId="4" fontId="9" fillId="4" borderId="0" xfId="0" applyNumberFormat="1" applyFont="1" applyFill="1" applyBorder="1" applyAlignment="1">
      <alignment horizontal="center"/>
    </xf>
    <xf numFmtId="4" fontId="9" fillId="21" borderId="11" xfId="0" applyNumberFormat="1" applyFont="1" applyFill="1" applyBorder="1" applyAlignment="1">
      <alignment horizontal="center"/>
    </xf>
    <xf numFmtId="0" fontId="21" fillId="2" borderId="30" xfId="0" applyFont="1" applyFill="1" applyBorder="1" applyAlignment="1">
      <alignment horizontal="left" vertic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1" borderId="10" xfId="9" quotePrefix="1" applyNumberFormat="1" applyFont="1" applyFill="1" applyBorder="1" applyAlignment="1">
      <alignment horizontal="center"/>
    </xf>
    <xf numFmtId="4" fontId="18" fillId="21" borderId="16" xfId="9" quotePrefix="1" applyNumberFormat="1" applyFont="1" applyFill="1" applyBorder="1" applyAlignment="1">
      <alignment horizontal="center"/>
    </xf>
    <xf numFmtId="0" fontId="20" fillId="20" borderId="6" xfId="9" applyFont="1" applyFill="1" applyBorder="1" applyAlignment="1">
      <alignment horizontal="center" vertical="center" wrapText="1"/>
    </xf>
    <xf numFmtId="0" fontId="4" fillId="22" borderId="0" xfId="0" quotePrefix="1" applyFont="1" applyFill="1"/>
    <xf numFmtId="0" fontId="6" fillId="0" borderId="0" xfId="9" applyFont="1" applyAlignment="1">
      <alignment wrapText="1"/>
    </xf>
    <xf numFmtId="0" fontId="29" fillId="0" borderId="0" xfId="9" applyBorder="1" applyAlignment="1">
      <alignment wrapText="1"/>
    </xf>
    <xf numFmtId="10" fontId="9" fillId="0" borderId="0" xfId="12" applyNumberFormat="1" applyFont="1"/>
    <xf numFmtId="0" fontId="6" fillId="0" borderId="0" xfId="9" applyFont="1" applyBorder="1" applyAlignment="1">
      <alignment wrapText="1"/>
    </xf>
    <xf numFmtId="0" fontId="14" fillId="0" borderId="0" xfId="0" applyFont="1" applyFill="1" applyAlignment="1">
      <alignment horizontal="left" vertical="center"/>
    </xf>
    <xf numFmtId="0" fontId="9" fillId="0" borderId="42" xfId="0" quotePrefix="1" applyFont="1" applyBorder="1"/>
    <xf numFmtId="0" fontId="9" fillId="14" borderId="42" xfId="0" quotePrefix="1" applyFont="1" applyFill="1" applyBorder="1"/>
    <xf numFmtId="17" fontId="9" fillId="14" borderId="42" xfId="0" quotePrefix="1" applyNumberFormat="1" applyFont="1" applyFill="1" applyBorder="1"/>
    <xf numFmtId="17" fontId="9" fillId="0" borderId="42" xfId="0" quotePrefix="1" applyNumberFormat="1" applyFont="1" applyBorder="1"/>
    <xf numFmtId="3" fontId="50" fillId="0" borderId="29" xfId="6" applyNumberFormat="1" applyFont="1" applyFill="1" applyBorder="1" applyAlignment="1">
      <alignment horizontal="center"/>
    </xf>
    <xf numFmtId="17" fontId="5" fillId="16"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6" borderId="29" xfId="0" applyNumberFormat="1" applyFont="1" applyFill="1" applyBorder="1" applyAlignment="1">
      <alignment horizontal="center"/>
    </xf>
    <xf numFmtId="3" fontId="11" fillId="16" borderId="28" xfId="0" applyNumberFormat="1" applyFont="1" applyFill="1" applyBorder="1" applyAlignment="1">
      <alignment horizontal="center"/>
    </xf>
    <xf numFmtId="3" fontId="11" fillId="16"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6" borderId="65" xfId="0" applyNumberFormat="1" applyFont="1" applyFill="1" applyBorder="1" applyAlignment="1">
      <alignment horizontal="center"/>
    </xf>
    <xf numFmtId="3" fontId="11" fillId="16" borderId="50" xfId="0" applyNumberFormat="1" applyFont="1" applyFill="1" applyBorder="1" applyAlignment="1">
      <alignment horizontal="center"/>
    </xf>
    <xf numFmtId="3" fontId="11" fillId="16"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6" borderId="50" xfId="6" applyNumberFormat="1" applyFont="1" applyFill="1" applyBorder="1" applyAlignment="1">
      <alignment horizontal="center"/>
    </xf>
    <xf numFmtId="0" fontId="25" fillId="18" borderId="7" xfId="0" applyFont="1" applyFill="1" applyBorder="1" applyAlignment="1">
      <alignment horizontal="center" vertical="center"/>
    </xf>
    <xf numFmtId="0" fontId="25" fillId="18" borderId="50" xfId="0" applyFont="1" applyFill="1" applyBorder="1" applyAlignment="1">
      <alignment horizontal="center" vertical="center" wrapText="1"/>
    </xf>
    <xf numFmtId="3" fontId="4" fillId="16" borderId="50" xfId="0" applyNumberFormat="1" applyFont="1" applyFill="1" applyBorder="1" applyAlignment="1">
      <alignment horizontal="center"/>
    </xf>
    <xf numFmtId="0" fontId="25" fillId="18" borderId="7" xfId="0" applyFont="1" applyFill="1" applyBorder="1" applyAlignment="1">
      <alignment horizontal="center" vertical="center" wrapText="1"/>
    </xf>
    <xf numFmtId="3" fontId="4" fillId="16"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6" borderId="29" xfId="6" applyNumberFormat="1" applyFont="1" applyFill="1" applyBorder="1" applyAlignment="1">
      <alignment horizontal="center"/>
    </xf>
    <xf numFmtId="3" fontId="11" fillId="16"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6" borderId="29" xfId="0" applyNumberFormat="1" applyFont="1" applyFill="1" applyBorder="1"/>
    <xf numFmtId="3" fontId="14" fillId="16" borderId="28" xfId="6" applyNumberFormat="1" applyFont="1" applyFill="1" applyBorder="1" applyAlignment="1">
      <alignment horizontal="center"/>
    </xf>
    <xf numFmtId="3" fontId="8" fillId="16" borderId="63" xfId="6" applyNumberFormat="1" applyFont="1" applyFill="1" applyBorder="1" applyAlignment="1">
      <alignment horizontal="center"/>
    </xf>
    <xf numFmtId="3" fontId="8" fillId="16" borderId="67" xfId="6" applyNumberFormat="1" applyFont="1" applyFill="1" applyBorder="1" applyAlignment="1">
      <alignment horizontal="center"/>
    </xf>
    <xf numFmtId="3" fontId="8" fillId="16"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3" fillId="0" borderId="12" xfId="0" applyNumberFormat="1" applyFont="1" applyBorder="1" applyAlignment="1">
      <alignment horizontal="center"/>
    </xf>
    <xf numFmtId="3" fontId="14" fillId="16" borderId="7" xfId="6" applyNumberFormat="1" applyFont="1" applyFill="1" applyBorder="1" applyAlignment="1">
      <alignment horizontal="center"/>
    </xf>
    <xf numFmtId="17" fontId="16" fillId="16" borderId="48" xfId="0" applyNumberFormat="1" applyFont="1" applyFill="1" applyBorder="1"/>
    <xf numFmtId="3" fontId="8" fillId="16"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17" fontId="21" fillId="0" borderId="72" xfId="9" applyNumberFormat="1" applyFont="1" applyFill="1" applyBorder="1"/>
    <xf numFmtId="4" fontId="18" fillId="21" borderId="72"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1"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0"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5"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1"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1"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1"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9"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4" fillId="0" borderId="10" xfId="0" applyFont="1" applyFill="1" applyBorder="1"/>
    <xf numFmtId="4" fontId="11" fillId="4" borderId="14" xfId="0" applyNumberFormat="1" applyFont="1" applyFill="1" applyBorder="1" applyAlignment="1">
      <alignment horizontal="center"/>
    </xf>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7"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1"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7"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7"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4"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4" fontId="9" fillId="0" borderId="20"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6" borderId="6" xfId="0" applyNumberFormat="1" applyFont="1" applyFill="1" applyBorder="1" applyAlignment="1">
      <alignment horizontal="center" vertical="center"/>
    </xf>
    <xf numFmtId="0" fontId="14" fillId="16" borderId="6" xfId="0" applyFont="1" applyFill="1" applyBorder="1" applyAlignment="1">
      <alignment horizontal="center" vertical="center"/>
    </xf>
    <xf numFmtId="0" fontId="15" fillId="0" borderId="33" xfId="0" applyFont="1" applyBorder="1"/>
    <xf numFmtId="3" fontId="57"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0" fontId="21" fillId="0" borderId="16" xfId="0" quotePrefix="1" applyFont="1" applyFill="1" applyBorder="1"/>
    <xf numFmtId="3" fontId="14" fillId="16"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4" fontId="18" fillId="20" borderId="0" xfId="9" quotePrefix="1" applyNumberFormat="1" applyFont="1" applyFill="1" applyBorder="1" applyAlignment="1">
      <alignment horizontal="center"/>
    </xf>
    <xf numFmtId="0" fontId="20" fillId="20" borderId="4" xfId="9" applyFont="1" applyFill="1" applyBorder="1" applyAlignment="1">
      <alignment horizontal="center" vertical="center" wrapText="1"/>
    </xf>
    <xf numFmtId="4" fontId="18" fillId="20" borderId="20" xfId="9" quotePrefix="1" applyNumberFormat="1" applyFont="1" applyFill="1" applyBorder="1" applyAlignment="1">
      <alignment horizontal="center"/>
    </xf>
    <xf numFmtId="4" fontId="18" fillId="20" borderId="2" xfId="9" quotePrefix="1" applyNumberFormat="1" applyFont="1" applyFill="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0"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1"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8"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0"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0" borderId="23" xfId="9" applyNumberFormat="1" applyFont="1" applyFill="1" applyBorder="1" applyAlignment="1">
      <alignment horizontal="center"/>
    </xf>
    <xf numFmtId="3" fontId="18" fillId="21"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1" borderId="34" xfId="9" quotePrefix="1" applyNumberFormat="1" applyFont="1" applyFill="1" applyBorder="1" applyAlignment="1">
      <alignment horizontal="center"/>
    </xf>
    <xf numFmtId="3" fontId="18" fillId="21"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1"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3" fontId="8" fillId="0" borderId="12" xfId="0" applyNumberFormat="1"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3" fontId="11" fillId="16" borderId="65" xfId="6" applyNumberFormat="1" applyFont="1" applyFill="1" applyBorder="1" applyAlignment="1">
      <alignment horizontal="center"/>
    </xf>
    <xf numFmtId="17" fontId="16" fillId="16" borderId="28" xfId="0" applyNumberFormat="1" applyFont="1" applyFill="1" applyBorder="1"/>
    <xf numFmtId="3" fontId="5" fillId="16"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7"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6" borderId="29" xfId="6" applyNumberFormat="1" applyFont="1" applyFill="1" applyBorder="1" applyAlignment="1">
      <alignment horizontal="center"/>
    </xf>
    <xf numFmtId="3" fontId="8" fillId="16"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4" fontId="9" fillId="0" borderId="36" xfId="0" applyNumberFormat="1" applyFont="1" applyFill="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4" borderId="25" xfId="0" applyNumberFormat="1" applyFont="1" applyFill="1" applyBorder="1" applyAlignment="1">
      <alignment horizontal="right" vertical="center"/>
    </xf>
    <xf numFmtId="3" fontId="14" fillId="14" borderId="27" xfId="0" applyNumberFormat="1" applyFont="1" applyFill="1" applyBorder="1" applyAlignment="1">
      <alignment horizontal="right" vertical="center"/>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 xfId="0" applyNumberFormat="1" applyFont="1" applyBorder="1" applyAlignment="1">
      <alignment horizontal="center"/>
    </xf>
    <xf numFmtId="4" fontId="9" fillId="0" borderId="0" xfId="0" applyNumberFormat="1" applyFont="1" applyFill="1" applyBorder="1" applyAlignment="1">
      <alignment horizontal="center"/>
    </xf>
    <xf numFmtId="3" fontId="52" fillId="16" borderId="28" xfId="0" applyNumberFormat="1" applyFont="1" applyFill="1" applyBorder="1" applyAlignment="1">
      <alignment horizontal="center"/>
    </xf>
    <xf numFmtId="4" fontId="53" fillId="16" borderId="29" xfId="0" applyNumberFormat="1" applyFont="1" applyFill="1" applyBorder="1" applyAlignment="1">
      <alignment horizontal="center"/>
    </xf>
    <xf numFmtId="3" fontId="52" fillId="16" borderId="29" xfId="0" applyNumberFormat="1" applyFont="1" applyFill="1" applyBorder="1" applyAlignment="1">
      <alignment horizontal="center"/>
    </xf>
    <xf numFmtId="17" fontId="6" fillId="0" borderId="48" xfId="0" quotePrefix="1" applyNumberFormat="1" applyFont="1" applyFill="1" applyBorder="1"/>
    <xf numFmtId="3" fontId="50" fillId="0" borderId="49" xfId="0" applyNumberFormat="1" applyFont="1" applyFill="1" applyBorder="1" applyAlignment="1">
      <alignment horizontal="center"/>
    </xf>
    <xf numFmtId="4" fontId="51" fillId="0" borderId="49" xfId="0" applyNumberFormat="1" applyFont="1" applyFill="1" applyBorder="1" applyAlignment="1">
      <alignment horizontal="center"/>
    </xf>
    <xf numFmtId="3" fontId="50"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6" borderId="28" xfId="6" applyNumberFormat="1" applyFont="1" applyFill="1" applyBorder="1" applyAlignment="1">
      <alignment horizontal="center"/>
    </xf>
    <xf numFmtId="3" fontId="11" fillId="16" borderId="68" xfId="6" applyNumberFormat="1" applyFont="1" applyFill="1" applyBorder="1" applyAlignment="1">
      <alignment horizontal="center"/>
    </xf>
    <xf numFmtId="3" fontId="11" fillId="16"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4" borderId="69" xfId="0" applyFont="1" applyFill="1" applyBorder="1"/>
    <xf numFmtId="3" fontId="14" fillId="14"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4"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4"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4" borderId="33" xfId="0" applyNumberFormat="1" applyFont="1" applyFill="1" applyBorder="1" applyAlignment="1">
      <alignment horizontal="right" vertic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25"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1" fontId="9" fillId="0" borderId="46" xfId="0" applyNumberFormat="1" applyFont="1" applyBorder="1" applyAlignment="1">
      <alignment horizontal="center"/>
    </xf>
    <xf numFmtId="0" fontId="9" fillId="0" borderId="55" xfId="0" applyFont="1" applyBorder="1" applyAlignment="1">
      <alignment horizontal="center"/>
    </xf>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4" borderId="0" xfId="0" quotePrefix="1" applyFont="1" applyFill="1"/>
    <xf numFmtId="0" fontId="3"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0" fontId="43" fillId="17" borderId="48" xfId="6" applyFont="1" applyFill="1" applyBorder="1" applyAlignment="1">
      <alignment horizontal="center" vertical="center"/>
    </xf>
    <xf numFmtId="0" fontId="4" fillId="0" borderId="0" xfId="6" applyFont="1" applyBorder="1" applyAlignment="1"/>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5" fillId="4" borderId="75" xfId="6" applyFont="1" applyFill="1" applyBorder="1" applyAlignment="1">
      <alignment horizontal="center" vertical="center" wrapText="1"/>
    </xf>
    <xf numFmtId="0" fontId="72" fillId="0" borderId="68" xfId="0" applyFont="1" applyBorder="1" applyAlignment="1">
      <alignment horizontal="center"/>
    </xf>
    <xf numFmtId="0" fontId="72" fillId="0" borderId="36" xfId="0" applyFont="1" applyBorder="1" applyAlignment="1">
      <alignment horizontal="center"/>
    </xf>
    <xf numFmtId="3" fontId="73" fillId="0" borderId="36" xfId="0" applyNumberFormat="1" applyFont="1" applyFill="1" applyBorder="1" applyAlignment="1">
      <alignment horizontal="center"/>
    </xf>
    <xf numFmtId="0" fontId="45" fillId="18"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1"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6" xfId="0" applyFont="1" applyFill="1" applyBorder="1" applyAlignment="1">
      <alignment horizontal="center"/>
    </xf>
    <xf numFmtId="0" fontId="9" fillId="0" borderId="92" xfId="0" applyFont="1" applyFill="1" applyBorder="1" applyAlignment="1">
      <alignment horizontal="center"/>
    </xf>
    <xf numFmtId="0" fontId="27" fillId="0" borderId="66" xfId="0" applyFont="1" applyBorder="1" applyAlignment="1">
      <alignment horizontal="center"/>
    </xf>
    <xf numFmtId="10" fontId="4" fillId="0" borderId="13" xfId="0" applyNumberFormat="1" applyFont="1" applyFill="1" applyBorder="1" applyAlignment="1">
      <alignment horizont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8" xfId="0" applyNumberFormat="1" applyFont="1" applyBorder="1" applyAlignment="1">
      <alignment horizontal="center"/>
    </xf>
    <xf numFmtId="3" fontId="9" fillId="0" borderId="11" xfId="0" applyNumberFormat="1" applyFont="1" applyBorder="1" applyAlignment="1">
      <alignment horizontal="center"/>
    </xf>
    <xf numFmtId="4" fontId="9" fillId="21" borderId="17" xfId="0" applyNumberFormat="1" applyFont="1" applyFill="1" applyBorder="1" applyAlignment="1">
      <alignment horizontal="center"/>
    </xf>
    <xf numFmtId="3" fontId="18" fillId="0" borderId="15" xfId="0" applyNumberFormat="1" applyFont="1" applyFill="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6"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18" fillId="4" borderId="99"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33" xfId="0" quotePrefix="1" applyNumberFormat="1" applyFont="1" applyFill="1" applyBorder="1"/>
    <xf numFmtId="17" fontId="21" fillId="0" borderId="0" xfId="0" quotePrefix="1" applyNumberFormat="1" applyFont="1" applyFill="1" applyBorder="1"/>
    <xf numFmtId="9" fontId="5" fillId="0" borderId="100"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9" fillId="0" borderId="105" xfId="9" applyNumberFormat="1" applyFont="1" applyBorder="1" applyAlignment="1">
      <alignment horizontal="center"/>
    </xf>
    <xf numFmtId="4" fontId="18" fillId="20" borderId="16" xfId="9" quotePrefix="1" applyNumberFormat="1" applyFont="1" applyFill="1" applyBorder="1" applyAlignment="1">
      <alignment horizontal="center"/>
    </xf>
    <xf numFmtId="3" fontId="9" fillId="0" borderId="110" xfId="9" applyNumberFormat="1" applyFont="1" applyBorder="1" applyAlignment="1">
      <alignment horizontal="center"/>
    </xf>
    <xf numFmtId="4" fontId="9" fillId="0" borderId="104" xfId="9" applyNumberFormat="1" applyFont="1" applyBorder="1" applyAlignment="1">
      <alignment horizontal="center"/>
    </xf>
    <xf numFmtId="3" fontId="9" fillId="0" borderId="104" xfId="9" applyNumberFormat="1" applyFont="1" applyBorder="1" applyAlignment="1">
      <alignment horizontal="center"/>
    </xf>
    <xf numFmtId="4" fontId="9" fillId="0" borderId="111" xfId="9" applyNumberFormat="1" applyFont="1" applyBorder="1" applyAlignment="1">
      <alignment horizontal="center"/>
    </xf>
    <xf numFmtId="3" fontId="9" fillId="0" borderId="106" xfId="9" applyNumberFormat="1" applyFont="1" applyBorder="1" applyAlignment="1">
      <alignment horizontal="center"/>
    </xf>
    <xf numFmtId="3" fontId="9" fillId="0" borderId="107" xfId="9" applyNumberFormat="1" applyFont="1" applyBorder="1" applyAlignment="1">
      <alignment horizontal="center"/>
    </xf>
    <xf numFmtId="3" fontId="18" fillId="3" borderId="112" xfId="9" applyNumberFormat="1" applyFont="1" applyFill="1" applyBorder="1" applyAlignment="1">
      <alignment horizontal="center"/>
    </xf>
    <xf numFmtId="3" fontId="18" fillId="4" borderId="112" xfId="9" applyNumberFormat="1" applyFont="1" applyFill="1" applyBorder="1" applyAlignment="1">
      <alignment horizontal="center"/>
    </xf>
    <xf numFmtId="3" fontId="9" fillId="0" borderId="113" xfId="9" applyNumberFormat="1" applyFont="1" applyBorder="1" applyAlignment="1">
      <alignment horizontal="center"/>
    </xf>
    <xf numFmtId="3" fontId="9" fillId="0" borderId="114" xfId="9" applyNumberFormat="1" applyFont="1" applyBorder="1" applyAlignment="1">
      <alignment horizontal="center"/>
    </xf>
    <xf numFmtId="3" fontId="9" fillId="0" borderId="108" xfId="9" applyNumberFormat="1" applyFont="1" applyBorder="1" applyAlignment="1">
      <alignment horizontal="center"/>
    </xf>
    <xf numFmtId="3" fontId="18" fillId="4" borderId="109" xfId="9" applyNumberFormat="1" applyFont="1" applyFill="1" applyBorder="1" applyAlignment="1">
      <alignment horizontal="center"/>
    </xf>
    <xf numFmtId="3" fontId="9" fillId="0" borderId="107"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04" xfId="9" applyNumberFormat="1" applyFont="1" applyBorder="1" applyAlignment="1">
      <alignment horizontal="center" wrapText="1"/>
    </xf>
    <xf numFmtId="3" fontId="9" fillId="0" borderId="110" xfId="9" applyNumberFormat="1" applyFont="1" applyBorder="1" applyAlignment="1">
      <alignment horizontal="center" wrapText="1"/>
    </xf>
    <xf numFmtId="17" fontId="21" fillId="0" borderId="112" xfId="9" quotePrefix="1" applyNumberFormat="1" applyFont="1" applyFill="1" applyBorder="1"/>
    <xf numFmtId="3" fontId="9" fillId="0" borderId="105" xfId="9" applyNumberFormat="1" applyFont="1" applyBorder="1" applyAlignment="1">
      <alignment horizontal="center" wrapText="1"/>
    </xf>
    <xf numFmtId="3" fontId="18" fillId="3" borderId="113" xfId="9" applyNumberFormat="1" applyFont="1" applyFill="1" applyBorder="1" applyAlignment="1">
      <alignment horizontal="center"/>
    </xf>
    <xf numFmtId="3" fontId="9" fillId="0" borderId="113" xfId="9" applyNumberFormat="1" applyFont="1" applyBorder="1" applyAlignment="1">
      <alignment horizontal="center" wrapText="1"/>
    </xf>
    <xf numFmtId="3" fontId="9" fillId="0" borderId="114" xfId="9" applyNumberFormat="1" applyFont="1" applyBorder="1" applyAlignment="1">
      <alignment horizontal="center" wrapText="1"/>
    </xf>
    <xf numFmtId="3" fontId="18" fillId="3" borderId="106"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7" xfId="0" applyNumberFormat="1" applyFont="1" applyBorder="1" applyAlignment="1">
      <alignment horizontal="center"/>
    </xf>
    <xf numFmtId="3" fontId="9" fillId="0" borderId="107" xfId="0" applyNumberFormat="1" applyFont="1" applyBorder="1" applyAlignment="1">
      <alignment horizontal="center"/>
    </xf>
    <xf numFmtId="4" fontId="9" fillId="0" borderId="106" xfId="0" applyNumberFormat="1" applyFont="1" applyBorder="1" applyAlignment="1">
      <alignment horizontal="center"/>
    </xf>
    <xf numFmtId="3" fontId="9" fillId="0" borderId="110" xfId="0" applyNumberFormat="1" applyFont="1" applyBorder="1" applyAlignment="1">
      <alignment horizontal="center"/>
    </xf>
    <xf numFmtId="3" fontId="18" fillId="4" borderId="106" xfId="0" applyNumberFormat="1" applyFont="1" applyFill="1" applyBorder="1" applyAlignment="1">
      <alignment horizontal="center"/>
    </xf>
    <xf numFmtId="3" fontId="9" fillId="0" borderId="114" xfId="0" applyNumberFormat="1" applyFont="1" applyBorder="1" applyAlignment="1">
      <alignment horizontal="center"/>
    </xf>
    <xf numFmtId="3" fontId="9" fillId="0" borderId="106" xfId="0" applyNumberFormat="1" applyFont="1" applyBorder="1" applyAlignment="1">
      <alignment horizontal="center"/>
    </xf>
    <xf numFmtId="3" fontId="9" fillId="0" borderId="116" xfId="0" applyNumberFormat="1" applyFont="1" applyBorder="1" applyAlignment="1">
      <alignment horizontal="center"/>
    </xf>
    <xf numFmtId="3" fontId="9" fillId="0" borderId="110" xfId="0"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7" xfId="0" applyFont="1" applyFill="1" applyBorder="1" applyAlignment="1">
      <alignment horizontal="center" vertical="center"/>
    </xf>
    <xf numFmtId="0" fontId="22" fillId="4" borderId="108" xfId="0" applyFont="1" applyFill="1" applyBorder="1" applyAlignment="1">
      <alignment horizontal="center" vertical="justify"/>
    </xf>
    <xf numFmtId="0" fontId="22" fillId="4" borderId="107" xfId="0" applyFont="1" applyFill="1" applyBorder="1" applyAlignment="1">
      <alignment horizontal="center" vertical="center"/>
    </xf>
    <xf numFmtId="0" fontId="22" fillId="4" borderId="108"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106" xfId="0" applyFont="1" applyFill="1" applyBorder="1" applyAlignment="1">
      <alignment horizontal="center" vertical="center"/>
    </xf>
    <xf numFmtId="0" fontId="22" fillId="4" borderId="108" xfId="0" applyFont="1" applyFill="1" applyBorder="1" applyAlignment="1">
      <alignment horizontal="center" vertical="center"/>
    </xf>
    <xf numFmtId="0" fontId="22" fillId="4" borderId="107" xfId="0" applyFont="1" applyFill="1" applyBorder="1" applyAlignment="1">
      <alignment horizontal="center" vertical="center" wrapText="1"/>
    </xf>
    <xf numFmtId="0" fontId="22" fillId="4" borderId="109" xfId="0" applyFont="1" applyFill="1" applyBorder="1" applyAlignment="1">
      <alignment horizontal="center" vertical="center" wrapText="1"/>
    </xf>
    <xf numFmtId="1" fontId="9" fillId="0" borderId="106" xfId="0" applyNumberFormat="1" applyFont="1" applyBorder="1" applyAlignment="1">
      <alignment horizontal="center"/>
    </xf>
    <xf numFmtId="3" fontId="9" fillId="0" borderId="107" xfId="0" applyNumberFormat="1" applyFont="1" applyFill="1" applyBorder="1" applyAlignment="1">
      <alignment horizontal="center"/>
    </xf>
    <xf numFmtId="3" fontId="9" fillId="0" borderId="115" xfId="0" applyNumberFormat="1" applyFont="1" applyFill="1" applyBorder="1" applyAlignment="1">
      <alignment horizontal="center"/>
    </xf>
    <xf numFmtId="4" fontId="9" fillId="0" borderId="116" xfId="0" applyNumberFormat="1" applyFont="1" applyBorder="1" applyAlignment="1">
      <alignment horizontal="center"/>
    </xf>
    <xf numFmtId="2" fontId="9" fillId="0" borderId="117" xfId="0" applyNumberFormat="1" applyFont="1" applyBorder="1" applyAlignment="1">
      <alignment horizontal="center"/>
    </xf>
    <xf numFmtId="4" fontId="9" fillId="0" borderId="106" xfId="0" applyNumberFormat="1" applyFont="1" applyBorder="1"/>
    <xf numFmtId="0" fontId="9" fillId="0" borderId="106" xfId="0" applyFont="1" applyBorder="1" applyAlignment="1">
      <alignment horizontal="center"/>
    </xf>
    <xf numFmtId="3" fontId="9" fillId="0" borderId="106"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1" borderId="12" xfId="0" applyNumberFormat="1" applyFont="1" applyFill="1" applyBorder="1" applyAlignment="1">
      <alignment horizontal="center"/>
    </xf>
    <xf numFmtId="4" fontId="9" fillId="4" borderId="106"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112" xfId="0" applyFont="1" applyFill="1" applyBorder="1"/>
    <xf numFmtId="3" fontId="18" fillId="3" borderId="112" xfId="0" applyNumberFormat="1" applyFont="1" applyFill="1" applyBorder="1" applyAlignment="1">
      <alignment horizontal="center"/>
    </xf>
    <xf numFmtId="3" fontId="18" fillId="0" borderId="112" xfId="0" applyNumberFormat="1" applyFont="1" applyBorder="1" applyAlignment="1">
      <alignment horizontal="center"/>
    </xf>
    <xf numFmtId="3" fontId="9" fillId="0" borderId="113" xfId="0" applyNumberFormat="1" applyFont="1" applyBorder="1" applyAlignment="1">
      <alignment horizontal="center"/>
    </xf>
    <xf numFmtId="9" fontId="6" fillId="0" borderId="13" xfId="12" applyFont="1" applyBorder="1" applyAlignment="1">
      <alignment horizontal="center"/>
    </xf>
    <xf numFmtId="9" fontId="5" fillId="0" borderId="117"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3" xfId="0" quotePrefix="1" applyNumberFormat="1" applyFont="1" applyBorder="1"/>
    <xf numFmtId="4" fontId="27" fillId="0" borderId="107" xfId="0" applyNumberFormat="1" applyFont="1" applyBorder="1" applyAlignment="1">
      <alignment horizontal="center"/>
    </xf>
    <xf numFmtId="4" fontId="27" fillId="0" borderId="109" xfId="0" applyNumberFormat="1" applyFont="1" applyBorder="1" applyAlignment="1">
      <alignment horizontal="center"/>
    </xf>
    <xf numFmtId="3" fontId="9" fillId="0" borderId="108" xfId="0" applyNumberFormat="1" applyFont="1" applyBorder="1" applyAlignment="1">
      <alignment horizontal="center"/>
    </xf>
    <xf numFmtId="165" fontId="27" fillId="0" borderId="107" xfId="0" applyNumberFormat="1" applyFont="1" applyBorder="1" applyAlignment="1">
      <alignment horizontal="center"/>
    </xf>
    <xf numFmtId="4" fontId="27" fillId="0" borderId="106" xfId="0" applyNumberFormat="1" applyFont="1" applyBorder="1" applyAlignment="1">
      <alignment horizontal="center"/>
    </xf>
    <xf numFmtId="165" fontId="27" fillId="0" borderId="115" xfId="0" applyNumberFormat="1" applyFont="1" applyBorder="1" applyAlignment="1">
      <alignment horizontal="center"/>
    </xf>
    <xf numFmtId="165" fontId="27" fillId="0" borderId="106" xfId="0" applyNumberFormat="1" applyFont="1" applyBorder="1" applyAlignment="1">
      <alignment horizontal="center"/>
    </xf>
    <xf numFmtId="4" fontId="27" fillId="0" borderId="115" xfId="0" applyNumberFormat="1" applyFont="1" applyBorder="1" applyAlignment="1">
      <alignment horizontal="center"/>
    </xf>
    <xf numFmtId="4" fontId="27" fillId="0" borderId="117"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4" fontId="9" fillId="0" borderId="105" xfId="0" applyNumberFormat="1" applyFont="1" applyBorder="1" applyAlignment="1">
      <alignment horizontal="center"/>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6" xfId="0" applyNumberFormat="1" applyFont="1" applyBorder="1" applyAlignment="1">
      <alignment horizontal="center"/>
    </xf>
    <xf numFmtId="4" fontId="9" fillId="0" borderId="18" xfId="0" applyNumberFormat="1" applyFont="1" applyBorder="1" applyAlignment="1">
      <alignment horizontal="center"/>
    </xf>
    <xf numFmtId="1" fontId="9" fillId="0" borderId="106"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Fill="1" applyBorder="1" applyAlignment="1">
      <alignment horizontal="center"/>
    </xf>
    <xf numFmtId="4" fontId="9" fillId="0" borderId="107" xfId="0" applyNumberFormat="1" applyFont="1" applyBorder="1" applyAlignment="1">
      <alignment horizontal="center"/>
    </xf>
    <xf numFmtId="4" fontId="9" fillId="0" borderId="106" xfId="0" applyNumberFormat="1" applyFont="1" applyFill="1" applyBorder="1" applyAlignment="1">
      <alignment horizontal="center"/>
    </xf>
    <xf numFmtId="3" fontId="9" fillId="0" borderId="105" xfId="0" applyNumberFormat="1" applyFont="1" applyFill="1" applyBorder="1" applyAlignment="1">
      <alignment horizontal="center"/>
    </xf>
    <xf numFmtId="4" fontId="9" fillId="0" borderId="105"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5" xfId="0" applyNumberFormat="1" applyFont="1" applyFill="1" applyBorder="1" applyAlignment="1">
      <alignment horizontal="right" vertical="center"/>
    </xf>
    <xf numFmtId="3" fontId="8" fillId="0" borderId="107" xfId="0" applyNumberFormat="1" applyFont="1" applyFill="1" applyBorder="1" applyAlignment="1">
      <alignment horizontal="right" vertical="center"/>
    </xf>
    <xf numFmtId="3" fontId="8" fillId="0" borderId="108" xfId="0" applyNumberFormat="1" applyFont="1" applyFill="1" applyBorder="1" applyAlignment="1">
      <alignment horizontal="right" vertical="center"/>
    </xf>
    <xf numFmtId="3" fontId="14" fillId="0" borderId="105"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1" fontId="0" fillId="0" borderId="0" xfId="0" applyNumberFormat="1" applyFill="1"/>
    <xf numFmtId="0" fontId="3" fillId="0" borderId="0" xfId="0" applyFont="1" applyFill="1"/>
    <xf numFmtId="3" fontId="79" fillId="0" borderId="0" xfId="0" applyNumberFormat="1" applyFont="1" applyAlignment="1">
      <alignment horizontal="right" wrapText="1"/>
    </xf>
    <xf numFmtId="10" fontId="58" fillId="0" borderId="0" xfId="12" applyNumberFormat="1" applyFont="1" applyFill="1" applyBorder="1"/>
    <xf numFmtId="0" fontId="25" fillId="0" borderId="0" xfId="0"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33" fillId="2" borderId="48" xfId="0" applyFont="1" applyFill="1" applyBorder="1" applyAlignment="1">
      <alignment horizontal="center" vertical="center"/>
    </xf>
    <xf numFmtId="0" fontId="5" fillId="5" borderId="23" xfId="0" applyFont="1" applyFill="1" applyBorder="1" applyAlignment="1">
      <alignment horizontal="center" vertical="center" wrapText="1"/>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5"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08" xfId="0" applyNumberFormat="1" applyFont="1" applyBorder="1" applyAlignment="1">
      <alignment horizontal="center"/>
    </xf>
    <xf numFmtId="4" fontId="3" fillId="0" borderId="111" xfId="0" quotePrefix="1" applyNumberFormat="1" applyFont="1" applyBorder="1" applyAlignment="1">
      <alignment horizontal="center"/>
    </xf>
    <xf numFmtId="4" fontId="3" fillId="0" borderId="104" xfId="0" applyNumberFormat="1" applyFont="1" applyBorder="1" applyAlignment="1">
      <alignment horizontal="center"/>
    </xf>
    <xf numFmtId="4" fontId="3" fillId="0" borderId="111"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09" xfId="0" quotePrefix="1" applyNumberFormat="1" applyFont="1" applyBorder="1" applyAlignment="1">
      <alignment horizontal="center"/>
    </xf>
    <xf numFmtId="17" fontId="15" fillId="0" borderId="112" xfId="0" quotePrefix="1" applyNumberFormat="1" applyFont="1" applyBorder="1"/>
    <xf numFmtId="4" fontId="3" fillId="0" borderId="112" xfId="0" applyNumberFormat="1" applyFont="1" applyBorder="1" applyAlignment="1">
      <alignment horizontal="center"/>
    </xf>
    <xf numFmtId="3" fontId="25" fillId="0" borderId="112" xfId="0" applyNumberFormat="1" applyFont="1" applyBorder="1" applyAlignment="1">
      <alignment horizontal="center"/>
    </xf>
    <xf numFmtId="3" fontId="3" fillId="0" borderId="110" xfId="0" applyNumberFormat="1" applyFont="1" applyBorder="1" applyAlignment="1">
      <alignment horizontal="center"/>
    </xf>
    <xf numFmtId="4" fontId="3" fillId="0" borderId="117" xfId="0" quotePrefix="1" applyNumberFormat="1" applyFont="1" applyBorder="1" applyAlignment="1">
      <alignment horizontal="center"/>
    </xf>
    <xf numFmtId="3" fontId="3" fillId="0" borderId="113" xfId="0" applyNumberFormat="1" applyFont="1" applyBorder="1" applyAlignment="1">
      <alignment horizontal="center"/>
    </xf>
    <xf numFmtId="4" fontId="3" fillId="0" borderId="114" xfId="0" applyNumberFormat="1" applyFont="1" applyBorder="1" applyAlignment="1">
      <alignment horizontal="center"/>
    </xf>
    <xf numFmtId="4" fontId="3" fillId="0" borderId="117" xfId="0" applyNumberFormat="1" applyFont="1" applyBorder="1" applyAlignment="1">
      <alignment horizontal="center"/>
    </xf>
    <xf numFmtId="3" fontId="3" fillId="0" borderId="0" xfId="0" applyNumberFormat="1" applyFont="1" applyFill="1" applyBorder="1" applyAlignment="1">
      <alignment horizontal="center"/>
    </xf>
    <xf numFmtId="4" fontId="3" fillId="0" borderId="109" xfId="0" applyNumberFormat="1" applyFont="1" applyBorder="1" applyAlignment="1">
      <alignment horizontal="center"/>
    </xf>
    <xf numFmtId="3" fontId="3" fillId="0" borderId="0" xfId="0" applyNumberFormat="1" applyFont="1" applyFill="1" applyBorder="1"/>
    <xf numFmtId="0" fontId="25" fillId="14" borderId="0" xfId="0" applyFont="1" applyFill="1" applyAlignment="1">
      <alignment vertical="center"/>
    </xf>
    <xf numFmtId="0" fontId="27" fillId="0" borderId="109" xfId="0" applyFont="1" applyBorder="1" applyAlignment="1">
      <alignment horizontal="center"/>
    </xf>
    <xf numFmtId="164" fontId="9" fillId="0" borderId="109" xfId="0" applyNumberFormat="1" applyFont="1" applyBorder="1" applyAlignment="1">
      <alignment horizontal="center"/>
    </xf>
    <xf numFmtId="164" fontId="9" fillId="0" borderId="109" xfId="0" applyNumberFormat="1" applyFont="1" applyFill="1" applyBorder="1" applyAlignment="1">
      <alignment horizontal="center"/>
    </xf>
    <xf numFmtId="0" fontId="27" fillId="0" borderId="106" xfId="0" applyFont="1" applyBorder="1" applyAlignment="1">
      <alignment horizontal="center"/>
    </xf>
    <xf numFmtId="164" fontId="9" fillId="0" borderId="109" xfId="0" applyNumberFormat="1" applyFont="1" applyBorder="1" applyAlignment="1">
      <alignment horizontal="center" wrapText="1"/>
    </xf>
    <xf numFmtId="167" fontId="9" fillId="0" borderId="109" xfId="0" applyNumberFormat="1" applyFont="1" applyBorder="1" applyAlignment="1">
      <alignment horizontal="center" wrapText="1"/>
    </xf>
    <xf numFmtId="164" fontId="9" fillId="0" borderId="106" xfId="0" applyNumberFormat="1" applyFont="1" applyBorder="1" applyAlignment="1">
      <alignment horizontal="center" wrapText="1"/>
    </xf>
    <xf numFmtId="3" fontId="18" fillId="0" borderId="113" xfId="0" applyNumberFormat="1" applyFont="1" applyBorder="1" applyAlignment="1">
      <alignment horizontal="center"/>
    </xf>
    <xf numFmtId="164" fontId="18" fillId="0" borderId="117" xfId="0" applyNumberFormat="1" applyFont="1" applyBorder="1" applyAlignment="1">
      <alignment horizontal="center" wrapText="1"/>
    </xf>
    <xf numFmtId="167" fontId="18" fillId="0" borderId="117" xfId="0" applyNumberFormat="1" applyFont="1" applyBorder="1" applyAlignment="1">
      <alignment horizontal="center" wrapText="1"/>
    </xf>
    <xf numFmtId="164" fontId="18" fillId="0" borderId="116" xfId="0" applyNumberFormat="1" applyFont="1" applyBorder="1" applyAlignment="1">
      <alignment horizontal="center" wrapText="1"/>
    </xf>
    <xf numFmtId="164" fontId="18" fillId="0" borderId="117" xfId="0" applyNumberFormat="1" applyFont="1" applyFill="1" applyBorder="1" applyAlignment="1">
      <alignment horizontal="center"/>
    </xf>
    <xf numFmtId="0" fontId="27" fillId="0" borderId="117" xfId="0" applyFont="1" applyBorder="1" applyAlignment="1">
      <alignment horizontal="center" vertical="center"/>
    </xf>
    <xf numFmtId="0" fontId="0" fillId="0" borderId="0" xfId="0" applyFill="1" applyBorder="1" applyAlignment="1">
      <alignment vertical="center"/>
    </xf>
    <xf numFmtId="10" fontId="4" fillId="0" borderId="0" xfId="12" applyNumberFormat="1" applyFont="1" applyFill="1" applyBorder="1" applyAlignment="1">
      <alignment vertical="center"/>
    </xf>
    <xf numFmtId="164" fontId="9" fillId="0" borderId="115" xfId="0" applyNumberFormat="1" applyFont="1" applyFill="1" applyBorder="1" applyAlignment="1">
      <alignment horizont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8" fillId="25" borderId="107" xfId="0" applyNumberFormat="1" applyFont="1" applyFill="1" applyBorder="1" applyAlignment="1">
      <alignment horizontal="right" vertical="center"/>
    </xf>
    <xf numFmtId="3" fontId="78" fillId="25" borderId="105" xfId="0" applyNumberFormat="1" applyFont="1" applyFill="1" applyBorder="1" applyAlignment="1">
      <alignment horizontal="right" vertical="center"/>
    </xf>
    <xf numFmtId="3" fontId="8" fillId="0" borderId="101" xfId="0" applyNumberFormat="1" applyFont="1" applyFill="1" applyBorder="1" applyAlignment="1">
      <alignment horizontal="right" vertical="center"/>
    </xf>
    <xf numFmtId="3" fontId="78" fillId="25" borderId="101" xfId="0" applyNumberFormat="1" applyFont="1" applyFill="1" applyBorder="1" applyAlignment="1">
      <alignment horizontal="right" vertical="center"/>
    </xf>
    <xf numFmtId="3" fontId="78" fillId="25" borderId="42" xfId="0" applyNumberFormat="1" applyFont="1" applyFill="1" applyBorder="1" applyAlignment="1">
      <alignment horizontal="right" vertical="center"/>
    </xf>
    <xf numFmtId="0" fontId="8" fillId="0" borderId="101" xfId="0" applyFont="1" applyBorder="1"/>
    <xf numFmtId="3" fontId="78" fillId="25" borderId="119" xfId="0" applyNumberFormat="1" applyFont="1" applyFill="1" applyBorder="1" applyAlignment="1">
      <alignment horizontal="right" vertical="center"/>
    </xf>
    <xf numFmtId="3" fontId="8" fillId="0" borderId="120" xfId="0" applyNumberFormat="1" applyFont="1" applyFill="1" applyBorder="1" applyAlignment="1">
      <alignment horizontal="right" vertical="center"/>
    </xf>
    <xf numFmtId="0" fontId="8" fillId="0" borderId="120" xfId="0" applyFont="1" applyBorder="1"/>
    <xf numFmtId="3" fontId="8" fillId="0" borderId="108"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4" borderId="80" xfId="0" applyFont="1" applyFill="1" applyBorder="1"/>
    <xf numFmtId="0" fontId="14" fillId="0" borderId="106" xfId="0" applyFont="1" applyFill="1" applyBorder="1"/>
    <xf numFmtId="0" fontId="16" fillId="0" borderId="109" xfId="0" applyFont="1" applyFill="1" applyBorder="1"/>
    <xf numFmtId="0" fontId="14" fillId="0" borderId="106" xfId="0" applyFont="1" applyFill="1" applyBorder="1" applyAlignment="1">
      <alignment horizontal="right"/>
    </xf>
    <xf numFmtId="0" fontId="16" fillId="0" borderId="106" xfId="0" applyFont="1" applyFill="1" applyBorder="1"/>
    <xf numFmtId="0" fontId="4" fillId="0" borderId="106" xfId="0" applyFont="1" applyBorder="1"/>
    <xf numFmtId="0" fontId="6" fillId="0" borderId="109" xfId="0" applyFont="1" applyFill="1" applyBorder="1"/>
    <xf numFmtId="0" fontId="6" fillId="0" borderId="106" xfId="0" applyFont="1" applyFill="1" applyBorder="1"/>
    <xf numFmtId="0" fontId="14" fillId="5" borderId="106" xfId="0" applyFont="1" applyFill="1" applyBorder="1"/>
    <xf numFmtId="0" fontId="16" fillId="5" borderId="106"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7" xfId="12" applyNumberFormat="1" applyFont="1" applyBorder="1" applyAlignment="1">
      <alignment horizontal="center"/>
    </xf>
    <xf numFmtId="0" fontId="3" fillId="0" borderId="0" xfId="0" applyFont="1" applyBorder="1" applyAlignment="1"/>
    <xf numFmtId="3" fontId="9" fillId="0" borderId="106" xfId="0" applyNumberFormat="1" applyFont="1" applyBorder="1" applyAlignment="1">
      <alignment horizontal="center"/>
    </xf>
    <xf numFmtId="3" fontId="9" fillId="0" borderId="15"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5"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1" fillId="0" borderId="51" xfId="21" applyFont="1" applyBorder="1"/>
    <xf numFmtId="0" fontId="14" fillId="0" borderId="51" xfId="0" applyFont="1" applyBorder="1"/>
    <xf numFmtId="3" fontId="14" fillId="14"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4"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3" fontId="4" fillId="0" borderId="124"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4" borderId="75" xfId="22" applyNumberFormat="1" applyFont="1" applyFill="1" applyBorder="1" applyAlignment="1">
      <alignment horizontal="right" vertical="center"/>
    </xf>
    <xf numFmtId="3" fontId="14" fillId="0" borderId="124" xfId="22" applyNumberFormat="1" applyFont="1" applyFill="1" applyBorder="1" applyAlignment="1">
      <alignment horizontal="right" vertical="center"/>
    </xf>
    <xf numFmtId="0" fontId="25" fillId="14"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3" fillId="0" borderId="42" xfId="23" applyNumberFormat="1" applyFont="1" applyFill="1" applyBorder="1" applyAlignment="1">
      <alignment horizontal="right" vertical="center"/>
    </xf>
    <xf numFmtId="3" fontId="84" fillId="0" borderId="42" xfId="23" applyNumberFormat="1" applyFont="1" applyFill="1" applyBorder="1" applyAlignment="1">
      <alignment horizontal="right" vertical="center"/>
    </xf>
    <xf numFmtId="3" fontId="84" fillId="0" borderId="51" xfId="23" applyNumberFormat="1" applyFont="1" applyFill="1" applyBorder="1" applyAlignment="1">
      <alignment horizontal="right" vertical="center"/>
    </xf>
    <xf numFmtId="3" fontId="83" fillId="14" borderId="73" xfId="23" applyNumberFormat="1" applyFont="1" applyFill="1" applyBorder="1" applyAlignment="1">
      <alignment horizontal="right" vertical="center"/>
    </xf>
    <xf numFmtId="3" fontId="83" fillId="14"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2" fillId="14" borderId="69" xfId="23" applyFont="1" applyFill="1" applyBorder="1" applyAlignment="1">
      <alignment horizontal="left" vertical="top" wrapText="1"/>
    </xf>
    <xf numFmtId="3" fontId="84" fillId="0" borderId="37" xfId="23" applyNumberFormat="1" applyFont="1" applyFill="1" applyBorder="1" applyAlignment="1">
      <alignment horizontal="right" vertical="center"/>
    </xf>
    <xf numFmtId="3" fontId="83" fillId="14" borderId="77" xfId="23" applyNumberFormat="1" applyFont="1" applyFill="1" applyBorder="1" applyAlignment="1">
      <alignment horizontal="right" vertical="center"/>
    </xf>
    <xf numFmtId="3" fontId="84" fillId="0" borderId="64" xfId="23" applyNumberFormat="1" applyFont="1" applyFill="1" applyBorder="1" applyAlignment="1">
      <alignment horizontal="right" vertical="center"/>
    </xf>
    <xf numFmtId="3" fontId="83" fillId="14" borderId="80" xfId="23" applyNumberFormat="1" applyFont="1" applyFill="1" applyBorder="1" applyAlignment="1">
      <alignment horizontal="right" vertical="center"/>
    </xf>
    <xf numFmtId="3" fontId="83"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8"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4"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4"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4"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0" fontId="4" fillId="0" borderId="20" xfId="0" applyFont="1" applyBorder="1" applyAlignment="1">
      <alignment horizontal="center"/>
    </xf>
    <xf numFmtId="0" fontId="9" fillId="0" borderId="0" xfId="0" applyFont="1" applyBorder="1" applyAlignment="1"/>
    <xf numFmtId="4" fontId="3" fillId="0" borderId="17"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7"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4"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6" xfId="0" applyNumberFormat="1" applyFont="1" applyBorder="1" applyAlignment="1">
      <alignment horizontal="center"/>
    </xf>
    <xf numFmtId="1" fontId="9" fillId="0" borderId="106"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Border="1" applyAlignment="1">
      <alignment horizontal="center"/>
    </xf>
    <xf numFmtId="4" fontId="9" fillId="0" borderId="109" xfId="0" applyNumberFormat="1" applyFont="1" applyBorder="1" applyAlignment="1">
      <alignment horizontal="center"/>
    </xf>
    <xf numFmtId="4" fontId="9" fillId="0" borderId="107" xfId="0" applyNumberFormat="1" applyFont="1" applyBorder="1" applyAlignment="1">
      <alignment horizontal="center"/>
    </xf>
    <xf numFmtId="4" fontId="27" fillId="0" borderId="125" xfId="0" applyNumberFormat="1" applyFont="1" applyBorder="1" applyAlignment="1">
      <alignment horizontal="center"/>
    </xf>
    <xf numFmtId="165" fontId="27" fillId="0" borderId="126" xfId="0" applyNumberFormat="1" applyFont="1" applyBorder="1" applyAlignment="1">
      <alignment horizontal="center"/>
    </xf>
    <xf numFmtId="165" fontId="27" fillId="0" borderId="125" xfId="0" applyNumberFormat="1" applyFont="1" applyBorder="1" applyAlignment="1">
      <alignment horizontal="center"/>
    </xf>
    <xf numFmtId="3" fontId="11" fillId="4" borderId="108" xfId="0" applyNumberFormat="1" applyFont="1" applyFill="1" applyBorder="1" applyAlignment="1">
      <alignment horizontal="center"/>
    </xf>
    <xf numFmtId="3" fontId="9" fillId="0" borderId="105" xfId="0" applyNumberFormat="1" applyFont="1" applyBorder="1" applyAlignment="1">
      <alignment horizontal="center"/>
    </xf>
    <xf numFmtId="2" fontId="9" fillId="0" borderId="105" xfId="0" applyNumberFormat="1" applyFont="1" applyBorder="1" applyAlignment="1">
      <alignment horizontal="center"/>
    </xf>
    <xf numFmtId="1" fontId="9" fillId="0" borderId="105" xfId="0" applyNumberFormat="1" applyFont="1" applyBorder="1" applyAlignment="1">
      <alignment horizontal="center"/>
    </xf>
    <xf numFmtId="0" fontId="9" fillId="0" borderId="105" xfId="0" applyFont="1" applyBorder="1" applyAlignment="1">
      <alignment horizontal="center"/>
    </xf>
    <xf numFmtId="4" fontId="9" fillId="4" borderId="105" xfId="0" applyNumberFormat="1" applyFont="1" applyFill="1" applyBorder="1" applyAlignment="1">
      <alignment horizontal="center"/>
    </xf>
    <xf numFmtId="3" fontId="4" fillId="4" borderId="105" xfId="0" applyNumberFormat="1" applyFont="1" applyFill="1" applyBorder="1" applyAlignment="1">
      <alignment horizontal="center"/>
    </xf>
    <xf numFmtId="4" fontId="9" fillId="0" borderId="105" xfId="0" applyNumberFormat="1" applyFont="1" applyBorder="1"/>
    <xf numFmtId="2" fontId="9" fillId="0" borderId="109" xfId="0" applyNumberFormat="1" applyFont="1" applyBorder="1" applyAlignment="1">
      <alignment horizontal="center"/>
    </xf>
    <xf numFmtId="3" fontId="25" fillId="0" borderId="0" xfId="0" applyNumberFormat="1" applyFont="1"/>
    <xf numFmtId="3" fontId="18" fillId="4" borderId="105"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7" xfId="0" applyNumberFormat="1" applyFont="1" applyFill="1" applyBorder="1" applyAlignment="1">
      <alignment horizontal="center"/>
    </xf>
    <xf numFmtId="3" fontId="18" fillId="0" borderId="105" xfId="0" applyNumberFormat="1" applyFont="1" applyFill="1" applyBorder="1" applyAlignment="1">
      <alignment horizontal="center"/>
    </xf>
    <xf numFmtId="1" fontId="9" fillId="4" borderId="108" xfId="0" applyNumberFormat="1" applyFont="1" applyFill="1" applyBorder="1" applyAlignment="1">
      <alignment horizontal="center"/>
    </xf>
    <xf numFmtId="1" fontId="9" fillId="0" borderId="108" xfId="0" applyNumberFormat="1" applyFont="1" applyBorder="1" applyAlignment="1">
      <alignment horizontal="center"/>
    </xf>
    <xf numFmtId="2" fontId="4" fillId="0" borderId="0" xfId="0" applyNumberFormat="1" applyFont="1" applyFill="1" applyBorder="1" applyAlignment="1">
      <alignment horizontal="center"/>
    </xf>
    <xf numFmtId="3" fontId="18" fillId="4" borderId="112" xfId="0" applyNumberFormat="1" applyFont="1" applyFill="1" applyBorder="1" applyAlignment="1">
      <alignment horizontal="center"/>
    </xf>
    <xf numFmtId="3" fontId="9" fillId="0" borderId="122" xfId="9" applyNumberFormat="1" applyFont="1" applyBorder="1" applyAlignment="1">
      <alignment horizontal="center"/>
    </xf>
    <xf numFmtId="2" fontId="0" fillId="0" borderId="0" xfId="0" applyNumberForma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80" fillId="0" borderId="0" xfId="57" applyNumberFormat="1" applyFont="1" applyFill="1" applyAlignment="1">
      <alignment horizontal="center" vertical="center"/>
    </xf>
    <xf numFmtId="3" fontId="80" fillId="0" borderId="34" xfId="57" applyNumberFormat="1" applyFont="1" applyFill="1" applyBorder="1" applyAlignment="1">
      <alignment horizontal="center" vertical="center"/>
    </xf>
    <xf numFmtId="0" fontId="80" fillId="0" borderId="0" xfId="57" applyFont="1" applyFill="1" applyAlignment="1">
      <alignment horizontal="center" wrapText="1"/>
    </xf>
    <xf numFmtId="3" fontId="80" fillId="0" borderId="35" xfId="57" applyNumberFormat="1" applyFont="1" applyFill="1" applyBorder="1" applyAlignment="1">
      <alignment horizontal="center" vertical="center"/>
    </xf>
    <xf numFmtId="0" fontId="80"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80" fillId="0" borderId="23" xfId="57" applyFont="1" applyFill="1" applyBorder="1" applyAlignment="1">
      <alignment horizontal="center" wrapText="1"/>
    </xf>
    <xf numFmtId="0" fontId="4" fillId="55" borderId="0" xfId="0" quotePrefix="1" applyFont="1" applyFill="1"/>
    <xf numFmtId="4" fontId="18" fillId="20" borderId="126" xfId="9" quotePrefix="1" applyNumberFormat="1" applyFont="1" applyFill="1" applyBorder="1" applyAlignment="1">
      <alignment horizontal="center"/>
    </xf>
    <xf numFmtId="4" fontId="18" fillId="21" borderId="112" xfId="9" quotePrefix="1" applyNumberFormat="1" applyFont="1" applyFill="1" applyBorder="1" applyAlignment="1">
      <alignment horizontal="center"/>
    </xf>
    <xf numFmtId="3" fontId="29" fillId="0" borderId="9" xfId="9" applyNumberFormat="1" applyBorder="1"/>
    <xf numFmtId="3" fontId="18" fillId="4" borderId="128" xfId="9" applyNumberFormat="1" applyFont="1" applyFill="1" applyBorder="1" applyAlignment="1">
      <alignment horizontal="center"/>
    </xf>
    <xf numFmtId="3" fontId="9" fillId="0" borderId="125" xfId="9" applyNumberFormat="1" applyFont="1" applyBorder="1" applyAlignment="1">
      <alignment horizontal="center" wrapText="1"/>
    </xf>
    <xf numFmtId="3" fontId="9" fillId="0" borderId="129" xfId="9" applyNumberFormat="1" applyFont="1" applyBorder="1" applyAlignment="1">
      <alignment horizontal="center" wrapText="1"/>
    </xf>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3" xfId="0" applyNumberFormat="1" applyFont="1" applyFill="1" applyBorder="1" applyAlignment="1">
      <alignment horizontal="center"/>
    </xf>
    <xf numFmtId="3" fontId="9" fillId="0" borderId="104" xfId="0" applyNumberFormat="1" applyFont="1" applyFill="1" applyBorder="1" applyAlignment="1">
      <alignment horizontal="center"/>
    </xf>
    <xf numFmtId="4" fontId="9" fillId="0" borderId="126" xfId="0" applyNumberFormat="1" applyFont="1" applyFill="1" applyBorder="1" applyAlignment="1">
      <alignment horizontal="center"/>
    </xf>
    <xf numFmtId="4" fontId="9" fillId="0" borderId="104" xfId="0" applyNumberFormat="1" applyFont="1" applyFill="1" applyBorder="1" applyAlignment="1">
      <alignment horizontal="center"/>
    </xf>
    <xf numFmtId="4" fontId="9" fillId="0" borderId="129" xfId="0" applyNumberFormat="1" applyFont="1" applyFill="1" applyBorder="1" applyAlignment="1">
      <alignment horizontal="center"/>
    </xf>
    <xf numFmtId="3" fontId="9" fillId="0" borderId="126" xfId="0" applyNumberFormat="1" applyFont="1" applyFill="1" applyBorder="1" applyAlignment="1">
      <alignment horizontal="center"/>
    </xf>
    <xf numFmtId="2" fontId="9" fillId="0" borderId="111" xfId="0" applyNumberFormat="1" applyFont="1" applyFill="1" applyBorder="1" applyAlignment="1">
      <alignment horizontal="center"/>
    </xf>
    <xf numFmtId="0" fontId="43" fillId="0" borderId="0" xfId="0" applyFont="1" applyFill="1" applyAlignment="1">
      <alignment horizontal="center"/>
    </xf>
    <xf numFmtId="4" fontId="11" fillId="4" borderId="113" xfId="0" applyNumberFormat="1" applyFont="1" applyFill="1" applyBorder="1" applyAlignment="1">
      <alignment horizontal="center"/>
    </xf>
    <xf numFmtId="4" fontId="9" fillId="21"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3" fontId="9" fillId="0" borderId="8" xfId="9" applyNumberFormat="1" applyFont="1" applyBorder="1" applyAlignment="1">
      <alignment horizontal="center" wrapText="1"/>
    </xf>
    <xf numFmtId="3" fontId="9" fillId="0" borderId="32" xfId="9" applyNumberFormat="1" applyFont="1" applyBorder="1" applyAlignment="1">
      <alignment horizontal="center" wrapText="1"/>
    </xf>
    <xf numFmtId="3" fontId="9" fillId="0" borderId="20" xfId="9" applyNumberFormat="1" applyFont="1" applyBorder="1" applyAlignment="1">
      <alignment horizontal="center" wrapText="1"/>
    </xf>
    <xf numFmtId="3" fontId="9" fillId="0" borderId="17" xfId="9" applyNumberFormat="1" applyFont="1" applyBorder="1" applyAlignment="1">
      <alignment horizontal="center" wrapText="1"/>
    </xf>
    <xf numFmtId="3" fontId="9" fillId="0" borderId="126" xfId="9" applyNumberFormat="1" applyFont="1" applyBorder="1" applyAlignment="1">
      <alignment horizontal="center" wrapText="1"/>
    </xf>
    <xf numFmtId="0" fontId="21" fillId="0" borderId="10" xfId="9" applyFont="1" applyFill="1" applyBorder="1"/>
    <xf numFmtId="3" fontId="9" fillId="0" borderId="125" xfId="9" applyNumberFormat="1" applyFont="1" applyBorder="1" applyAlignment="1">
      <alignment horizontal="center"/>
    </xf>
    <xf numFmtId="0" fontId="25" fillId="14" borderId="0" xfId="0" applyFont="1" applyFill="1" applyAlignment="1"/>
    <xf numFmtId="0" fontId="4" fillId="14"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6"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08"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6" xfId="0" applyNumberFormat="1" applyFont="1" applyBorder="1" applyAlignment="1">
      <alignment horizontal="center"/>
    </xf>
    <xf numFmtId="3" fontId="11" fillId="0" borderId="112"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2" xfId="0" quotePrefix="1" applyFont="1" applyBorder="1"/>
    <xf numFmtId="4" fontId="6" fillId="0" borderId="114" xfId="0" applyNumberFormat="1" applyFont="1" applyBorder="1" applyAlignment="1">
      <alignment horizontal="center"/>
    </xf>
    <xf numFmtId="4" fontId="6" fillId="0" borderId="111"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8" fillId="25" borderId="53" xfId="0" applyNumberFormat="1" applyFont="1" applyFill="1" applyBorder="1" applyAlignment="1">
      <alignment horizontal="right" vertical="center"/>
    </xf>
    <xf numFmtId="3" fontId="8" fillId="25"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1"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3"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1" xfId="22" applyNumberFormat="1" applyFont="1" applyFill="1" applyBorder="1" applyAlignment="1">
      <alignment horizontal="right" vertical="center"/>
    </xf>
    <xf numFmtId="3" fontId="14" fillId="0" borderId="132" xfId="22" applyNumberFormat="1" applyFont="1" applyFill="1" applyBorder="1" applyAlignment="1">
      <alignment horizontal="right" vertical="center"/>
    </xf>
    <xf numFmtId="1" fontId="9" fillId="0" borderId="111"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3" xfId="0" applyFont="1" applyFill="1" applyBorder="1" applyAlignment="1">
      <alignment vertical="center"/>
    </xf>
    <xf numFmtId="0" fontId="4" fillId="2" borderId="118" xfId="0" applyFont="1" applyFill="1" applyBorder="1" applyAlignment="1">
      <alignment vertical="center"/>
    </xf>
    <xf numFmtId="0" fontId="4" fillId="2" borderId="124" xfId="0" applyFont="1" applyFill="1" applyBorder="1"/>
    <xf numFmtId="0" fontId="9" fillId="4" borderId="121" xfId="0" applyFont="1" applyFill="1" applyBorder="1" applyAlignment="1">
      <alignment horizontal="center"/>
    </xf>
    <xf numFmtId="0" fontId="27" fillId="0" borderId="64" xfId="0" applyFont="1" applyBorder="1" applyAlignment="1">
      <alignment horizontal="left" vertical="center"/>
    </xf>
    <xf numFmtId="4" fontId="9" fillId="0" borderId="124" xfId="0" applyNumberFormat="1" applyFont="1" applyBorder="1" applyAlignment="1">
      <alignment horizontal="center" vertical="center"/>
    </xf>
    <xf numFmtId="0" fontId="9" fillId="0" borderId="121" xfId="0" applyFont="1" applyBorder="1" applyAlignment="1">
      <alignment horizontal="center" vertical="center"/>
    </xf>
    <xf numFmtId="4" fontId="9" fillId="0" borderId="121"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90"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70" fillId="0" borderId="0" xfId="57" applyNumberFormat="1" applyFont="1" applyFill="1" applyAlignment="1"/>
    <xf numFmtId="3" fontId="70"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0" fontId="91"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70"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4" fontId="4" fillId="0" borderId="11" xfId="0" applyNumberFormat="1" applyFont="1" applyBorder="1" applyAlignment="1">
      <alignment horizontal="center"/>
    </xf>
    <xf numFmtId="4" fontId="4" fillId="0" borderId="107" xfId="0" applyNumberFormat="1" applyFont="1" applyBorder="1" applyAlignment="1">
      <alignment horizontal="center"/>
    </xf>
    <xf numFmtId="4" fontId="4" fillId="0" borderId="106" xfId="0" applyNumberFormat="1" applyFont="1" applyBorder="1" applyAlignment="1">
      <alignment horizontal="center"/>
    </xf>
    <xf numFmtId="4" fontId="4" fillId="0" borderId="111" xfId="0" applyNumberFormat="1" applyFont="1" applyBorder="1" applyAlignment="1">
      <alignment horizontal="center"/>
    </xf>
    <xf numFmtId="4" fontId="4" fillId="0" borderId="114"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Border="1" applyAlignment="1">
      <alignment horizontal="center"/>
    </xf>
    <xf numFmtId="4" fontId="4" fillId="0" borderId="104" xfId="0" applyNumberFormat="1" applyFont="1" applyBorder="1" applyAlignment="1">
      <alignment horizontal="center"/>
    </xf>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2" fontId="15" fillId="0" borderId="67" xfId="0" applyNumberFormat="1" applyFont="1" applyFill="1" applyBorder="1" applyAlignment="1">
      <alignment horizontal="center"/>
    </xf>
    <xf numFmtId="17" fontId="92" fillId="0" borderId="16" xfId="9" quotePrefix="1" applyNumberFormat="1" applyFont="1" applyFill="1" applyBorder="1"/>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4" xfId="0" applyNumberFormat="1" applyFont="1" applyFill="1" applyBorder="1" applyAlignment="1">
      <alignment horizontal="center" vertical="center"/>
    </xf>
    <xf numFmtId="4" fontId="9" fillId="0" borderId="121" xfId="0" applyNumberFormat="1" applyFont="1" applyFill="1" applyBorder="1" applyAlignment="1">
      <alignment horizontal="center" vertical="center"/>
    </xf>
    <xf numFmtId="4" fontId="9" fillId="0" borderId="118" xfId="0" applyNumberFormat="1" applyFont="1" applyFill="1" applyBorder="1" applyAlignment="1">
      <alignment horizontal="center" vertical="center"/>
    </xf>
    <xf numFmtId="2" fontId="9" fillId="0" borderId="121" xfId="0" applyNumberFormat="1" applyFont="1" applyFill="1" applyBorder="1" applyAlignment="1">
      <alignment horizontal="center" vertical="center"/>
    </xf>
    <xf numFmtId="0" fontId="4" fillId="3" borderId="4" xfId="0" applyFont="1" applyFill="1" applyBorder="1" applyAlignment="1"/>
    <xf numFmtId="0" fontId="9" fillId="4" borderId="124" xfId="0" applyFont="1" applyFill="1" applyBorder="1" applyAlignment="1">
      <alignment horizontal="center"/>
    </xf>
    <xf numFmtId="4" fontId="9" fillId="0" borderId="107" xfId="0" applyNumberFormat="1" applyFont="1" applyBorder="1" applyAlignment="1">
      <alignment horizontal="center" vertical="center"/>
    </xf>
    <xf numFmtId="4" fontId="9" fillId="0" borderId="106" xfId="0" applyNumberFormat="1" applyFont="1" applyFill="1" applyBorder="1" applyAlignment="1">
      <alignment horizontal="center" vertical="center"/>
    </xf>
    <xf numFmtId="0" fontId="4" fillId="3" borderId="31" xfId="0" applyFont="1" applyFill="1" applyBorder="1"/>
    <xf numFmtId="1" fontId="9" fillId="0" borderId="124" xfId="0" applyNumberFormat="1" applyFont="1" applyBorder="1" applyAlignment="1">
      <alignment horizontal="center" vertical="center"/>
    </xf>
    <xf numFmtId="2" fontId="9" fillId="0" borderId="107"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0" xfId="0" applyNumberFormat="1" applyFont="1" applyFill="1" applyBorder="1" applyAlignment="1">
      <alignment horizontal="center" vertical="center"/>
    </xf>
    <xf numFmtId="0" fontId="93" fillId="0" borderId="0" xfId="0" applyFont="1" applyBorder="1"/>
    <xf numFmtId="0" fontId="94" fillId="0" borderId="0" xfId="0" applyFont="1" applyBorder="1" applyAlignment="1">
      <alignment horizontal="left" vertical="center"/>
    </xf>
    <xf numFmtId="4" fontId="95" fillId="0" borderId="0" xfId="0" applyNumberFormat="1" applyFont="1" applyBorder="1" applyAlignment="1">
      <alignment horizontal="center" vertical="center"/>
    </xf>
    <xf numFmtId="4" fontId="95" fillId="0" borderId="0" xfId="0" applyNumberFormat="1" applyFont="1" applyFill="1" applyBorder="1" applyAlignment="1">
      <alignment horizontal="center" vertical="center"/>
    </xf>
    <xf numFmtId="0" fontId="94" fillId="0" borderId="0" xfId="0" quotePrefix="1" applyFont="1" applyBorder="1" applyAlignment="1">
      <alignment horizontal="left" vertical="center"/>
    </xf>
    <xf numFmtId="0" fontId="94" fillId="0" borderId="0" xfId="0" quotePrefix="1" applyFont="1" applyFill="1" applyBorder="1" applyAlignment="1">
      <alignment horizontal="left" vertical="center"/>
    </xf>
    <xf numFmtId="0" fontId="94" fillId="0" borderId="0" xfId="0" applyFont="1" applyFill="1" applyBorder="1" applyAlignment="1">
      <alignment horizontal="left" vertical="center"/>
    </xf>
    <xf numFmtId="2" fontId="95" fillId="0" borderId="0" xfId="0" applyNumberFormat="1" applyFont="1" applyFill="1" applyBorder="1" applyAlignment="1">
      <alignment horizontal="center" vertical="center"/>
    </xf>
    <xf numFmtId="0" fontId="93"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96"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9" fillId="0" borderId="0" xfId="0" applyFont="1" applyBorder="1" applyAlignment="1"/>
    <xf numFmtId="4" fontId="9" fillId="4" borderId="11" xfId="0" applyNumberFormat="1" applyFont="1" applyFill="1" applyBorder="1" applyAlignment="1">
      <alignment horizontal="center"/>
    </xf>
    <xf numFmtId="17" fontId="21" fillId="0" borderId="132"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2" xfId="0" applyNumberFormat="1" applyFont="1" applyFill="1" applyBorder="1" applyAlignment="1">
      <alignment horizontal="center"/>
    </xf>
    <xf numFmtId="17" fontId="21" fillId="0" borderId="131" xfId="0" quotePrefix="1" applyNumberFormat="1" applyFont="1" applyFill="1" applyBorder="1"/>
    <xf numFmtId="3" fontId="11" fillId="4" borderId="122" xfId="0" applyNumberFormat="1" applyFont="1" applyFill="1" applyBorder="1" applyAlignment="1">
      <alignment horizontal="center"/>
    </xf>
    <xf numFmtId="3" fontId="9" fillId="0" borderId="122" xfId="0" applyNumberFormat="1" applyFont="1" applyBorder="1" applyAlignment="1">
      <alignment horizontal="center"/>
    </xf>
    <xf numFmtId="2" fontId="9" fillId="0" borderId="122" xfId="0" applyNumberFormat="1" applyFont="1" applyBorder="1" applyAlignment="1">
      <alignment horizontal="center"/>
    </xf>
    <xf numFmtId="3" fontId="9" fillId="0" borderId="122" xfId="0" applyNumberFormat="1" applyFont="1" applyFill="1" applyBorder="1" applyAlignment="1">
      <alignment horizontal="center"/>
    </xf>
    <xf numFmtId="4" fontId="9" fillId="0" borderId="122" xfId="0" applyNumberFormat="1" applyFont="1" applyBorder="1" applyAlignment="1">
      <alignment horizontal="center"/>
    </xf>
    <xf numFmtId="1" fontId="9" fillId="0" borderId="122" xfId="0" applyNumberFormat="1" applyFont="1" applyBorder="1" applyAlignment="1">
      <alignment horizontal="center"/>
    </xf>
    <xf numFmtId="0" fontId="9" fillId="0" borderId="122" xfId="0" applyFont="1" applyBorder="1" applyAlignment="1">
      <alignment horizontal="center"/>
    </xf>
    <xf numFmtId="2" fontId="9" fillId="0" borderId="134" xfId="0" applyNumberFormat="1" applyFont="1" applyBorder="1" applyAlignment="1">
      <alignment horizontal="center"/>
    </xf>
    <xf numFmtId="3" fontId="0" fillId="0" borderId="9" xfId="0" applyNumberFormat="1" applyBorder="1"/>
    <xf numFmtId="17" fontId="21" fillId="0" borderId="122" xfId="0" quotePrefix="1" applyNumberFormat="1" applyFont="1" applyFill="1" applyBorder="1"/>
    <xf numFmtId="3" fontId="4" fillId="4" borderId="122" xfId="0" applyNumberFormat="1" applyFont="1" applyFill="1" applyBorder="1" applyAlignment="1">
      <alignment horizontal="center"/>
    </xf>
    <xf numFmtId="1" fontId="9" fillId="4" borderId="135"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4" xfId="0" applyNumberFormat="1" applyFont="1" applyBorder="1" applyAlignment="1">
      <alignment horizontal="center"/>
    </xf>
    <xf numFmtId="3" fontId="18" fillId="4" borderId="122" xfId="0" applyNumberFormat="1" applyFont="1" applyFill="1" applyBorder="1" applyAlignment="1">
      <alignment horizontal="center"/>
    </xf>
    <xf numFmtId="4" fontId="9" fillId="21" borderId="122" xfId="0" applyNumberFormat="1" applyFont="1" applyFill="1" applyBorder="1" applyAlignment="1">
      <alignment horizontal="center"/>
    </xf>
    <xf numFmtId="3" fontId="15" fillId="0" borderId="0" xfId="0" applyNumberFormat="1" applyFont="1" applyBorder="1"/>
    <xf numFmtId="1" fontId="0" fillId="0" borderId="9" xfId="0" applyNumberFormat="1" applyFill="1" applyBorder="1"/>
    <xf numFmtId="1" fontId="0" fillId="0" borderId="0" xfId="0" applyNumberFormat="1" applyFill="1" applyBorder="1"/>
    <xf numFmtId="4" fontId="18" fillId="3" borderId="138" xfId="0" applyNumberFormat="1" applyFont="1" applyFill="1" applyBorder="1" applyAlignment="1">
      <alignment horizontal="center"/>
    </xf>
    <xf numFmtId="0" fontId="4" fillId="0" borderId="43" xfId="0" applyFont="1" applyBorder="1"/>
    <xf numFmtId="0" fontId="0" fillId="0" borderId="9" xfId="0" applyFill="1" applyBorder="1"/>
    <xf numFmtId="3" fontId="11" fillId="0" borderId="0" xfId="0" applyNumberFormat="1" applyFont="1" applyBorder="1"/>
    <xf numFmtId="3" fontId="18" fillId="0" borderId="0" xfId="0" applyNumberFormat="1" applyFont="1" applyBorder="1"/>
    <xf numFmtId="165" fontId="27" fillId="0" borderId="132"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0" borderId="34" xfId="9" quotePrefix="1" applyNumberFormat="1" applyFont="1" applyFill="1" applyBorder="1" applyAlignment="1">
      <alignment horizontal="center"/>
    </xf>
    <xf numFmtId="4" fontId="18" fillId="21" borderId="24" xfId="9" quotePrefix="1" applyNumberFormat="1" applyFont="1" applyFill="1" applyBorder="1" applyAlignment="1">
      <alignment horizontal="center"/>
    </xf>
    <xf numFmtId="0" fontId="21" fillId="0" borderId="138" xfId="9" quotePrefix="1" applyFont="1" applyFill="1" applyBorder="1"/>
    <xf numFmtId="4" fontId="18" fillId="20" borderId="138" xfId="9" quotePrefix="1" applyNumberFormat="1" applyFont="1" applyFill="1" applyBorder="1" applyAlignment="1">
      <alignment horizontal="center"/>
    </xf>
    <xf numFmtId="4" fontId="18" fillId="21" borderId="138"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38" xfId="9" applyNumberFormat="1" applyFont="1" applyFill="1" applyBorder="1" applyAlignment="1">
      <alignment vertical="center"/>
    </xf>
    <xf numFmtId="3" fontId="18" fillId="3" borderId="138" xfId="9" applyNumberFormat="1" applyFont="1" applyFill="1" applyBorder="1" applyAlignment="1">
      <alignment horizontal="center" vertical="center"/>
    </xf>
    <xf numFmtId="3" fontId="18" fillId="4" borderId="133" xfId="9" applyNumberFormat="1" applyFont="1" applyFill="1" applyBorder="1" applyAlignment="1">
      <alignment horizontal="center" vertical="center"/>
    </xf>
    <xf numFmtId="3" fontId="9" fillId="0" borderId="139" xfId="9" applyNumberFormat="1" applyFont="1" applyBorder="1" applyAlignment="1">
      <alignment horizontal="center" vertical="center" wrapText="1"/>
    </xf>
    <xf numFmtId="3" fontId="9" fillId="0" borderId="132"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137" xfId="9" applyNumberFormat="1" applyFont="1" applyBorder="1" applyAlignment="1">
      <alignment horizontal="center" vertical="center" wrapText="1"/>
    </xf>
    <xf numFmtId="3" fontId="9" fillId="0" borderId="131" xfId="9" applyNumberFormat="1" applyFont="1" applyBorder="1" applyAlignment="1">
      <alignment horizontal="center" vertical="center" wrapText="1"/>
    </xf>
    <xf numFmtId="3" fontId="18" fillId="3" borderId="138" xfId="9" applyNumberFormat="1" applyFont="1" applyFill="1" applyBorder="1" applyAlignment="1">
      <alignment horizontal="center"/>
    </xf>
    <xf numFmtId="3" fontId="18" fillId="4" borderId="133" xfId="9" applyNumberFormat="1" applyFont="1" applyFill="1" applyBorder="1" applyAlignment="1">
      <alignment horizontal="center"/>
    </xf>
    <xf numFmtId="3" fontId="9" fillId="0" borderId="137" xfId="9" applyNumberFormat="1" applyFont="1" applyBorder="1" applyAlignment="1">
      <alignment horizontal="center"/>
    </xf>
    <xf numFmtId="3" fontId="9" fillId="0" borderId="139" xfId="9" applyNumberFormat="1" applyFont="1" applyBorder="1" applyAlignment="1">
      <alignment horizontal="center"/>
    </xf>
    <xf numFmtId="3" fontId="9" fillId="0" borderId="132" xfId="9" applyNumberFormat="1" applyFont="1" applyBorder="1" applyAlignment="1">
      <alignment horizontal="center"/>
    </xf>
    <xf numFmtId="0" fontId="21" fillId="0" borderId="138" xfId="9" applyFont="1" applyFill="1" applyBorder="1"/>
    <xf numFmtId="17" fontId="21" fillId="0" borderId="138"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4" fontId="9" fillId="0" borderId="22" xfId="0" applyNumberFormat="1" applyFont="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4" fontId="9" fillId="13" borderId="17" xfId="0" applyNumberFormat="1" applyFont="1" applyFill="1" applyBorder="1" applyAlignment="1">
      <alignment horizontal="center"/>
    </xf>
    <xf numFmtId="3" fontId="9" fillId="13" borderId="17" xfId="0" applyNumberFormat="1" applyFont="1" applyFill="1" applyBorder="1" applyAlignment="1">
      <alignment horizontal="center"/>
    </xf>
    <xf numFmtId="0" fontId="9" fillId="0" borderId="0" xfId="0" applyFont="1" applyBorder="1" applyAlignment="1"/>
    <xf numFmtId="0" fontId="4" fillId="22" borderId="20" xfId="0" applyFont="1" applyFill="1" applyBorder="1" applyAlignment="1">
      <alignment horizontal="center"/>
    </xf>
    <xf numFmtId="3" fontId="9" fillId="13" borderId="9" xfId="0" applyNumberFormat="1" applyFont="1" applyFill="1" applyBorder="1" applyAlignment="1">
      <alignment horizontal="center"/>
    </xf>
    <xf numFmtId="4" fontId="27" fillId="13"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3" fontId="9" fillId="0" borderId="0" xfId="0" applyNumberFormat="1" applyFont="1" applyFill="1" applyBorder="1" applyAlignment="1">
      <alignment horizontal="center" vertical="center"/>
    </xf>
    <xf numFmtId="164" fontId="80" fillId="0" borderId="0" xfId="57" applyNumberFormat="1" applyFont="1" applyFill="1" applyAlignment="1">
      <alignment horizontal="center" vertical="center"/>
    </xf>
    <xf numFmtId="164" fontId="80" fillId="0" borderId="34" xfId="57" applyNumberFormat="1" applyFont="1" applyFill="1" applyBorder="1" applyAlignment="1">
      <alignment horizontal="center" vertical="center"/>
    </xf>
    <xf numFmtId="0" fontId="96" fillId="0" borderId="0" xfId="0" applyFont="1" applyFill="1"/>
    <xf numFmtId="2" fontId="97" fillId="0" borderId="0" xfId="12" applyNumberFormat="1" applyFont="1" applyFill="1" applyBorder="1"/>
    <xf numFmtId="4" fontId="18" fillId="4" borderId="132" xfId="0" applyNumberFormat="1" applyFont="1" applyFill="1" applyBorder="1" applyAlignment="1">
      <alignment horizontal="center"/>
    </xf>
    <xf numFmtId="4" fontId="18" fillId="4" borderId="138"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97" fillId="0" borderId="0" xfId="0" applyNumberFormat="1" applyFont="1"/>
    <xf numFmtId="1" fontId="98" fillId="0" borderId="0" xfId="0" applyNumberFormat="1" applyFont="1"/>
    <xf numFmtId="1" fontId="0" fillId="0" borderId="0" xfId="12" applyNumberFormat="1" applyFon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6" xfId="0" applyNumberFormat="1" applyFont="1" applyBorder="1" applyAlignment="1">
      <alignment horizontal="center"/>
    </xf>
    <xf numFmtId="4" fontId="9" fillId="0" borderId="108" xfId="0" applyNumberFormat="1" applyFont="1" applyBorder="1" applyAlignment="1">
      <alignment horizontal="center"/>
    </xf>
    <xf numFmtId="1" fontId="9" fillId="0" borderId="106" xfId="0" applyNumberFormat="1" applyFont="1" applyBorder="1" applyAlignment="1">
      <alignment horizontal="center"/>
    </xf>
    <xf numFmtId="1" fontId="9" fillId="0" borderId="0" xfId="0" applyNumberFormat="1" applyFont="1" applyBorder="1" applyAlignment="1">
      <alignment horizontal="center"/>
    </xf>
    <xf numFmtId="4" fontId="9" fillId="0" borderId="109"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0" fontId="6" fillId="0" borderId="0" xfId="9" applyFont="1" applyAlignment="1">
      <alignment wrapText="1"/>
    </xf>
    <xf numFmtId="3" fontId="96" fillId="0" borderId="0" xfId="0" applyNumberFormat="1" applyFont="1"/>
    <xf numFmtId="0" fontId="96" fillId="0" borderId="9" xfId="0" applyFont="1" applyBorder="1"/>
    <xf numFmtId="0" fontId="96" fillId="0" borderId="0" xfId="0" applyFont="1" applyBorder="1"/>
    <xf numFmtId="3" fontId="11" fillId="4" borderId="0" xfId="0" applyNumberFormat="1" applyFont="1" applyFill="1" applyBorder="1" applyAlignment="1">
      <alignment horizontal="center"/>
    </xf>
    <xf numFmtId="3" fontId="96" fillId="0" borderId="9" xfId="0" applyNumberFormat="1" applyFont="1" applyBorder="1"/>
    <xf numFmtId="0" fontId="97" fillId="0" borderId="0" xfId="0" applyFont="1"/>
    <xf numFmtId="0" fontId="16" fillId="14" borderId="80" xfId="0" applyFont="1" applyFill="1" applyBorder="1"/>
    <xf numFmtId="1" fontId="96" fillId="0" borderId="9" xfId="0" applyNumberFormat="1" applyFont="1" applyFill="1" applyBorder="1"/>
    <xf numFmtId="0" fontId="11" fillId="0" borderId="0" xfId="0" applyFont="1" applyAlignment="1">
      <alignment horizontal="left" vertical="center"/>
    </xf>
    <xf numFmtId="0" fontId="54"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7" xfId="0" applyNumberFormat="1" applyFont="1" applyFill="1" applyBorder="1" applyAlignment="1">
      <alignment horizontal="center"/>
    </xf>
    <xf numFmtId="3" fontId="4" fillId="0" borderId="107" xfId="0" applyNumberFormat="1" applyFont="1" applyBorder="1" applyAlignment="1">
      <alignment horizontal="center"/>
    </xf>
    <xf numFmtId="3" fontId="4" fillId="0" borderId="109" xfId="0" applyNumberFormat="1" applyFont="1" applyBorder="1" applyAlignment="1">
      <alignment horizontal="center"/>
    </xf>
    <xf numFmtId="3" fontId="4" fillId="0" borderId="21" xfId="0" applyNumberFormat="1" applyFont="1" applyBorder="1" applyAlignment="1">
      <alignment horizontal="center"/>
    </xf>
    <xf numFmtId="3" fontId="11" fillId="4" borderId="104" xfId="0" applyNumberFormat="1" applyFont="1" applyFill="1" applyBorder="1" applyAlignment="1">
      <alignment horizontal="center"/>
    </xf>
    <xf numFmtId="3" fontId="4" fillId="0" borderId="104" xfId="0" applyNumberFormat="1" applyFont="1" applyBorder="1" applyAlignment="1">
      <alignment horizontal="center"/>
    </xf>
    <xf numFmtId="3" fontId="4" fillId="0" borderId="115" xfId="0" applyNumberFormat="1" applyFont="1" applyBorder="1" applyAlignment="1">
      <alignment horizontal="center"/>
    </xf>
    <xf numFmtId="3" fontId="4" fillId="0" borderId="110" xfId="0" applyNumberFormat="1" applyFont="1" applyBorder="1" applyAlignment="1">
      <alignment horizontal="center"/>
    </xf>
    <xf numFmtId="3" fontId="11" fillId="4" borderId="106" xfId="0" applyNumberFormat="1" applyFont="1" applyFill="1" applyBorder="1" applyAlignment="1">
      <alignment horizontal="center"/>
    </xf>
    <xf numFmtId="3" fontId="11" fillId="3" borderId="112" xfId="0" quotePrefix="1" applyNumberFormat="1" applyFont="1" applyFill="1" applyBorder="1" applyAlignment="1">
      <alignment horizontal="center"/>
    </xf>
    <xf numFmtId="3" fontId="11" fillId="4" borderId="114" xfId="0" applyNumberFormat="1" applyFont="1" applyFill="1" applyBorder="1" applyAlignment="1">
      <alignment horizontal="center"/>
    </xf>
    <xf numFmtId="3" fontId="4" fillId="0" borderId="114" xfId="0" applyNumberFormat="1" applyFont="1" applyBorder="1" applyAlignment="1">
      <alignment horizontal="center"/>
    </xf>
    <xf numFmtId="3" fontId="4" fillId="0" borderId="111" xfId="0" applyNumberFormat="1" applyFont="1" applyBorder="1" applyAlignment="1">
      <alignment horizontal="center"/>
    </xf>
    <xf numFmtId="3" fontId="4" fillId="0" borderId="106"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3" xfId="0" quotePrefix="1" applyNumberFormat="1" applyFont="1" applyFill="1" applyBorder="1"/>
    <xf numFmtId="3" fontId="4" fillId="0" borderId="113"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7" xfId="0" applyNumberFormat="1" applyFont="1" applyBorder="1" applyAlignment="1">
      <alignment horizontal="center"/>
    </xf>
    <xf numFmtId="3" fontId="4" fillId="0" borderId="110" xfId="0" applyNumberFormat="1" applyFont="1" applyFill="1" applyBorder="1" applyAlignment="1">
      <alignment horizontal="center"/>
    </xf>
    <xf numFmtId="3" fontId="11" fillId="4" borderId="116" xfId="0" applyNumberFormat="1" applyFont="1" applyFill="1" applyBorder="1" applyAlignment="1">
      <alignment horizontal="center"/>
    </xf>
    <xf numFmtId="3" fontId="11" fillId="20" borderId="10" xfId="0" applyNumberFormat="1" applyFont="1" applyFill="1" applyBorder="1" applyAlignment="1">
      <alignment horizontal="center"/>
    </xf>
    <xf numFmtId="3" fontId="11" fillId="20"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2"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3" xfId="0" quotePrefix="1" applyFont="1" applyFill="1" applyBorder="1"/>
    <xf numFmtId="4" fontId="11" fillId="3" borderId="112" xfId="0" applyNumberFormat="1" applyFont="1" applyFill="1" applyBorder="1" applyAlignment="1">
      <alignment horizontal="center"/>
    </xf>
    <xf numFmtId="4" fontId="11" fillId="4" borderId="110"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38" xfId="0" quotePrefix="1" applyNumberFormat="1" applyFont="1" applyFill="1" applyBorder="1"/>
    <xf numFmtId="4" fontId="11" fillId="3" borderId="138" xfId="0" applyNumberFormat="1" applyFont="1" applyFill="1" applyBorder="1" applyAlignment="1">
      <alignment horizontal="center"/>
    </xf>
    <xf numFmtId="4" fontId="11" fillId="4" borderId="137" xfId="0" applyNumberFormat="1" applyFont="1" applyFill="1" applyBorder="1" applyAlignment="1">
      <alignment horizontal="center"/>
    </xf>
    <xf numFmtId="4" fontId="4" fillId="0" borderId="134" xfId="0" applyNumberFormat="1" applyFont="1" applyBorder="1" applyAlignment="1">
      <alignment horizontal="center"/>
    </xf>
    <xf numFmtId="4" fontId="3" fillId="0" borderId="32" xfId="0" applyNumberFormat="1" applyFont="1" applyBorder="1" applyAlignment="1">
      <alignment horizontal="center"/>
    </xf>
    <xf numFmtId="0" fontId="96" fillId="0" borderId="0" xfId="0" applyFont="1" applyFill="1" applyBorder="1"/>
    <xf numFmtId="0" fontId="27" fillId="4" borderId="31" xfId="9" applyFont="1" applyFill="1" applyBorder="1" applyAlignment="1">
      <alignment horizontal="center" vertical="center" wrapText="1"/>
    </xf>
    <xf numFmtId="4" fontId="27" fillId="0" borderId="40" xfId="9" applyNumberFormat="1" applyFont="1" applyBorder="1" applyAlignment="1">
      <alignment horizontal="center"/>
    </xf>
    <xf numFmtId="4" fontId="27" fillId="0" borderId="17" xfId="9" applyNumberFormat="1" applyFont="1" applyBorder="1" applyAlignment="1">
      <alignment horizontal="center"/>
    </xf>
    <xf numFmtId="4" fontId="27" fillId="0" borderId="105" xfId="9" applyNumberFormat="1" applyFont="1" applyBorder="1" applyAlignment="1">
      <alignment horizontal="center"/>
    </xf>
    <xf numFmtId="4" fontId="27" fillId="0" borderId="12" xfId="9" applyNumberFormat="1" applyFont="1" applyBorder="1" applyAlignment="1">
      <alignment horizontal="center"/>
    </xf>
    <xf numFmtId="4" fontId="27" fillId="0" borderId="104" xfId="9" applyNumberFormat="1" applyFont="1" applyBorder="1" applyAlignment="1">
      <alignment horizontal="center"/>
    </xf>
    <xf numFmtId="4" fontId="27" fillId="0" borderId="1" xfId="9" applyNumberFormat="1" applyFont="1" applyBorder="1" applyAlignment="1">
      <alignment horizontal="center"/>
    </xf>
    <xf numFmtId="4" fontId="27" fillId="0" borderId="32" xfId="9" applyNumberFormat="1" applyFont="1" applyBorder="1" applyAlignment="1">
      <alignment horizontal="center"/>
    </xf>
    <xf numFmtId="4" fontId="27" fillId="0" borderId="36" xfId="9" applyNumberFormat="1" applyFont="1" applyBorder="1" applyAlignment="1">
      <alignment horizontal="center"/>
    </xf>
    <xf numFmtId="4" fontId="27" fillId="0" borderId="122"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21" xfId="9" applyNumberFormat="1" applyFont="1" applyBorder="1" applyAlignment="1">
      <alignment horizontal="center"/>
    </xf>
    <xf numFmtId="4" fontId="27" fillId="0" borderId="46" xfId="9" applyNumberFormat="1" applyFont="1" applyBorder="1" applyAlignment="1">
      <alignment horizontal="center"/>
    </xf>
    <xf numFmtId="4" fontId="27" fillId="0" borderId="13" xfId="9" applyNumberFormat="1" applyFont="1" applyBorder="1" applyAlignment="1">
      <alignment horizontal="center"/>
    </xf>
    <xf numFmtId="4" fontId="27" fillId="0" borderId="18" xfId="9" applyNumberFormat="1" applyFont="1" applyBorder="1" applyAlignment="1">
      <alignment horizontal="center"/>
    </xf>
    <xf numFmtId="4" fontId="27" fillId="0" borderId="111"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100" fillId="0" borderId="0" xfId="9" applyFont="1" applyBorder="1" applyAlignment="1">
      <alignment wrapText="1"/>
    </xf>
    <xf numFmtId="4" fontId="27" fillId="0" borderId="114" xfId="9" applyNumberFormat="1" applyFont="1" applyBorder="1" applyAlignment="1">
      <alignment horizontal="center"/>
    </xf>
    <xf numFmtId="4" fontId="27" fillId="0" borderId="108" xfId="9" applyNumberFormat="1" applyFont="1" applyBorder="1" applyAlignment="1">
      <alignment horizontal="center"/>
    </xf>
    <xf numFmtId="4" fontId="27" fillId="0" borderId="122" xfId="9" applyNumberFormat="1" applyFont="1" applyBorder="1" applyAlignment="1">
      <alignment horizontal="center" vertical="center"/>
    </xf>
    <xf numFmtId="0" fontId="100" fillId="0" borderId="0" xfId="9" applyFont="1"/>
    <xf numFmtId="4" fontId="27" fillId="0" borderId="109" xfId="9" applyNumberFormat="1" applyFont="1" applyBorder="1" applyAlignment="1">
      <alignment horizontal="center"/>
    </xf>
    <xf numFmtId="4" fontId="27" fillId="0" borderId="0" xfId="9" applyNumberFormat="1" applyFont="1" applyBorder="1" applyAlignment="1">
      <alignment horizontal="center"/>
    </xf>
    <xf numFmtId="4" fontId="27" fillId="0" borderId="106" xfId="9" applyNumberFormat="1" applyFont="1" applyBorder="1" applyAlignment="1">
      <alignment horizontal="center"/>
    </xf>
    <xf numFmtId="4" fontId="27" fillId="0" borderId="126" xfId="9" applyNumberFormat="1" applyFont="1" applyBorder="1" applyAlignment="1">
      <alignment horizontal="center"/>
    </xf>
    <xf numFmtId="4" fontId="27" fillId="0" borderId="20" xfId="9" applyNumberFormat="1" applyFont="1" applyBorder="1" applyAlignment="1">
      <alignment horizontal="center"/>
    </xf>
    <xf numFmtId="4" fontId="27" fillId="0" borderId="131" xfId="9" applyNumberFormat="1" applyFont="1" applyBorder="1" applyAlignment="1">
      <alignment horizontal="center" vertical="center"/>
    </xf>
    <xf numFmtId="4" fontId="27" fillId="0" borderId="133" xfId="9" applyNumberFormat="1" applyFont="1" applyBorder="1" applyAlignment="1">
      <alignment horizontal="center"/>
    </xf>
    <xf numFmtId="0" fontId="100" fillId="0" borderId="43" xfId="9" applyFont="1" applyBorder="1"/>
    <xf numFmtId="0" fontId="100" fillId="0" borderId="0" xfId="9" applyFont="1" applyBorder="1"/>
    <xf numFmtId="4" fontId="27" fillId="0" borderId="135" xfId="9" applyNumberFormat="1" applyFont="1" applyBorder="1" applyAlignment="1">
      <alignment horizontal="center" vertical="center"/>
    </xf>
    <xf numFmtId="4" fontId="27" fillId="0" borderId="135" xfId="9" applyNumberFormat="1" applyFont="1" applyBorder="1" applyAlignment="1">
      <alignment horizontal="center"/>
    </xf>
    <xf numFmtId="2" fontId="27" fillId="0" borderId="18" xfId="9" applyNumberFormat="1" applyFont="1" applyBorder="1"/>
    <xf numFmtId="2" fontId="27" fillId="0" borderId="13" xfId="9" applyNumberFormat="1" applyFont="1" applyBorder="1"/>
    <xf numFmtId="2" fontId="27" fillId="0" borderId="133" xfId="9" applyNumberFormat="1" applyFont="1" applyBorder="1"/>
    <xf numFmtId="2" fontId="27" fillId="0" borderId="21" xfId="9" applyNumberFormat="1" applyFont="1" applyBorder="1" applyAlignment="1">
      <alignment horizontal="center"/>
    </xf>
    <xf numFmtId="2" fontId="27" fillId="0" borderId="22" xfId="9" applyNumberFormat="1" applyFont="1" applyBorder="1" applyAlignment="1">
      <alignment horizontal="center"/>
    </xf>
    <xf numFmtId="2" fontId="27" fillId="0" borderId="135" xfId="9" applyNumberFormat="1" applyFont="1" applyBorder="1" applyAlignment="1">
      <alignment horizontal="center"/>
    </xf>
    <xf numFmtId="10" fontId="101" fillId="0" borderId="0" xfId="12" applyNumberFormat="1" applyFont="1" applyFill="1" applyBorder="1"/>
    <xf numFmtId="164" fontId="3" fillId="0" borderId="0" xfId="0" applyNumberFormat="1" applyFont="1"/>
    <xf numFmtId="2" fontId="3" fillId="0" borderId="0" xfId="0" applyNumberFormat="1" applyFont="1"/>
    <xf numFmtId="2" fontId="3" fillId="0" borderId="0" xfId="0" applyNumberFormat="1" applyFont="1" applyFill="1"/>
    <xf numFmtId="4" fontId="34" fillId="0" borderId="0" xfId="0" applyNumberFormat="1" applyFont="1" applyAlignment="1">
      <alignment horizontal="left" wrapText="1" indent="2"/>
    </xf>
    <xf numFmtId="4" fontId="3" fillId="0" borderId="0" xfId="0" applyNumberFormat="1" applyFont="1" applyFill="1" applyAlignment="1">
      <alignment horizontal="left" indent="2"/>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100" fillId="0" borderId="0" xfId="0" quotePrefix="1" applyFont="1" applyBorder="1"/>
    <xf numFmtId="4" fontId="29" fillId="0" borderId="0" xfId="0" applyNumberFormat="1" applyFont="1" applyBorder="1" applyAlignment="1">
      <alignment horizontal="center"/>
    </xf>
    <xf numFmtId="0" fontId="75" fillId="0" borderId="0" xfId="0" applyFont="1" applyAlignment="1">
      <alignment horizontal="left" vertical="center"/>
    </xf>
    <xf numFmtId="0" fontId="76" fillId="0" borderId="0" xfId="0" applyFont="1" applyAlignment="1">
      <alignment vertical="center"/>
    </xf>
    <xf numFmtId="0" fontId="29" fillId="0" borderId="34" xfId="0" applyFont="1" applyBorder="1"/>
    <xf numFmtId="0" fontId="29" fillId="0" borderId="0" xfId="0" applyFont="1" applyBorder="1"/>
    <xf numFmtId="0" fontId="76" fillId="0" borderId="69" xfId="0" applyFont="1" applyBorder="1" applyAlignment="1">
      <alignment horizontal="left"/>
    </xf>
    <xf numFmtId="169" fontId="75" fillId="0" borderId="73" xfId="0" applyNumberFormat="1" applyFont="1" applyBorder="1" applyAlignment="1">
      <alignment horizontal="center"/>
    </xf>
    <xf numFmtId="169" fontId="75" fillId="0" borderId="74" xfId="0" applyNumberFormat="1" applyFont="1" applyBorder="1" applyAlignment="1">
      <alignment horizontal="center"/>
    </xf>
    <xf numFmtId="169" fontId="75" fillId="0" borderId="76" xfId="0" applyNumberFormat="1" applyFont="1" applyBorder="1" applyAlignment="1">
      <alignment horizontal="center"/>
    </xf>
    <xf numFmtId="4" fontId="75" fillId="0" borderId="73" xfId="0" applyNumberFormat="1" applyFont="1" applyBorder="1" applyAlignment="1">
      <alignment horizontal="center"/>
    </xf>
    <xf numFmtId="4" fontId="75" fillId="0" borderId="74" xfId="0" applyNumberFormat="1" applyFont="1" applyBorder="1" applyAlignment="1">
      <alignment horizontal="center"/>
    </xf>
    <xf numFmtId="4" fontId="75" fillId="0" borderId="76" xfId="0" applyNumberFormat="1" applyFont="1" applyBorder="1" applyAlignment="1">
      <alignment horizontal="center"/>
    </xf>
    <xf numFmtId="0" fontId="100"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100" fillId="0" borderId="15" xfId="0" quotePrefix="1" applyFont="1" applyBorder="1"/>
    <xf numFmtId="4" fontId="29" fillId="0" borderId="105" xfId="0" applyNumberFormat="1" applyFont="1" applyBorder="1" applyAlignment="1">
      <alignment horizontal="center"/>
    </xf>
    <xf numFmtId="4" fontId="29" fillId="0" borderId="106" xfId="0" applyNumberFormat="1" applyFont="1" applyBorder="1" applyAlignment="1">
      <alignment horizontal="center"/>
    </xf>
    <xf numFmtId="4" fontId="29" fillId="0" borderId="109" xfId="0" applyNumberFormat="1" applyFont="1" applyBorder="1" applyAlignment="1">
      <alignment horizontal="center"/>
    </xf>
    <xf numFmtId="0" fontId="76" fillId="0" borderId="23" xfId="0" applyFont="1" applyBorder="1" applyAlignment="1">
      <alignment horizontal="left"/>
    </xf>
    <xf numFmtId="4" fontId="75" fillId="0" borderId="25" xfId="0" applyNumberFormat="1" applyFont="1" applyBorder="1" applyAlignment="1">
      <alignment horizontal="center"/>
    </xf>
    <xf numFmtId="4" fontId="75" fillId="0" borderId="34" xfId="0" applyNumberFormat="1" applyFont="1" applyBorder="1" applyAlignment="1">
      <alignment horizontal="center"/>
    </xf>
    <xf numFmtId="4" fontId="75" fillId="0" borderId="35" xfId="0" applyNumberFormat="1" applyFont="1" applyBorder="1" applyAlignment="1">
      <alignment horizontal="center"/>
    </xf>
    <xf numFmtId="0" fontId="100"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100" fillId="0" borderId="15" xfId="0" quotePrefix="1" applyFont="1" applyBorder="1" applyAlignment="1">
      <alignment horizontal="left"/>
    </xf>
    <xf numFmtId="169" fontId="75" fillId="0" borderId="41" xfId="0" applyNumberFormat="1" applyFont="1" applyBorder="1" applyAlignment="1">
      <alignment horizontal="center"/>
    </xf>
    <xf numFmtId="169" fontId="75" fillId="0" borderId="25" xfId="0" applyNumberFormat="1" applyFont="1" applyBorder="1" applyAlignment="1">
      <alignment horizontal="center"/>
    </xf>
    <xf numFmtId="169" fontId="75" fillId="0" borderId="27" xfId="0" applyNumberFormat="1" applyFont="1" applyBorder="1" applyAlignment="1">
      <alignment horizontal="center"/>
    </xf>
    <xf numFmtId="0" fontId="102"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100"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100" fillId="13" borderId="9" xfId="0" quotePrefix="1" applyFont="1" applyFill="1" applyBorder="1"/>
    <xf numFmtId="169" fontId="75" fillId="0" borderId="78" xfId="0" applyNumberFormat="1" applyFont="1" applyBorder="1" applyAlignment="1">
      <alignment horizontal="center"/>
    </xf>
    <xf numFmtId="170" fontId="75" fillId="0" borderId="73" xfId="0" applyNumberFormat="1" applyFont="1" applyBorder="1" applyAlignment="1">
      <alignment horizontal="center"/>
    </xf>
    <xf numFmtId="169" fontId="75" fillId="0" borderId="75" xfId="0" applyNumberFormat="1" applyFont="1" applyBorder="1" applyAlignment="1">
      <alignment horizontal="center"/>
    </xf>
    <xf numFmtId="4" fontId="75"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100" fillId="0" borderId="63" xfId="0" quotePrefix="1" applyFont="1" applyBorder="1"/>
    <xf numFmtId="0" fontId="100" fillId="0" borderId="14" xfId="0" quotePrefix="1" applyFont="1" applyBorder="1"/>
    <xf numFmtId="49" fontId="100" fillId="0" borderId="9" xfId="0" quotePrefix="1" applyNumberFormat="1" applyFont="1" applyBorder="1"/>
    <xf numFmtId="4" fontId="75" fillId="0" borderId="41" xfId="0" applyNumberFormat="1" applyFont="1" applyBorder="1" applyAlignment="1">
      <alignment horizontal="center"/>
    </xf>
    <xf numFmtId="169" fontId="29" fillId="0" borderId="0" xfId="0" applyNumberFormat="1" applyFont="1" applyBorder="1"/>
    <xf numFmtId="49" fontId="100" fillId="0" borderId="14" xfId="0" quotePrefix="1" applyNumberFormat="1" applyFont="1" applyBorder="1"/>
    <xf numFmtId="17" fontId="100" fillId="0" borderId="14" xfId="0" quotePrefix="1" applyNumberFormat="1" applyFont="1" applyBorder="1"/>
    <xf numFmtId="169" fontId="29" fillId="0" borderId="11" xfId="0" applyNumberFormat="1" applyFont="1" applyBorder="1" applyAlignment="1">
      <alignment horizontal="center"/>
    </xf>
    <xf numFmtId="0" fontId="100" fillId="0" borderId="19" xfId="0" quotePrefix="1" applyFont="1" applyBorder="1"/>
    <xf numFmtId="0" fontId="76" fillId="0" borderId="69" xfId="0" applyFont="1" applyBorder="1"/>
    <xf numFmtId="4" fontId="75" fillId="0" borderId="78" xfId="0" applyNumberFormat="1" applyFont="1" applyBorder="1" applyAlignment="1">
      <alignment horizontal="center"/>
    </xf>
    <xf numFmtId="49" fontId="100" fillId="0" borderId="14" xfId="0" quotePrefix="1" applyNumberFormat="1" applyFont="1" applyBorder="1" applyAlignment="1">
      <alignment horizontal="left"/>
    </xf>
    <xf numFmtId="17" fontId="100" fillId="0" borderId="9" xfId="0" quotePrefix="1" applyNumberFormat="1"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5" xfId="0" applyNumberFormat="1" applyFont="1" applyBorder="1" applyAlignment="1">
      <alignment horizontal="center"/>
    </xf>
    <xf numFmtId="169" fontId="29" fillId="0" borderId="106" xfId="0" applyNumberFormat="1" applyFont="1" applyBorder="1" applyAlignment="1">
      <alignment horizontal="center"/>
    </xf>
    <xf numFmtId="169" fontId="75" fillId="0" borderId="34" xfId="0" applyNumberFormat="1" applyFont="1" applyBorder="1" applyAlignment="1">
      <alignment horizontal="center"/>
    </xf>
    <xf numFmtId="4" fontId="75" fillId="0" borderId="27" xfId="0" applyNumberFormat="1" applyFont="1" applyBorder="1" applyAlignment="1">
      <alignment horizontal="center"/>
    </xf>
    <xf numFmtId="169" fontId="29" fillId="0" borderId="108" xfId="0" applyNumberFormat="1" applyFont="1" applyBorder="1" applyAlignment="1">
      <alignment horizontal="center"/>
    </xf>
    <xf numFmtId="4" fontId="29" fillId="0" borderId="108" xfId="0" applyNumberFormat="1" applyFont="1" applyBorder="1" applyAlignment="1">
      <alignment horizontal="center"/>
    </xf>
    <xf numFmtId="0" fontId="100" fillId="0" borderId="15" xfId="0" quotePrefix="1" applyFont="1" applyFill="1" applyBorder="1"/>
    <xf numFmtId="170" fontId="29" fillId="0" borderId="105" xfId="0" applyNumberFormat="1" applyFont="1" applyBorder="1" applyAlignment="1">
      <alignment horizontal="center"/>
    </xf>
    <xf numFmtId="0" fontId="76" fillId="0" borderId="9" xfId="0" quotePrefix="1" applyFont="1" applyFill="1" applyBorder="1"/>
    <xf numFmtId="169" fontId="75" fillId="0" borderId="36" xfId="0" applyNumberFormat="1" applyFont="1" applyBorder="1" applyAlignment="1">
      <alignment horizontal="center"/>
    </xf>
    <xf numFmtId="170" fontId="75" fillId="0" borderId="12" xfId="0" applyNumberFormat="1" applyFont="1" applyBorder="1" applyAlignment="1">
      <alignment horizontal="center"/>
    </xf>
    <xf numFmtId="169" fontId="75" fillId="0" borderId="22" xfId="0" applyNumberFormat="1" applyFont="1" applyBorder="1" applyAlignment="1">
      <alignment horizontal="center"/>
    </xf>
    <xf numFmtId="4" fontId="75" fillId="0" borderId="36" xfId="0" applyNumberFormat="1" applyFont="1" applyBorder="1" applyAlignment="1">
      <alignment horizontal="center"/>
    </xf>
    <xf numFmtId="4" fontId="75" fillId="0" borderId="12" xfId="0" applyNumberFormat="1" applyFont="1" applyBorder="1" applyAlignment="1">
      <alignment horizontal="center"/>
    </xf>
    <xf numFmtId="4" fontId="75" fillId="0" borderId="22" xfId="0" applyNumberFormat="1" applyFont="1" applyBorder="1" applyAlignment="1">
      <alignment horizontal="center"/>
    </xf>
    <xf numFmtId="0" fontId="100"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6" xfId="0" applyNumberFormat="1" applyFont="1" applyBorder="1" applyAlignment="1">
      <alignment horizontal="center"/>
    </xf>
    <xf numFmtId="170" fontId="75" fillId="0" borderId="25" xfId="0" applyNumberFormat="1" applyFont="1" applyBorder="1" applyAlignment="1">
      <alignment horizontal="center"/>
    </xf>
    <xf numFmtId="0" fontId="100" fillId="0" borderId="28" xfId="0" quotePrefix="1" applyFont="1" applyBorder="1" applyAlignment="1">
      <alignment horizontal="left"/>
    </xf>
    <xf numFmtId="49" fontId="100" fillId="0" borderId="9" xfId="0" quotePrefix="1" applyNumberFormat="1" applyFont="1" applyBorder="1" applyAlignment="1">
      <alignment horizontal="left"/>
    </xf>
    <xf numFmtId="0" fontId="100" fillId="0" borderId="9" xfId="0" quotePrefix="1" applyFont="1" applyBorder="1" applyAlignment="1">
      <alignment horizontal="left"/>
    </xf>
    <xf numFmtId="169" fontId="29" fillId="0" borderId="107" xfId="0" applyNumberFormat="1" applyFont="1" applyBorder="1" applyAlignment="1">
      <alignment horizontal="center"/>
    </xf>
    <xf numFmtId="4" fontId="29" fillId="0" borderId="107" xfId="0" applyNumberFormat="1" applyFont="1" applyBorder="1" applyAlignment="1">
      <alignment horizontal="center"/>
    </xf>
    <xf numFmtId="0" fontId="100"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100"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100" fillId="0" borderId="14" xfId="0" quotePrefix="1" applyNumberFormat="1" applyFont="1" applyFill="1" applyBorder="1"/>
    <xf numFmtId="0" fontId="100" fillId="0" borderId="19" xfId="0" quotePrefix="1" applyFont="1" applyFill="1" applyBorder="1"/>
    <xf numFmtId="169" fontId="29" fillId="0" borderId="106" xfId="0" applyNumberFormat="1" applyFont="1" applyFill="1" applyBorder="1" applyAlignment="1">
      <alignment horizontal="center"/>
    </xf>
    <xf numFmtId="169" fontId="29" fillId="0" borderId="108" xfId="0" applyNumberFormat="1" applyFont="1" applyFill="1" applyBorder="1" applyAlignment="1">
      <alignment horizontal="center"/>
    </xf>
    <xf numFmtId="4" fontId="29" fillId="0" borderId="106" xfId="0" applyNumberFormat="1" applyFont="1" applyFill="1" applyBorder="1" applyAlignment="1">
      <alignment horizontal="center"/>
    </xf>
    <xf numFmtId="4" fontId="29" fillId="0" borderId="108" xfId="0" applyNumberFormat="1" applyFont="1" applyFill="1" applyBorder="1" applyAlignment="1">
      <alignment horizontal="center"/>
    </xf>
    <xf numFmtId="0" fontId="76" fillId="0" borderId="23" xfId="0" applyFont="1" applyFill="1" applyBorder="1"/>
    <xf numFmtId="169" fontId="75" fillId="0" borderId="78" xfId="0" applyNumberFormat="1" applyFont="1" applyFill="1" applyBorder="1" applyAlignment="1">
      <alignment horizontal="center"/>
    </xf>
    <xf numFmtId="169" fontId="75" fillId="0" borderId="73" xfId="0" applyNumberFormat="1" applyFont="1" applyFill="1" applyBorder="1" applyAlignment="1">
      <alignment horizontal="center"/>
    </xf>
    <xf numFmtId="169" fontId="75" fillId="0" borderId="41" xfId="0" applyNumberFormat="1" applyFont="1" applyFill="1" applyBorder="1" applyAlignment="1">
      <alignment horizontal="center"/>
    </xf>
    <xf numFmtId="169" fontId="75" fillId="0" borderId="75" xfId="0" applyNumberFormat="1" applyFont="1" applyFill="1" applyBorder="1" applyAlignment="1">
      <alignment horizontal="center"/>
    </xf>
    <xf numFmtId="4" fontId="75" fillId="0" borderId="78" xfId="0" applyNumberFormat="1" applyFont="1" applyFill="1" applyBorder="1" applyAlignment="1">
      <alignment horizontal="center"/>
    </xf>
    <xf numFmtId="4" fontId="75" fillId="0" borderId="73" xfId="0" applyNumberFormat="1" applyFont="1" applyFill="1" applyBorder="1" applyAlignment="1">
      <alignment horizontal="center"/>
    </xf>
    <xf numFmtId="4" fontId="75" fillId="0" borderId="41" xfId="0" applyNumberFormat="1" applyFont="1" applyFill="1" applyBorder="1" applyAlignment="1">
      <alignment horizontal="center"/>
    </xf>
    <xf numFmtId="4" fontId="75" fillId="0" borderId="75" xfId="0" applyNumberFormat="1" applyFont="1" applyFill="1" applyBorder="1" applyAlignment="1">
      <alignment horizontal="center"/>
    </xf>
    <xf numFmtId="49" fontId="100" fillId="0" borderId="14" xfId="0" quotePrefix="1" applyNumberFormat="1" applyFont="1" applyFill="1" applyBorder="1" applyAlignment="1">
      <alignment horizontal="left"/>
    </xf>
    <xf numFmtId="49" fontId="100" fillId="0" borderId="14" xfId="0" quotePrefix="1" applyNumberFormat="1" applyFont="1" applyFill="1" applyBorder="1"/>
    <xf numFmtId="49" fontId="100" fillId="0" borderId="19" xfId="0" quotePrefix="1" applyNumberFormat="1" applyFont="1" applyFill="1" applyBorder="1"/>
    <xf numFmtId="169" fontId="29" fillId="0" borderId="105" xfId="0" applyNumberFormat="1" applyFont="1" applyFill="1" applyBorder="1" applyAlignment="1">
      <alignment horizontal="center"/>
    </xf>
    <xf numFmtId="4" fontId="29" fillId="0" borderId="105" xfId="0" applyNumberFormat="1" applyFont="1" applyFill="1" applyBorder="1" applyAlignment="1">
      <alignment horizontal="center"/>
    </xf>
    <xf numFmtId="169" fontId="75" fillId="0" borderId="25" xfId="0" applyNumberFormat="1" applyFont="1" applyFill="1" applyBorder="1" applyAlignment="1">
      <alignment horizontal="center"/>
    </xf>
    <xf numFmtId="169" fontId="75" fillId="0" borderId="27" xfId="0" applyNumberFormat="1" applyFont="1" applyFill="1" applyBorder="1" applyAlignment="1">
      <alignment horizontal="center"/>
    </xf>
    <xf numFmtId="4" fontId="75" fillId="0" borderId="25" xfId="0" applyNumberFormat="1" applyFont="1" applyFill="1" applyBorder="1" applyAlignment="1">
      <alignment horizontal="center"/>
    </xf>
    <xf numFmtId="4" fontId="75" fillId="0" borderId="27" xfId="0" applyNumberFormat="1" applyFont="1" applyFill="1" applyBorder="1" applyAlignment="1">
      <alignment horizontal="center"/>
    </xf>
    <xf numFmtId="0" fontId="29" fillId="0" borderId="0" xfId="0" applyFont="1" applyFill="1" applyBorder="1"/>
    <xf numFmtId="0" fontId="29" fillId="0" borderId="9" xfId="0" applyFont="1" applyBorder="1"/>
    <xf numFmtId="0" fontId="29" fillId="0" borderId="0" xfId="0" applyFont="1" applyFill="1" applyAlignment="1">
      <alignment wrapText="1"/>
    </xf>
    <xf numFmtId="0" fontId="75" fillId="56" borderId="33" xfId="0" applyFont="1" applyFill="1" applyBorder="1" applyAlignment="1">
      <alignment horizontal="center" vertical="center"/>
    </xf>
    <xf numFmtId="0" fontId="75" fillId="56" borderId="25" xfId="0" applyFont="1" applyFill="1" applyBorder="1" applyAlignment="1">
      <alignment horizontal="center" vertical="center"/>
    </xf>
    <xf numFmtId="0" fontId="75" fillId="56" borderId="25" xfId="0" applyFont="1" applyFill="1" applyBorder="1" applyAlignment="1">
      <alignment horizontal="center" vertical="center" wrapText="1"/>
    </xf>
    <xf numFmtId="0" fontId="75" fillId="56" borderId="27" xfId="0" applyFont="1" applyFill="1" applyBorder="1" applyAlignment="1">
      <alignment horizontal="center" vertical="center"/>
    </xf>
    <xf numFmtId="0" fontId="75" fillId="56" borderId="59" xfId="0" applyFont="1" applyFill="1" applyBorder="1" applyAlignment="1">
      <alignment horizontal="center" vertical="center"/>
    </xf>
    <xf numFmtId="0" fontId="75" fillId="56" borderId="60" xfId="0" applyFont="1" applyFill="1" applyBorder="1" applyAlignment="1">
      <alignment horizontal="center" vertical="center"/>
    </xf>
    <xf numFmtId="0" fontId="75" fillId="56" borderId="60" xfId="0" applyFont="1" applyFill="1" applyBorder="1" applyAlignment="1">
      <alignment horizontal="center" vertical="center" wrapText="1"/>
    </xf>
    <xf numFmtId="0" fontId="75" fillId="56" borderId="61" xfId="0" applyFont="1" applyFill="1" applyBorder="1" applyAlignment="1">
      <alignment horizontal="center" vertical="center" wrapText="1"/>
    </xf>
    <xf numFmtId="0" fontId="75" fillId="18" borderId="33" xfId="0" applyFont="1" applyFill="1" applyBorder="1" applyAlignment="1">
      <alignment horizontal="center" vertical="center"/>
    </xf>
    <xf numFmtId="0" fontId="75" fillId="18" borderId="25" xfId="0" applyFont="1" applyFill="1" applyBorder="1" applyAlignment="1">
      <alignment horizontal="center" vertical="center"/>
    </xf>
    <xf numFmtId="0" fontId="75" fillId="18" borderId="25" xfId="0" applyFont="1" applyFill="1" applyBorder="1" applyAlignment="1">
      <alignment horizontal="center" vertical="center" wrapText="1"/>
    </xf>
    <xf numFmtId="0" fontId="75" fillId="18" borderId="27" xfId="0" applyFont="1" applyFill="1" applyBorder="1" applyAlignment="1">
      <alignment horizontal="center" vertical="center"/>
    </xf>
    <xf numFmtId="0" fontId="75" fillId="18" borderId="59" xfId="0" applyFont="1" applyFill="1" applyBorder="1" applyAlignment="1">
      <alignment horizontal="center" vertical="center"/>
    </xf>
    <xf numFmtId="0" fontId="75" fillId="18" borderId="60" xfId="0" applyFont="1" applyFill="1" applyBorder="1" applyAlignment="1">
      <alignment horizontal="center" vertical="center"/>
    </xf>
    <xf numFmtId="0" fontId="75" fillId="18" borderId="60" xfId="0" applyFont="1" applyFill="1" applyBorder="1" applyAlignment="1">
      <alignment horizontal="center" vertical="center" wrapText="1"/>
    </xf>
    <xf numFmtId="0" fontId="75" fillId="18" borderId="61" xfId="0" applyFont="1" applyFill="1" applyBorder="1" applyAlignment="1">
      <alignment horizontal="center" vertical="center" wrapText="1"/>
    </xf>
    <xf numFmtId="0" fontId="75" fillId="18" borderId="33" xfId="0" applyFont="1" applyFill="1" applyBorder="1" applyAlignment="1">
      <alignment horizontal="center" vertical="center" wrapText="1"/>
    </xf>
    <xf numFmtId="0" fontId="75" fillId="18" borderId="59" xfId="0" applyFont="1" applyFill="1" applyBorder="1" applyAlignment="1">
      <alignment horizontal="center" vertical="center" wrapText="1"/>
    </xf>
    <xf numFmtId="0" fontId="75" fillId="56" borderId="59" xfId="0" applyFont="1" applyFill="1" applyBorder="1" applyAlignment="1">
      <alignment horizontal="center" vertical="center" wrapText="1"/>
    </xf>
    <xf numFmtId="0" fontId="75" fillId="56" borderId="26" xfId="0" applyFont="1" applyFill="1" applyBorder="1" applyAlignment="1">
      <alignment horizontal="center" vertical="center"/>
    </xf>
    <xf numFmtId="0" fontId="75" fillId="56" borderId="34" xfId="0" applyFont="1" applyFill="1" applyBorder="1" applyAlignment="1">
      <alignment horizontal="center" vertical="center"/>
    </xf>
    <xf numFmtId="169" fontId="75" fillId="0" borderId="77" xfId="0" applyNumberFormat="1" applyFont="1" applyBorder="1" applyAlignment="1">
      <alignment horizontal="center"/>
    </xf>
    <xf numFmtId="0" fontId="106" fillId="0" borderId="59" xfId="0" applyFont="1" applyFill="1" applyBorder="1" applyAlignment="1">
      <alignment horizontal="center" vertical="center"/>
    </xf>
    <xf numFmtId="0" fontId="106" fillId="0" borderId="60" xfId="0" applyFont="1" applyFill="1" applyBorder="1" applyAlignment="1">
      <alignment horizontal="center" vertical="center"/>
    </xf>
    <xf numFmtId="0" fontId="106" fillId="0" borderId="60" xfId="0" applyFont="1" applyFill="1" applyBorder="1" applyAlignment="1">
      <alignment horizontal="center" vertical="center" wrapText="1"/>
    </xf>
    <xf numFmtId="0" fontId="106" fillId="0" borderId="61" xfId="0" applyFont="1" applyFill="1" applyBorder="1" applyAlignment="1">
      <alignment horizontal="center" vertical="center" wrapText="1"/>
    </xf>
    <xf numFmtId="0" fontId="76" fillId="0" borderId="48" xfId="0" applyFont="1" applyBorder="1" applyAlignment="1">
      <alignment horizontal="left"/>
    </xf>
    <xf numFmtId="169" fontId="75" fillId="0" borderId="66" xfId="0" applyNumberFormat="1" applyFont="1" applyBorder="1" applyAlignment="1">
      <alignment horizontal="center"/>
    </xf>
    <xf numFmtId="169" fontId="75" fillId="0" borderId="61" xfId="0" applyNumberFormat="1" applyFont="1" applyBorder="1" applyAlignment="1">
      <alignment horizontal="center"/>
    </xf>
    <xf numFmtId="169" fontId="29" fillId="0" borderId="0" xfId="0" applyNumberFormat="1" applyFont="1"/>
    <xf numFmtId="168" fontId="103"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170" fontId="29" fillId="0" borderId="11" xfId="0" applyNumberFormat="1" applyFont="1" applyBorder="1" applyAlignment="1">
      <alignment horizontal="center"/>
    </xf>
    <xf numFmtId="0" fontId="76" fillId="0" borderId="28" xfId="0" applyFont="1" applyBorder="1" applyAlignment="1">
      <alignment horizontal="left"/>
    </xf>
    <xf numFmtId="4" fontId="75" fillId="0" borderId="67" xfId="0" applyNumberFormat="1" applyFont="1" applyBorder="1" applyAlignment="1">
      <alignment horizontal="center"/>
    </xf>
    <xf numFmtId="4" fontId="75" fillId="0" borderId="68" xfId="0" applyNumberFormat="1" applyFont="1" applyBorder="1" applyAlignment="1">
      <alignment horizontal="center"/>
    </xf>
    <xf numFmtId="4" fontId="75" fillId="0" borderId="43" xfId="0" applyNumberFormat="1" applyFont="1" applyBorder="1" applyAlignment="1">
      <alignment horizontal="center"/>
    </xf>
    <xf numFmtId="4" fontId="75" fillId="0" borderId="65" xfId="0" applyNumberFormat="1" applyFont="1" applyBorder="1" applyAlignment="1">
      <alignment horizontal="center"/>
    </xf>
    <xf numFmtId="0" fontId="76" fillId="0" borderId="9" xfId="0" applyFont="1" applyBorder="1" applyAlignment="1">
      <alignment horizontal="left"/>
    </xf>
    <xf numFmtId="4" fontId="75" fillId="0" borderId="0" xfId="0" applyNumberFormat="1" applyFont="1" applyBorder="1" applyAlignment="1">
      <alignment horizontal="center"/>
    </xf>
    <xf numFmtId="4" fontId="75" fillId="0" borderId="13" xfId="0" applyNumberFormat="1" applyFont="1" applyBorder="1" applyAlignment="1">
      <alignment horizontal="center"/>
    </xf>
    <xf numFmtId="169" fontId="29" fillId="0" borderId="0" xfId="0" applyNumberFormat="1" applyFont="1" applyFill="1" applyBorder="1"/>
    <xf numFmtId="3" fontId="107" fillId="0" borderId="0" xfId="0" applyNumberFormat="1" applyFont="1" applyAlignment="1">
      <alignment horizontal="right" wrapText="1"/>
    </xf>
    <xf numFmtId="0" fontId="75" fillId="0" borderId="0" xfId="0" applyFont="1"/>
    <xf numFmtId="164" fontId="107" fillId="0" borderId="0" xfId="0" applyNumberFormat="1" applyFont="1" applyAlignment="1">
      <alignment horizontal="right" wrapText="1"/>
    </xf>
    <xf numFmtId="3" fontId="108" fillId="0" borderId="0" xfId="0" applyNumberFormat="1" applyFont="1" applyAlignment="1">
      <alignment horizontal="right" vertical="top" wrapText="1"/>
    </xf>
    <xf numFmtId="9" fontId="29" fillId="0" borderId="0" xfId="12" applyFont="1"/>
    <xf numFmtId="0" fontId="100" fillId="13" borderId="14" xfId="0" quotePrefix="1" applyFont="1" applyFill="1" applyBorder="1"/>
    <xf numFmtId="170" fontId="29" fillId="0" borderId="0" xfId="0" applyNumberFormat="1" applyFont="1" applyFill="1" applyBorder="1" applyAlignment="1">
      <alignment horizontal="center"/>
    </xf>
    <xf numFmtId="169" fontId="29" fillId="0" borderId="107" xfId="0" applyNumberFormat="1" applyFont="1" applyFill="1" applyBorder="1" applyAlignment="1">
      <alignment horizontal="center"/>
    </xf>
    <xf numFmtId="0" fontId="76" fillId="0" borderId="69" xfId="0" applyFont="1" applyFill="1" applyBorder="1" applyAlignment="1">
      <alignment horizontal="left"/>
    </xf>
    <xf numFmtId="172" fontId="29" fillId="0" borderId="0" xfId="0" applyNumberFormat="1" applyFont="1" applyFill="1"/>
    <xf numFmtId="0" fontId="76" fillId="0" borderId="69" xfId="0" applyFont="1" applyFill="1" applyBorder="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100" fillId="0" borderId="33" xfId="0" quotePrefix="1" applyFont="1" applyFill="1" applyBorder="1"/>
    <xf numFmtId="0" fontId="33" fillId="0" borderId="69" xfId="0" applyFont="1" applyBorder="1" applyAlignment="1"/>
    <xf numFmtId="0" fontId="100" fillId="0" borderId="14" xfId="0" quotePrefix="1" applyFont="1" applyFill="1" applyBorder="1"/>
    <xf numFmtId="0" fontId="29" fillId="0" borderId="9" xfId="0" applyFont="1" applyFill="1" applyBorder="1"/>
    <xf numFmtId="2" fontId="15" fillId="0" borderId="41" xfId="0" applyNumberFormat="1" applyFont="1" applyFill="1" applyBorder="1" applyAlignment="1">
      <alignment horizontal="center" vertical="center"/>
    </xf>
    <xf numFmtId="4" fontId="29" fillId="0" borderId="140" xfId="0" applyNumberFormat="1" applyFont="1" applyFill="1" applyBorder="1" applyAlignment="1">
      <alignment horizontal="center"/>
    </xf>
    <xf numFmtId="2" fontId="29" fillId="0" borderId="58"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2" fontId="15" fillId="0" borderId="27" xfId="0" applyNumberFormat="1" applyFont="1" applyFill="1" applyBorder="1" applyAlignment="1">
      <alignment horizontal="center"/>
    </xf>
    <xf numFmtId="171" fontId="93" fillId="0" borderId="0" xfId="12" applyNumberFormat="1" applyFont="1" applyFill="1"/>
    <xf numFmtId="171" fontId="93" fillId="0" borderId="0" xfId="12" applyNumberFormat="1" applyFont="1" applyFill="1" applyAlignment="1">
      <alignment horizontal="left" indent="2"/>
    </xf>
    <xf numFmtId="0" fontId="109" fillId="0" borderId="0" xfId="0" quotePrefix="1" applyFont="1" applyFill="1" applyBorder="1"/>
    <xf numFmtId="17" fontId="109" fillId="0" borderId="0" xfId="0" quotePrefix="1" applyNumberFormat="1" applyFont="1" applyFill="1" applyBorder="1"/>
    <xf numFmtId="49" fontId="109" fillId="0" borderId="0" xfId="0" quotePrefix="1" applyNumberFormat="1" applyFont="1" applyFill="1" applyBorder="1"/>
    <xf numFmtId="171" fontId="93" fillId="0" borderId="0" xfId="12" applyNumberFormat="1" applyFont="1" applyFill="1" applyBorder="1"/>
    <xf numFmtId="164" fontId="34" fillId="0" borderId="0" xfId="0" applyNumberFormat="1" applyFont="1" applyBorder="1" applyAlignment="1">
      <alignment horizontal="right" wrapText="1"/>
    </xf>
    <xf numFmtId="4" fontId="3" fillId="0" borderId="0" xfId="0" applyNumberFormat="1" applyFont="1" applyBorder="1"/>
    <xf numFmtId="4" fontId="34" fillId="0" borderId="0" xfId="0" applyNumberFormat="1" applyFont="1" applyBorder="1" applyAlignment="1">
      <alignment horizontal="left" wrapText="1" indent="2"/>
    </xf>
    <xf numFmtId="0" fontId="25" fillId="0" borderId="0" xfId="0" applyFont="1" applyAlignment="1">
      <alignment horizontal="center" vertical="center"/>
    </xf>
    <xf numFmtId="4" fontId="9" fillId="0" borderId="106" xfId="0" applyNumberFormat="1" applyFont="1" applyBorder="1" applyAlignment="1">
      <alignment horizontal="center"/>
    </xf>
    <xf numFmtId="3" fontId="9" fillId="0" borderId="0" xfId="0" applyNumberFormat="1" applyFont="1" applyBorder="1" applyAlignment="1">
      <alignment horizontal="center"/>
    </xf>
    <xf numFmtId="173" fontId="3" fillId="0" borderId="0" xfId="0" applyNumberFormat="1" applyFont="1" applyBorder="1"/>
    <xf numFmtId="17" fontId="21" fillId="0" borderId="34" xfId="0" quotePrefix="1" applyNumberFormat="1" applyFont="1" applyFill="1" applyBorder="1"/>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0" fontId="3" fillId="0" borderId="9" xfId="0" applyFont="1" applyBorder="1"/>
    <xf numFmtId="4" fontId="3" fillId="0" borderId="0" xfId="0" applyNumberFormat="1" applyFont="1"/>
    <xf numFmtId="3" fontId="93" fillId="0" borderId="0" xfId="0" applyNumberFormat="1" applyFont="1" applyBorder="1"/>
    <xf numFmtId="4" fontId="93" fillId="0" borderId="0" xfId="0" applyNumberFormat="1" applyFont="1"/>
    <xf numFmtId="17" fontId="21" fillId="0" borderId="26" xfId="0" quotePrefix="1" applyNumberFormat="1" applyFont="1" applyFill="1" applyBorder="1"/>
    <xf numFmtId="3" fontId="4" fillId="4" borderId="25" xfId="0" applyNumberFormat="1" applyFont="1" applyFill="1" applyBorder="1" applyAlignment="1">
      <alignment horizontal="center"/>
    </xf>
    <xf numFmtId="4" fontId="9" fillId="0" borderId="25" xfId="0" applyNumberFormat="1" applyFont="1" applyBorder="1"/>
    <xf numFmtId="1" fontId="9" fillId="0" borderId="25" xfId="0" applyNumberFormat="1" applyFont="1" applyBorder="1" applyAlignment="1">
      <alignment horizontal="center"/>
    </xf>
    <xf numFmtId="4" fontId="9" fillId="4" borderId="26" xfId="0" applyNumberFormat="1" applyFont="1" applyFill="1" applyBorder="1" applyAlignment="1">
      <alignment horizontal="center"/>
    </xf>
    <xf numFmtId="17" fontId="21" fillId="0" borderId="25" xfId="0" quotePrefix="1" applyNumberFormat="1" applyFont="1" applyFill="1" applyBorder="1"/>
    <xf numFmtId="4" fontId="9" fillId="4" borderId="25" xfId="0" applyNumberFormat="1" applyFont="1" applyFill="1" applyBorder="1" applyAlignment="1">
      <alignment horizontal="center"/>
    </xf>
    <xf numFmtId="17" fontId="21" fillId="0" borderId="24" xfId="0" quotePrefix="1" applyNumberFormat="1" applyFont="1" applyFill="1" applyBorder="1"/>
    <xf numFmtId="3" fontId="9" fillId="0" borderId="33" xfId="0" applyNumberFormat="1" applyFont="1" applyFill="1" applyBorder="1" applyAlignment="1">
      <alignment horizontal="center"/>
    </xf>
    <xf numFmtId="1" fontId="9" fillId="4" borderId="35" xfId="0" applyNumberFormat="1" applyFont="1" applyFill="1" applyBorder="1" applyAlignment="1">
      <alignment horizontal="center"/>
    </xf>
    <xf numFmtId="3" fontId="9" fillId="0" borderId="26" xfId="0" applyNumberFormat="1" applyFont="1" applyBorder="1" applyAlignment="1">
      <alignment horizontal="center"/>
    </xf>
    <xf numFmtId="3" fontId="9" fillId="0" borderId="35" xfId="0" applyNumberFormat="1" applyFont="1" applyBorder="1" applyAlignment="1">
      <alignment horizontal="center"/>
    </xf>
    <xf numFmtId="1" fontId="9" fillId="0" borderId="33" xfId="0" applyNumberFormat="1" applyFont="1" applyBorder="1" applyAlignment="1">
      <alignment horizontal="center"/>
    </xf>
    <xf numFmtId="3" fontId="9" fillId="0" borderId="27" xfId="0" applyNumberFormat="1" applyFont="1" applyBorder="1" applyAlignment="1">
      <alignment horizontal="center"/>
    </xf>
    <xf numFmtId="3" fontId="9" fillId="0" borderId="41" xfId="0" applyNumberFormat="1" applyFont="1" applyBorder="1" applyAlignment="1">
      <alignment horizontal="center"/>
    </xf>
    <xf numFmtId="3" fontId="9" fillId="0" borderId="34" xfId="0" applyNumberFormat="1" applyFont="1" applyBorder="1" applyAlignment="1">
      <alignment horizontal="center"/>
    </xf>
    <xf numFmtId="3" fontId="11" fillId="3" borderId="24" xfId="0" quotePrefix="1" applyNumberFormat="1" applyFont="1" applyFill="1" applyBorder="1" applyAlignment="1">
      <alignment horizontal="center"/>
    </xf>
    <xf numFmtId="3" fontId="11" fillId="4" borderId="25" xfId="0" applyNumberFormat="1" applyFont="1" applyFill="1" applyBorder="1" applyAlignment="1">
      <alignment horizontal="center"/>
    </xf>
    <xf numFmtId="3" fontId="4" fillId="0" borderId="27" xfId="0" applyNumberFormat="1" applyFont="1" applyBorder="1" applyAlignment="1">
      <alignment horizontal="center"/>
    </xf>
    <xf numFmtId="3" fontId="4" fillId="0" borderId="33" xfId="0" applyNumberFormat="1" applyFont="1" applyBorder="1" applyAlignment="1">
      <alignment horizontal="center"/>
    </xf>
    <xf numFmtId="3" fontId="11" fillId="4" borderId="34" xfId="0" applyNumberFormat="1" applyFont="1" applyFill="1" applyBorder="1" applyAlignment="1">
      <alignment horizontal="center"/>
    </xf>
    <xf numFmtId="3" fontId="18" fillId="4" borderId="25" xfId="0" applyNumberFormat="1" applyFont="1" applyFill="1" applyBorder="1" applyAlignment="1">
      <alignment horizontal="center"/>
    </xf>
    <xf numFmtId="0" fontId="9" fillId="0" borderId="25" xfId="0" applyFont="1" applyBorder="1" applyAlignment="1">
      <alignment horizontal="center"/>
    </xf>
    <xf numFmtId="2" fontId="9" fillId="0" borderId="2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4" fontId="3" fillId="0" borderId="25" xfId="0" applyNumberFormat="1" applyFont="1" applyBorder="1" applyAlignment="1">
      <alignment horizontal="center"/>
    </xf>
    <xf numFmtId="4" fontId="3" fillId="0" borderId="27" xfId="0" applyNumberFormat="1" applyFont="1" applyBorder="1" applyAlignment="1">
      <alignment horizontal="center"/>
    </xf>
    <xf numFmtId="0" fontId="0" fillId="0" borderId="0" xfId="0" applyFill="1" applyBorder="1" applyAlignment="1">
      <alignment horizontal="left"/>
    </xf>
    <xf numFmtId="0" fontId="3" fillId="0" borderId="10" xfId="0" applyFont="1" applyBorder="1"/>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3" fillId="0" borderId="0" xfId="0" applyFont="1" applyFill="1"/>
    <xf numFmtId="171" fontId="93" fillId="0" borderId="0" xfId="12" applyNumberFormat="1" applyFont="1" applyFill="1" applyBorder="1" applyAlignment="1">
      <alignment vertical="center"/>
    </xf>
    <xf numFmtId="171" fontId="93" fillId="0" borderId="0" xfId="12" applyNumberFormat="1" applyFont="1" applyFill="1" applyAlignment="1">
      <alignment vertical="center"/>
    </xf>
    <xf numFmtId="171" fontId="110" fillId="0" borderId="0" xfId="12" applyNumberFormat="1" applyFont="1" applyFill="1" applyBorder="1" applyAlignment="1">
      <alignment horizontal="right" wrapText="1"/>
    </xf>
    <xf numFmtId="171" fontId="110" fillId="0" borderId="0" xfId="12" applyNumberFormat="1" applyFont="1" applyFill="1" applyBorder="1" applyAlignment="1">
      <alignment horizontal="left" wrapText="1" indent="2"/>
    </xf>
    <xf numFmtId="171" fontId="110" fillId="0" borderId="0" xfId="12" applyNumberFormat="1" applyFont="1" applyFill="1" applyAlignment="1">
      <alignment horizontal="left" wrapText="1" indent="2"/>
    </xf>
    <xf numFmtId="0" fontId="111" fillId="0" borderId="0" xfId="0" applyFont="1" applyFill="1" applyBorder="1" applyAlignment="1">
      <alignment horizontal="center"/>
    </xf>
    <xf numFmtId="0" fontId="109" fillId="0" borderId="0"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4" fontId="9" fillId="0" borderId="122"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4" fontId="9" fillId="0" borderId="12" xfId="0" applyNumberFormat="1" applyFont="1" applyBorder="1" applyAlignment="1">
      <alignment horizontal="center"/>
    </xf>
    <xf numFmtId="4" fontId="9" fillId="0" borderId="122" xfId="0" applyNumberFormat="1" applyFont="1" applyBorder="1" applyAlignment="1">
      <alignment horizontal="center"/>
    </xf>
    <xf numFmtId="3" fontId="9" fillId="0" borderId="9" xfId="0" applyNumberFormat="1" applyFont="1" applyBorder="1" applyAlignment="1">
      <alignment horizontal="center"/>
    </xf>
    <xf numFmtId="0" fontId="4" fillId="0" borderId="0" xfId="0" applyFont="1" applyAlignme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4" borderId="132" xfId="0" applyNumberFormat="1" applyFont="1" applyFill="1" applyBorder="1" applyAlignment="1">
      <alignment horizontal="center"/>
    </xf>
    <xf numFmtId="0" fontId="93" fillId="0" borderId="0" xfId="0" applyFont="1"/>
    <xf numFmtId="3" fontId="93" fillId="0" borderId="0" xfId="0" applyNumberFormat="1" applyFont="1"/>
    <xf numFmtId="4" fontId="9" fillId="0" borderId="122" xfId="0" applyNumberFormat="1" applyFont="1" applyBorder="1" applyAlignment="1">
      <alignment horizontal="center"/>
    </xf>
    <xf numFmtId="0" fontId="4" fillId="0" borderId="20" xfId="0" applyFont="1" applyBorder="1" applyAlignment="1">
      <alignment horizontal="center"/>
    </xf>
    <xf numFmtId="0" fontId="25" fillId="3" borderId="48" xfId="0" applyFont="1" applyFill="1" applyBorder="1" applyAlignment="1">
      <alignment horizontal="center" vertical="center"/>
    </xf>
    <xf numFmtId="0" fontId="21" fillId="0" borderId="24" xfId="0" quotePrefix="1" applyFont="1" applyFill="1" applyBorder="1"/>
    <xf numFmtId="2" fontId="9" fillId="0" borderId="41" xfId="0" applyNumberFormat="1" applyFont="1" applyFill="1" applyBorder="1" applyAlignment="1">
      <alignment horizontal="center"/>
    </xf>
    <xf numFmtId="2" fontId="9" fillId="0" borderId="35" xfId="0" applyNumberFormat="1" applyFont="1" applyBorder="1" applyAlignment="1">
      <alignment horizontal="center"/>
    </xf>
    <xf numFmtId="4" fontId="9" fillId="21" borderId="25" xfId="0" applyNumberFormat="1" applyFont="1" applyFill="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99" fillId="0" borderId="0" xfId="0" applyFont="1"/>
    <xf numFmtId="10" fontId="3" fillId="0" borderId="0" xfId="12" applyNumberFormat="1" applyFont="1"/>
    <xf numFmtId="0" fontId="15" fillId="0" borderId="0" xfId="0" applyFont="1" applyFill="1"/>
    <xf numFmtId="3" fontId="15" fillId="0" borderId="0" xfId="0" applyNumberFormat="1" applyFont="1" applyFill="1" applyBorder="1"/>
    <xf numFmtId="0" fontId="15" fillId="0" borderId="0" xfId="0" applyFont="1" applyFill="1" applyBorder="1"/>
    <xf numFmtId="3" fontId="112" fillId="0" borderId="0" xfId="0" applyNumberFormat="1" applyFont="1" applyBorder="1"/>
    <xf numFmtId="3" fontId="112" fillId="0" borderId="0" xfId="0" applyNumberFormat="1" applyFont="1"/>
    <xf numFmtId="3" fontId="112" fillId="0" borderId="0" xfId="0" applyNumberFormat="1" applyFont="1" applyFill="1" applyBorder="1"/>
    <xf numFmtId="3" fontId="112" fillId="0" borderId="0" xfId="0" applyNumberFormat="1" applyFont="1" applyFill="1"/>
    <xf numFmtId="4" fontId="11" fillId="3" borderId="24" xfId="0" applyNumberFormat="1" applyFont="1" applyFill="1" applyBorder="1" applyAlignment="1">
      <alignment horizontal="center"/>
    </xf>
    <xf numFmtId="0" fontId="4" fillId="0" borderId="24" xfId="0" applyFont="1" applyFill="1" applyBorder="1"/>
    <xf numFmtId="4" fontId="11" fillId="4" borderId="33" xfId="0" applyNumberFormat="1" applyFont="1" applyFill="1" applyBorder="1" applyAlignment="1">
      <alignment horizontal="center"/>
    </xf>
    <xf numFmtId="0" fontId="4" fillId="0" borderId="138" xfId="0" applyFont="1" applyFill="1" applyBorder="1"/>
    <xf numFmtId="4" fontId="4" fillId="0" borderId="135" xfId="0" applyNumberFormat="1" applyFont="1" applyBorder="1" applyAlignment="1">
      <alignment horizontal="center"/>
    </xf>
    <xf numFmtId="0" fontId="13" fillId="0" borderId="0" xfId="3" applyFont="1" applyAlignment="1" applyProtection="1">
      <alignment horizontal="center" vertical="center"/>
    </xf>
    <xf numFmtId="0" fontId="3" fillId="3" borderId="48" xfId="0" applyFont="1" applyFill="1" applyBorder="1" applyAlignment="1">
      <alignment vertical="center"/>
    </xf>
    <xf numFmtId="0" fontId="25" fillId="3" borderId="49" xfId="0" applyFont="1" applyFill="1" applyBorder="1" applyAlignment="1">
      <alignment horizontal="left"/>
    </xf>
    <xf numFmtId="0" fontId="24" fillId="3" borderId="49" xfId="0" applyFont="1" applyFill="1" applyBorder="1" applyAlignment="1">
      <alignment vertical="center"/>
    </xf>
    <xf numFmtId="0" fontId="25" fillId="3" borderId="49" xfId="0" applyFont="1" applyFill="1" applyBorder="1" applyAlignment="1"/>
    <xf numFmtId="0" fontId="25" fillId="3" borderId="49" xfId="0" applyFont="1" applyFill="1" applyBorder="1" applyAlignment="1">
      <alignment horizontal="center"/>
    </xf>
    <xf numFmtId="0" fontId="25" fillId="3" borderId="49" xfId="0" applyFont="1" applyFill="1" applyBorder="1"/>
    <xf numFmtId="0" fontId="3" fillId="3" borderId="49" xfId="0" applyFont="1" applyFill="1" applyBorder="1"/>
    <xf numFmtId="0" fontId="3" fillId="3" borderId="50" xfId="0" applyFont="1" applyFill="1" applyBorder="1"/>
    <xf numFmtId="0" fontId="15" fillId="4" borderId="6" xfId="0" applyFont="1" applyFill="1" applyBorder="1" applyAlignment="1">
      <alignment horizontal="left" vertical="center"/>
    </xf>
    <xf numFmtId="0" fontId="25" fillId="4" borderId="6"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3" fillId="4" borderId="4" xfId="0" applyFont="1" applyFill="1" applyBorder="1" applyAlignment="1">
      <alignment horizontal="center" vertical="justify"/>
    </xf>
    <xf numFmtId="0" fontId="3" fillId="4" borderId="31" xfId="0" applyFont="1" applyFill="1" applyBorder="1" applyAlignment="1">
      <alignment horizontal="center" vertical="center"/>
    </xf>
    <xf numFmtId="0" fontId="3" fillId="4" borderId="5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5" xfId="0" applyFont="1" applyFill="1" applyBorder="1" applyAlignment="1">
      <alignment horizontal="center" vertical="center" wrapText="1"/>
    </xf>
    <xf numFmtId="0" fontId="15" fillId="0" borderId="55" xfId="0" quotePrefix="1" applyFont="1" applyFill="1" applyBorder="1"/>
    <xf numFmtId="3" fontId="25" fillId="3" borderId="72" xfId="0" quotePrefix="1" applyNumberFormat="1" applyFont="1" applyFill="1" applyBorder="1" applyAlignment="1">
      <alignment horizontal="center"/>
    </xf>
    <xf numFmtId="3" fontId="3" fillId="0" borderId="72" xfId="0" applyNumberFormat="1" applyFont="1" applyFill="1" applyBorder="1" applyAlignment="1">
      <alignment horizontal="center"/>
    </xf>
    <xf numFmtId="3" fontId="25" fillId="4" borderId="55" xfId="0" applyNumberFormat="1" applyFont="1" applyFill="1" applyBorder="1" applyAlignment="1">
      <alignment horizontal="center"/>
    </xf>
    <xf numFmtId="3" fontId="3" fillId="0" borderId="40" xfId="0" applyNumberFormat="1" applyFont="1" applyBorder="1" applyAlignment="1">
      <alignment horizontal="center"/>
    </xf>
    <xf numFmtId="3" fontId="3" fillId="0" borderId="2" xfId="0" applyNumberFormat="1" applyFont="1" applyBorder="1" applyAlignment="1">
      <alignment horizontal="center"/>
    </xf>
    <xf numFmtId="3" fontId="3" fillId="0" borderId="40" xfId="0" applyNumberFormat="1" applyFont="1" applyFill="1" applyBorder="1" applyAlignment="1">
      <alignment horizontal="center"/>
    </xf>
    <xf numFmtId="4" fontId="3" fillId="0" borderId="2" xfId="0" applyNumberFormat="1" applyFont="1" applyBorder="1" applyAlignment="1">
      <alignment horizontal="center"/>
    </xf>
    <xf numFmtId="4" fontId="3" fillId="0" borderId="40" xfId="0" applyNumberFormat="1" applyFont="1" applyBorder="1" applyAlignment="1">
      <alignment horizontal="center"/>
    </xf>
    <xf numFmtId="0" fontId="15" fillId="0" borderId="9" xfId="0" quotePrefix="1" applyFont="1" applyFill="1" applyBorder="1"/>
    <xf numFmtId="3" fontId="25" fillId="3" borderId="10" xfId="0" quotePrefix="1" applyNumberFormat="1" applyFont="1" applyFill="1" applyBorder="1" applyAlignment="1">
      <alignment horizontal="center"/>
    </xf>
    <xf numFmtId="3" fontId="3" fillId="0" borderId="10" xfId="0" applyNumberFormat="1" applyFont="1" applyFill="1" applyBorder="1" applyAlignment="1">
      <alignment horizontal="center"/>
    </xf>
    <xf numFmtId="3" fontId="25" fillId="4" borderId="9" xfId="0" applyNumberFormat="1" applyFont="1" applyFill="1" applyBorder="1" applyAlignment="1">
      <alignment horizontal="center"/>
    </xf>
    <xf numFmtId="3" fontId="3" fillId="0" borderId="12" xfId="0" applyNumberFormat="1" applyFont="1" applyBorder="1" applyAlignment="1">
      <alignment horizontal="center"/>
    </xf>
    <xf numFmtId="2" fontId="3" fillId="0" borderId="0" xfId="0" applyNumberFormat="1" applyFont="1" applyBorder="1" applyAlignment="1">
      <alignment horizontal="center"/>
    </xf>
    <xf numFmtId="0" fontId="3" fillId="0" borderId="12" xfId="0" applyFont="1" applyBorder="1" applyAlignment="1">
      <alignment horizontal="center"/>
    </xf>
    <xf numFmtId="0" fontId="15" fillId="0" borderId="15" xfId="0" quotePrefix="1" applyFont="1" applyFill="1" applyBorder="1"/>
    <xf numFmtId="3" fontId="25" fillId="3" borderId="16" xfId="0" quotePrefix="1" applyNumberFormat="1" applyFont="1" applyFill="1" applyBorder="1" applyAlignment="1">
      <alignment horizontal="center"/>
    </xf>
    <xf numFmtId="3" fontId="3" fillId="0" borderId="16" xfId="0" applyNumberFormat="1" applyFont="1" applyFill="1" applyBorder="1" applyAlignment="1">
      <alignment horizontal="center"/>
    </xf>
    <xf numFmtId="3" fontId="25" fillId="4" borderId="15" xfId="0" applyNumberFormat="1" applyFont="1" applyFill="1" applyBorder="1" applyAlignment="1">
      <alignment horizontal="center"/>
    </xf>
    <xf numFmtId="3" fontId="3" fillId="0" borderId="17" xfId="0" applyNumberFormat="1" applyFont="1" applyBorder="1" applyAlignment="1">
      <alignment horizontal="center"/>
    </xf>
    <xf numFmtId="0" fontId="3" fillId="0" borderId="20" xfId="0" applyFont="1" applyBorder="1" applyAlignment="1">
      <alignment horizontal="center"/>
    </xf>
    <xf numFmtId="0" fontId="3" fillId="0" borderId="17" xfId="0" applyFont="1" applyBorder="1" applyAlignment="1">
      <alignment horizontal="center"/>
    </xf>
    <xf numFmtId="2" fontId="3" fillId="0" borderId="20" xfId="0" applyNumberFormat="1" applyFont="1" applyBorder="1" applyAlignment="1">
      <alignment horizontal="center"/>
    </xf>
    <xf numFmtId="3" fontId="25" fillId="4" borderId="14" xfId="0" applyNumberFormat="1" applyFont="1" applyFill="1" applyBorder="1" applyAlignment="1">
      <alignment horizontal="center"/>
    </xf>
    <xf numFmtId="0" fontId="3" fillId="0" borderId="0" xfId="0" applyFont="1" applyBorder="1" applyAlignment="1">
      <alignment horizontal="center"/>
    </xf>
    <xf numFmtId="2" fontId="3" fillId="0" borderId="12" xfId="0" applyNumberFormat="1" applyFont="1" applyBorder="1" applyAlignment="1">
      <alignment horizontal="center"/>
    </xf>
    <xf numFmtId="17" fontId="15" fillId="0" borderId="9" xfId="0" quotePrefix="1" applyNumberFormat="1" applyFont="1" applyFill="1" applyBorder="1"/>
    <xf numFmtId="17" fontId="15" fillId="0" borderId="15" xfId="0" quotePrefix="1" applyNumberFormat="1" applyFont="1" applyFill="1" applyBorder="1"/>
    <xf numFmtId="3" fontId="25" fillId="3" borderId="10" xfId="0" applyNumberFormat="1" applyFont="1" applyFill="1" applyBorder="1" applyAlignment="1">
      <alignment horizontal="center"/>
    </xf>
    <xf numFmtId="3" fontId="3" fillId="0" borderId="10" xfId="0" applyNumberFormat="1" applyFont="1" applyBorder="1" applyAlignment="1">
      <alignment horizontal="center"/>
    </xf>
    <xf numFmtId="3" fontId="25" fillId="4" borderId="0" xfId="0" applyNumberFormat="1" applyFont="1" applyFill="1" applyBorder="1" applyAlignment="1">
      <alignment horizontal="center"/>
    </xf>
    <xf numFmtId="3" fontId="25" fillId="3" borderId="16" xfId="0" applyNumberFormat="1" applyFont="1" applyFill="1" applyBorder="1" applyAlignment="1">
      <alignment horizontal="center"/>
    </xf>
    <xf numFmtId="3" fontId="3" fillId="0" borderId="16" xfId="0" applyNumberFormat="1" applyFont="1" applyBorder="1" applyAlignment="1">
      <alignment horizontal="center"/>
    </xf>
    <xf numFmtId="3" fontId="25" fillId="4" borderId="20" xfId="0" applyNumberFormat="1" applyFont="1" applyFill="1" applyBorder="1" applyAlignment="1">
      <alignment horizontal="center"/>
    </xf>
    <xf numFmtId="17" fontId="15" fillId="0" borderId="13" xfId="0" quotePrefix="1" applyNumberFormat="1" applyFont="1" applyFill="1" applyBorder="1"/>
    <xf numFmtId="17" fontId="15" fillId="0" borderId="0" xfId="0" quotePrefix="1" applyNumberFormat="1" applyFont="1" applyFill="1" applyBorder="1"/>
    <xf numFmtId="0" fontId="15" fillId="0" borderId="10" xfId="0" quotePrefix="1" applyFont="1" applyFill="1" applyBorder="1"/>
    <xf numFmtId="0" fontId="15" fillId="0" borderId="16" xfId="0" quotePrefix="1" applyFont="1" applyFill="1" applyBorder="1"/>
    <xf numFmtId="3" fontId="25" fillId="4" borderId="19" xfId="0" applyNumberFormat="1" applyFont="1" applyFill="1" applyBorder="1" applyAlignment="1">
      <alignment horizontal="center"/>
    </xf>
    <xf numFmtId="2" fontId="3" fillId="0" borderId="17" xfId="0" applyNumberFormat="1" applyFont="1" applyBorder="1" applyAlignment="1">
      <alignment horizontal="center"/>
    </xf>
    <xf numFmtId="0" fontId="15" fillId="0" borderId="24" xfId="0" quotePrefix="1" applyFont="1" applyFill="1" applyBorder="1"/>
    <xf numFmtId="0" fontId="24" fillId="0" borderId="0" xfId="0" quotePrefix="1" applyFont="1" applyFill="1" applyBorder="1" applyAlignment="1">
      <alignment horizontal="center" vertical="center"/>
    </xf>
    <xf numFmtId="0" fontId="3" fillId="3" borderId="49" xfId="0" applyFont="1" applyFill="1" applyBorder="1" applyAlignment="1"/>
    <xf numFmtId="0" fontId="3" fillId="3" borderId="50" xfId="0" applyFont="1" applyFill="1" applyBorder="1" applyAlignment="1"/>
    <xf numFmtId="0" fontId="25" fillId="4" borderId="56"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15" fillId="0" borderId="113" xfId="0" quotePrefix="1" applyFont="1" applyFill="1" applyBorder="1"/>
    <xf numFmtId="4" fontId="25" fillId="3" borderId="112" xfId="0" quotePrefix="1" applyNumberFormat="1" applyFont="1" applyFill="1" applyBorder="1" applyAlignment="1">
      <alignment horizontal="center"/>
    </xf>
    <xf numFmtId="4" fontId="3" fillId="0" borderId="111" xfId="0" applyNumberFormat="1" applyFont="1" applyFill="1" applyBorder="1" applyAlignment="1">
      <alignment horizontal="center"/>
    </xf>
    <xf numFmtId="4" fontId="3" fillId="21" borderId="115" xfId="0" applyNumberFormat="1" applyFont="1" applyFill="1" applyBorder="1" applyAlignment="1">
      <alignment horizontal="center"/>
    </xf>
    <xf numFmtId="4" fontId="25" fillId="3" borderId="10" xfId="0" quotePrefix="1" applyNumberFormat="1" applyFont="1" applyFill="1" applyBorder="1" applyAlignment="1">
      <alignment horizontal="center"/>
    </xf>
    <xf numFmtId="4" fontId="3" fillId="0" borderId="22" xfId="0" applyNumberFormat="1" applyFont="1" applyFill="1" applyBorder="1" applyAlignment="1">
      <alignment horizontal="center"/>
    </xf>
    <xf numFmtId="4" fontId="3" fillId="21" borderId="11" xfId="0" applyNumberFormat="1" applyFont="1" applyFill="1" applyBorder="1" applyAlignment="1">
      <alignment horizontal="center"/>
    </xf>
    <xf numFmtId="4" fontId="25" fillId="3" borderId="16" xfId="0" quotePrefix="1" applyNumberFormat="1" applyFont="1" applyFill="1" applyBorder="1" applyAlignment="1">
      <alignment horizontal="center"/>
    </xf>
    <xf numFmtId="4" fontId="3" fillId="0" borderId="21" xfId="0" applyNumberFormat="1" applyFont="1" applyFill="1" applyBorder="1" applyAlignment="1">
      <alignment horizontal="center"/>
    </xf>
    <xf numFmtId="4" fontId="3" fillId="21" borderId="107" xfId="0" applyNumberFormat="1" applyFont="1" applyFill="1" applyBorder="1" applyAlignment="1">
      <alignment horizontal="center"/>
    </xf>
    <xf numFmtId="17" fontId="15" fillId="0" borderId="10" xfId="0" quotePrefix="1" applyNumberFormat="1" applyFont="1" applyFill="1" applyBorder="1"/>
    <xf numFmtId="17" fontId="15" fillId="0" borderId="24" xfId="0" quotePrefix="1" applyNumberFormat="1" applyFont="1" applyFill="1" applyBorder="1"/>
    <xf numFmtId="0" fontId="3" fillId="0" borderId="28" xfId="0" applyFont="1" applyBorder="1"/>
    <xf numFmtId="164" fontId="3" fillId="0" borderId="2" xfId="0" applyNumberFormat="1" applyFont="1" applyBorder="1" applyAlignment="1">
      <alignment horizontal="center"/>
    </xf>
    <xf numFmtId="164" fontId="3" fillId="0" borderId="0" xfId="0" applyNumberFormat="1" applyFont="1" applyBorder="1" applyAlignment="1">
      <alignment horizontal="center"/>
    </xf>
    <xf numFmtId="164" fontId="3" fillId="0" borderId="20" xfId="0" applyNumberFormat="1" applyFont="1" applyBorder="1" applyAlignment="1">
      <alignment horizontal="center"/>
    </xf>
    <xf numFmtId="164" fontId="3" fillId="0" borderId="12" xfId="0" applyNumberFormat="1" applyFont="1" applyBorder="1" applyAlignment="1">
      <alignment horizontal="center"/>
    </xf>
    <xf numFmtId="164" fontId="3" fillId="0" borderId="17" xfId="0" applyNumberFormat="1" applyFont="1" applyBorder="1" applyAlignment="1">
      <alignment horizontal="center"/>
    </xf>
    <xf numFmtId="3" fontId="25" fillId="3" borderId="33" xfId="0" quotePrefix="1" applyNumberFormat="1" applyFont="1" applyFill="1" applyBorder="1" applyAlignment="1">
      <alignment horizontal="center"/>
    </xf>
    <xf numFmtId="3" fontId="3" fillId="0" borderId="24" xfId="0" applyNumberFormat="1" applyFont="1" applyFill="1" applyBorder="1" applyAlignment="1">
      <alignment horizontal="center"/>
    </xf>
    <xf numFmtId="3" fontId="25" fillId="4" borderId="25" xfId="0" applyNumberFormat="1" applyFont="1" applyFill="1" applyBorder="1" applyAlignment="1">
      <alignment horizontal="center"/>
    </xf>
    <xf numFmtId="3" fontId="3" fillId="0" borderId="25" xfId="0" applyNumberFormat="1" applyFont="1" applyBorder="1" applyAlignment="1">
      <alignment horizontal="center"/>
    </xf>
    <xf numFmtId="0" fontId="3" fillId="0" borderId="25" xfId="0" applyFont="1" applyBorder="1" applyAlignment="1">
      <alignment horizontal="center"/>
    </xf>
    <xf numFmtId="2" fontId="3" fillId="0" borderId="25" xfId="0" applyNumberFormat="1" applyFont="1" applyBorder="1" applyAlignment="1">
      <alignment horizontal="center"/>
    </xf>
    <xf numFmtId="3" fontId="25" fillId="3" borderId="139" xfId="0" quotePrefix="1" applyNumberFormat="1" applyFont="1" applyFill="1" applyBorder="1" applyAlignment="1">
      <alignment horizontal="center"/>
    </xf>
    <xf numFmtId="3" fontId="3" fillId="0" borderId="138" xfId="0" applyNumberFormat="1" applyFont="1" applyFill="1" applyBorder="1" applyAlignment="1">
      <alignment horizontal="center"/>
    </xf>
    <xf numFmtId="3" fontId="25" fillId="4" borderId="132" xfId="0" applyNumberFormat="1" applyFont="1" applyFill="1" applyBorder="1" applyAlignment="1">
      <alignment horizontal="center"/>
    </xf>
    <xf numFmtId="3" fontId="3" fillId="0" borderId="122" xfId="0" applyNumberFormat="1" applyFont="1" applyBorder="1" applyAlignment="1">
      <alignment horizontal="center"/>
    </xf>
    <xf numFmtId="0" fontId="3" fillId="0" borderId="122" xfId="0" applyFont="1" applyBorder="1" applyAlignment="1">
      <alignment horizontal="center"/>
    </xf>
    <xf numFmtId="2" fontId="3" fillId="0" borderId="122" xfId="0" applyNumberFormat="1" applyFont="1" applyBorder="1" applyAlignment="1">
      <alignment horizontal="center"/>
    </xf>
    <xf numFmtId="164" fontId="3" fillId="0" borderId="122" xfId="0" applyNumberFormat="1" applyFont="1" applyBorder="1" applyAlignment="1">
      <alignment horizontal="center"/>
    </xf>
    <xf numFmtId="164" fontId="3" fillId="0" borderId="2" xfId="0" applyNumberFormat="1" applyFont="1" applyFill="1" applyBorder="1" applyAlignment="1">
      <alignment horizontal="center"/>
    </xf>
    <xf numFmtId="164" fontId="3" fillId="0" borderId="25" xfId="0" applyNumberFormat="1" applyFont="1" applyBorder="1" applyAlignment="1">
      <alignment horizontal="center"/>
    </xf>
    <xf numFmtId="166" fontId="3" fillId="0" borderId="52" xfId="0" applyNumberFormat="1" applyFont="1" applyBorder="1" applyAlignment="1">
      <alignment horizontal="center"/>
    </xf>
    <xf numFmtId="166" fontId="3" fillId="0" borderId="13" xfId="0" applyNumberFormat="1" applyFont="1" applyBorder="1" applyAlignment="1">
      <alignment horizontal="center"/>
    </xf>
    <xf numFmtId="166" fontId="3" fillId="0" borderId="18" xfId="0" applyNumberFormat="1" applyFont="1" applyBorder="1" applyAlignment="1">
      <alignment horizontal="center"/>
    </xf>
    <xf numFmtId="166" fontId="3" fillId="0" borderId="22" xfId="0" applyNumberFormat="1" applyFont="1" applyBorder="1" applyAlignment="1">
      <alignment horizontal="center"/>
    </xf>
    <xf numFmtId="166" fontId="3" fillId="0" borderId="109" xfId="0" applyNumberFormat="1" applyFont="1" applyBorder="1" applyAlignment="1">
      <alignment horizontal="center"/>
    </xf>
    <xf numFmtId="166" fontId="3" fillId="0" borderId="133" xfId="0" applyNumberFormat="1" applyFont="1" applyBorder="1" applyAlignment="1">
      <alignment horizontal="center"/>
    </xf>
    <xf numFmtId="166" fontId="3" fillId="0" borderId="35" xfId="0" applyNumberFormat="1" applyFont="1" applyBorder="1" applyAlignment="1">
      <alignment horizontal="center"/>
    </xf>
    <xf numFmtId="0" fontId="14" fillId="4" borderId="53" xfId="0" applyFont="1" applyFill="1" applyBorder="1" applyAlignment="1">
      <alignment horizontal="center" vertical="center" wrapText="1"/>
    </xf>
    <xf numFmtId="17" fontId="15" fillId="0" borderId="55" xfId="0" quotePrefix="1" applyNumberFormat="1" applyFont="1" applyFill="1" applyBorder="1"/>
    <xf numFmtId="3" fontId="3" fillId="0" borderId="94" xfId="0" applyNumberFormat="1" applyFont="1" applyFill="1" applyBorder="1" applyAlignment="1">
      <alignment horizontal="center"/>
    </xf>
    <xf numFmtId="3" fontId="25" fillId="4" borderId="3" xfId="0" applyNumberFormat="1" applyFont="1" applyFill="1" applyBorder="1" applyAlignment="1">
      <alignment horizontal="center"/>
    </xf>
    <xf numFmtId="3" fontId="3" fillId="0" borderId="1" xfId="0" applyNumberFormat="1" applyFont="1" applyBorder="1" applyAlignment="1">
      <alignment horizontal="center"/>
    </xf>
    <xf numFmtId="3" fontId="3" fillId="0" borderId="46" xfId="0" applyNumberFormat="1" applyFont="1" applyBorder="1" applyAlignment="1">
      <alignment horizontal="center"/>
    </xf>
    <xf numFmtId="3" fontId="3" fillId="0" borderId="55" xfId="0" applyNumberFormat="1" applyFont="1" applyBorder="1" applyAlignment="1">
      <alignment horizontal="center"/>
    </xf>
    <xf numFmtId="3" fontId="25" fillId="4" borderId="40" xfId="0" applyNumberFormat="1" applyFont="1" applyFill="1" applyBorder="1" applyAlignment="1">
      <alignment horizontal="center"/>
    </xf>
    <xf numFmtId="3" fontId="3" fillId="0" borderId="55" xfId="0" applyNumberFormat="1" applyFont="1" applyFill="1" applyBorder="1" applyAlignment="1">
      <alignment horizontal="center"/>
    </xf>
    <xf numFmtId="3" fontId="25" fillId="4" borderId="1" xfId="0" applyNumberFormat="1" applyFont="1" applyFill="1" applyBorder="1" applyAlignment="1">
      <alignment horizontal="center"/>
    </xf>
    <xf numFmtId="3" fontId="3" fillId="0" borderId="52" xfId="0" applyNumberFormat="1" applyFont="1" applyBorder="1" applyAlignment="1">
      <alignment horizontal="center"/>
    </xf>
    <xf numFmtId="3" fontId="3" fillId="0" borderId="36" xfId="0" applyNumberFormat="1" applyFont="1" applyBorder="1" applyAlignment="1">
      <alignment horizontal="center"/>
    </xf>
    <xf numFmtId="3" fontId="3" fillId="0" borderId="22" xfId="0" applyNumberFormat="1" applyFont="1" applyBorder="1" applyAlignment="1">
      <alignment horizontal="center"/>
    </xf>
    <xf numFmtId="3" fontId="25" fillId="4" borderId="36" xfId="0" applyNumberFormat="1" applyFont="1" applyFill="1" applyBorder="1" applyAlignment="1">
      <alignment horizontal="center"/>
    </xf>
    <xf numFmtId="3" fontId="3" fillId="0" borderId="9" xfId="0" applyNumberFormat="1" applyFont="1" applyFill="1" applyBorder="1" applyAlignment="1">
      <alignment horizontal="center"/>
    </xf>
    <xf numFmtId="3" fontId="25" fillId="4" borderId="12" xfId="0" applyNumberFormat="1" applyFont="1" applyFill="1" applyBorder="1" applyAlignment="1">
      <alignment horizontal="center"/>
    </xf>
    <xf numFmtId="3" fontId="3" fillId="0" borderId="32" xfId="0" applyNumberFormat="1" applyFont="1" applyBorder="1" applyAlignment="1">
      <alignment horizontal="center"/>
    </xf>
    <xf numFmtId="3" fontId="3" fillId="0" borderId="21" xfId="0" applyNumberFormat="1" applyFont="1" applyBorder="1" applyAlignment="1">
      <alignment horizontal="center"/>
    </xf>
    <xf numFmtId="3" fontId="25" fillId="4" borderId="17" xfId="0" applyNumberFormat="1" applyFont="1" applyFill="1" applyBorder="1" applyAlignment="1">
      <alignment horizontal="center"/>
    </xf>
    <xf numFmtId="3" fontId="3" fillId="0" borderId="15" xfId="0" applyNumberFormat="1" applyFont="1" applyFill="1" applyBorder="1" applyAlignment="1">
      <alignment horizontal="center"/>
    </xf>
    <xf numFmtId="3" fontId="25" fillId="4" borderId="32" xfId="0" applyNumberFormat="1" applyFont="1" applyFill="1" applyBorder="1" applyAlignment="1">
      <alignment horizontal="center"/>
    </xf>
    <xf numFmtId="3" fontId="3" fillId="0" borderId="13" xfId="0" applyNumberFormat="1" applyFont="1" applyBorder="1" applyAlignment="1">
      <alignment horizontal="center"/>
    </xf>
    <xf numFmtId="3" fontId="3" fillId="0" borderId="18" xfId="0" applyNumberFormat="1" applyFont="1" applyBorder="1" applyAlignment="1">
      <alignment horizontal="center"/>
    </xf>
    <xf numFmtId="3" fontId="3" fillId="0" borderId="92" xfId="0" applyNumberFormat="1" applyFont="1" applyBorder="1" applyAlignment="1">
      <alignment horizontal="center"/>
    </xf>
    <xf numFmtId="3" fontId="3" fillId="0" borderId="14" xfId="0" applyNumberFormat="1" applyFont="1" applyFill="1" applyBorder="1" applyAlignment="1">
      <alignment horizontal="center"/>
    </xf>
    <xf numFmtId="3" fontId="3" fillId="0" borderId="104" xfId="0" applyNumberFormat="1" applyFont="1" applyBorder="1" applyAlignment="1">
      <alignment horizontal="center"/>
    </xf>
    <xf numFmtId="3" fontId="3" fillId="0" borderId="117" xfId="0" applyNumberFormat="1" applyFont="1" applyBorder="1" applyAlignment="1">
      <alignment horizontal="center"/>
    </xf>
    <xf numFmtId="3" fontId="3" fillId="0" borderId="113" xfId="0" applyNumberFormat="1" applyFont="1" applyFill="1" applyBorder="1" applyAlignment="1">
      <alignment horizontal="center"/>
    </xf>
    <xf numFmtId="3" fontId="25" fillId="4" borderId="114" xfId="0" applyNumberFormat="1" applyFont="1" applyFill="1" applyBorder="1" applyAlignment="1">
      <alignment horizontal="center"/>
    </xf>
    <xf numFmtId="3" fontId="3" fillId="0" borderId="114" xfId="0" applyNumberFormat="1" applyFont="1" applyBorder="1" applyAlignment="1">
      <alignment horizontal="center"/>
    </xf>
    <xf numFmtId="3" fontId="3" fillId="0" borderId="111" xfId="0" applyNumberFormat="1" applyFont="1" applyBorder="1" applyAlignment="1">
      <alignment horizontal="center"/>
    </xf>
    <xf numFmtId="17" fontId="15" fillId="0" borderId="16" xfId="0" quotePrefix="1" applyNumberFormat="1" applyFont="1" applyFill="1" applyBorder="1"/>
    <xf numFmtId="3" fontId="3" fillId="0" borderId="106" xfId="0" applyNumberFormat="1" applyFont="1" applyFill="1" applyBorder="1" applyAlignment="1">
      <alignment horizontal="center"/>
    </xf>
    <xf numFmtId="3" fontId="25" fillId="4" borderId="106" xfId="0" applyNumberFormat="1" applyFont="1" applyFill="1" applyBorder="1" applyAlignment="1">
      <alignment horizontal="center"/>
    </xf>
    <xf numFmtId="3" fontId="3" fillId="0" borderId="106" xfId="0" applyNumberFormat="1" applyFont="1" applyBorder="1" applyAlignment="1">
      <alignment horizontal="center"/>
    </xf>
    <xf numFmtId="3" fontId="3" fillId="0" borderId="19" xfId="0" applyNumberFormat="1" applyFont="1" applyFill="1" applyBorder="1" applyAlignment="1">
      <alignment horizontal="center"/>
    </xf>
    <xf numFmtId="17" fontId="15" fillId="0" borderId="113" xfId="0" quotePrefix="1" applyNumberFormat="1" applyFont="1" applyFill="1" applyBorder="1"/>
    <xf numFmtId="4" fontId="25" fillId="3" borderId="9" xfId="0" applyNumberFormat="1" applyFont="1" applyFill="1" applyBorder="1" applyAlignment="1">
      <alignment horizontal="center"/>
    </xf>
    <xf numFmtId="4" fontId="3" fillId="0" borderId="112" xfId="0" applyNumberFormat="1" applyFont="1" applyFill="1" applyBorder="1" applyAlignment="1">
      <alignment horizontal="center"/>
    </xf>
    <xf numFmtId="4" fontId="25" fillId="4" borderId="9" xfId="0" applyNumberFormat="1" applyFont="1" applyFill="1" applyBorder="1" applyAlignment="1">
      <alignment horizontal="center"/>
    </xf>
    <xf numFmtId="4" fontId="25" fillId="4" borderId="10" xfId="0" applyNumberFormat="1" applyFont="1" applyFill="1" applyBorder="1" applyAlignment="1">
      <alignment horizontal="center"/>
    </xf>
    <xf numFmtId="4" fontId="3" fillId="0" borderId="10" xfId="0" applyNumberFormat="1" applyFont="1" applyFill="1" applyBorder="1" applyAlignment="1">
      <alignment horizontal="center"/>
    </xf>
    <xf numFmtId="4" fontId="25" fillId="3" borderId="15" xfId="0" applyNumberFormat="1" applyFont="1" applyFill="1" applyBorder="1" applyAlignment="1">
      <alignment horizontal="center"/>
    </xf>
    <xf numFmtId="4" fontId="3" fillId="0" borderId="16" xfId="0" applyNumberFormat="1" applyFont="1" applyFill="1" applyBorder="1" applyAlignment="1">
      <alignment horizontal="center"/>
    </xf>
    <xf numFmtId="4" fontId="25" fillId="4" borderId="15" xfId="0" applyNumberFormat="1" applyFont="1" applyFill="1" applyBorder="1" applyAlignment="1">
      <alignment horizontal="center"/>
    </xf>
    <xf numFmtId="4" fontId="25" fillId="4" borderId="16" xfId="0" applyNumberFormat="1" applyFont="1" applyFill="1" applyBorder="1" applyAlignment="1">
      <alignment horizontal="center"/>
    </xf>
    <xf numFmtId="4" fontId="25" fillId="3" borderId="23" xfId="0" applyNumberFormat="1" applyFont="1" applyFill="1" applyBorder="1" applyAlignment="1">
      <alignment horizontal="center"/>
    </xf>
    <xf numFmtId="4" fontId="3" fillId="0" borderId="24" xfId="0" applyNumberFormat="1" applyFont="1" applyFill="1" applyBorder="1" applyAlignment="1">
      <alignment horizontal="center"/>
    </xf>
    <xf numFmtId="4" fontId="25" fillId="4" borderId="23" xfId="0" applyNumberFormat="1" applyFont="1" applyFill="1" applyBorder="1" applyAlignment="1">
      <alignment horizontal="center"/>
    </xf>
    <xf numFmtId="4" fontId="25" fillId="4" borderId="24"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36" xfId="0" applyNumberFormat="1" applyFont="1" applyBorder="1" applyAlignment="1">
      <alignment horizontal="center"/>
    </xf>
    <xf numFmtId="164" fontId="3" fillId="0" borderId="106" xfId="0" applyNumberFormat="1" applyFont="1" applyBorder="1" applyAlignment="1">
      <alignment horizontal="center"/>
    </xf>
    <xf numFmtId="0" fontId="6" fillId="4" borderId="15"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17" xfId="0" applyFont="1" applyFill="1" applyBorder="1" applyAlignment="1">
      <alignment horizontal="center" vertical="justify"/>
    </xf>
    <xf numFmtId="0" fontId="11" fillId="4" borderId="15" xfId="0" applyFont="1" applyFill="1" applyBorder="1" applyAlignment="1">
      <alignment horizontal="center" vertical="center" wrapText="1"/>
    </xf>
    <xf numFmtId="0" fontId="4" fillId="4" borderId="21" xfId="0" applyFont="1" applyFill="1" applyBorder="1" applyAlignment="1">
      <alignment horizontal="center" vertical="justify"/>
    </xf>
    <xf numFmtId="164" fontId="3" fillId="0" borderId="40" xfId="0" applyNumberFormat="1" applyFont="1" applyBorder="1" applyAlignment="1">
      <alignment horizontal="center"/>
    </xf>
    <xf numFmtId="164" fontId="3" fillId="0" borderId="104" xfId="0" applyNumberFormat="1" applyFont="1" applyBorder="1" applyAlignment="1">
      <alignment horizontal="center"/>
    </xf>
    <xf numFmtId="0" fontId="6" fillId="4" borderId="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4" fillId="0" borderId="0" xfId="0" applyFont="1" applyAlignment="1">
      <alignment wrapText="1"/>
    </xf>
    <xf numFmtId="17" fontId="15" fillId="0" borderId="138" xfId="0" quotePrefix="1" applyNumberFormat="1" applyFont="1" applyFill="1" applyBorder="1"/>
    <xf numFmtId="17" fontId="24" fillId="0" borderId="10" xfId="0" quotePrefix="1" applyNumberFormat="1" applyFont="1" applyBorder="1"/>
    <xf numFmtId="4" fontId="27" fillId="0" borderId="140" xfId="9" applyNumberFormat="1" applyFont="1" applyBorder="1" applyAlignment="1">
      <alignment horizontal="center"/>
    </xf>
    <xf numFmtId="4" fontId="18" fillId="20" borderId="106" xfId="9" quotePrefix="1" applyNumberFormat="1" applyFont="1" applyFill="1" applyBorder="1" applyAlignment="1">
      <alignment horizontal="center"/>
    </xf>
    <xf numFmtId="0" fontId="21" fillId="0" borderId="24" xfId="9" applyFont="1" applyFill="1" applyBorder="1"/>
    <xf numFmtId="3" fontId="18" fillId="3" borderId="16" xfId="9" applyNumberFormat="1" applyFont="1" applyFill="1" applyBorder="1" applyAlignment="1">
      <alignment horizontal="center" vertical="center"/>
    </xf>
    <xf numFmtId="3" fontId="18" fillId="4" borderId="16" xfId="9" applyNumberFormat="1" applyFont="1" applyFill="1" applyBorder="1" applyAlignment="1">
      <alignment horizontal="center" vertical="center"/>
    </xf>
    <xf numFmtId="3" fontId="9" fillId="0" borderId="19" xfId="9" applyNumberFormat="1" applyFont="1" applyBorder="1" applyAlignment="1">
      <alignment horizontal="center" vertical="center" wrapText="1"/>
    </xf>
    <xf numFmtId="4" fontId="27" fillId="0" borderId="105" xfId="9" applyNumberFormat="1" applyFont="1" applyBorder="1" applyAlignment="1">
      <alignment horizontal="center" vertical="center"/>
    </xf>
    <xf numFmtId="3" fontId="9" fillId="0" borderId="105" xfId="9" applyNumberFormat="1" applyFont="1" applyBorder="1" applyAlignment="1">
      <alignment horizontal="center" vertical="center" wrapText="1"/>
    </xf>
    <xf numFmtId="4" fontId="27" fillId="0" borderId="140" xfId="9" applyNumberFormat="1" applyFont="1" applyBorder="1" applyAlignment="1">
      <alignment horizontal="center" vertical="center"/>
    </xf>
    <xf numFmtId="3" fontId="95" fillId="0" borderId="0" xfId="9" applyNumberFormat="1" applyFont="1" applyFill="1" applyBorder="1" applyAlignment="1">
      <alignment horizontal="center"/>
    </xf>
    <xf numFmtId="17" fontId="21" fillId="0" borderId="23" xfId="9" applyNumberFormat="1" applyFont="1" applyFill="1" applyBorder="1"/>
    <xf numFmtId="3" fontId="18" fillId="3" borderId="24"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2" fontId="27" fillId="0" borderId="140" xfId="9" applyNumberFormat="1" applyFont="1" applyBorder="1"/>
    <xf numFmtId="2" fontId="27" fillId="0" borderId="140" xfId="9" applyNumberFormat="1" applyFont="1" applyBorder="1" applyAlignment="1">
      <alignment horizontal="center"/>
    </xf>
    <xf numFmtId="3" fontId="18" fillId="4" borderId="15" xfId="9" applyNumberFormat="1" applyFont="1" applyFill="1" applyBorder="1" applyAlignment="1">
      <alignment horizontal="center"/>
    </xf>
    <xf numFmtId="4" fontId="9" fillId="0" borderId="8" xfId="9" applyNumberFormat="1" applyFont="1" applyBorder="1" applyAlignment="1">
      <alignment horizontal="center"/>
    </xf>
    <xf numFmtId="2" fontId="27" fillId="0" borderId="17" xfId="5" applyNumberFormat="1" applyFont="1" applyBorder="1" applyAlignment="1">
      <alignment horizontal="center"/>
    </xf>
    <xf numFmtId="3" fontId="113" fillId="0" borderId="0" xfId="9" applyNumberFormat="1" applyFont="1" applyBorder="1" applyAlignment="1">
      <alignment vertical="center"/>
    </xf>
    <xf numFmtId="3" fontId="9" fillId="0" borderId="19" xfId="9" applyNumberFormat="1" applyFont="1" applyFill="1" applyBorder="1" applyAlignment="1">
      <alignment horizontal="center" vertical="center" wrapText="1"/>
    </xf>
    <xf numFmtId="4" fontId="27" fillId="0" borderId="105" xfId="9" applyNumberFormat="1" applyFont="1" applyFill="1" applyBorder="1" applyAlignment="1">
      <alignment horizontal="center" vertical="center"/>
    </xf>
    <xf numFmtId="3" fontId="9" fillId="0" borderId="105" xfId="9" applyNumberFormat="1" applyFont="1" applyFill="1" applyBorder="1" applyAlignment="1">
      <alignment horizontal="center" vertical="center" wrapText="1"/>
    </xf>
    <xf numFmtId="4" fontId="27" fillId="0" borderId="140" xfId="9" applyNumberFormat="1" applyFont="1" applyFill="1" applyBorder="1" applyAlignment="1">
      <alignment horizontal="center" vertical="center"/>
    </xf>
    <xf numFmtId="3" fontId="113" fillId="0" borderId="0" xfId="9" applyNumberFormat="1" applyFont="1" applyFill="1" applyBorder="1" applyAlignment="1">
      <alignment vertical="center"/>
    </xf>
    <xf numFmtId="0" fontId="27" fillId="0" borderId="14" xfId="0" applyFont="1" applyFill="1" applyBorder="1" applyAlignment="1">
      <alignment horizontal="left" vertical="center"/>
    </xf>
    <xf numFmtId="4" fontId="9" fillId="0" borderId="12" xfId="0" applyNumberFormat="1" applyFont="1" applyFill="1" applyBorder="1" applyAlignment="1">
      <alignment horizontal="center" vertical="center"/>
    </xf>
    <xf numFmtId="2" fontId="9" fillId="0" borderId="124" xfId="0" applyNumberFormat="1" applyFont="1" applyFill="1" applyBorder="1" applyAlignment="1">
      <alignment horizontal="center" vertical="center"/>
    </xf>
    <xf numFmtId="4" fontId="9" fillId="0" borderId="51" xfId="0" applyNumberFormat="1" applyFont="1" applyBorder="1" applyAlignment="1">
      <alignment horizontal="center" vertical="center"/>
    </xf>
    <xf numFmtId="2" fontId="29" fillId="0" borderId="67" xfId="12" applyNumberFormat="1" applyFont="1" applyFill="1" applyBorder="1" applyAlignment="1">
      <alignment horizontal="center" vertical="center"/>
    </xf>
    <xf numFmtId="2" fontId="29" fillId="0" borderId="25" xfId="12" applyNumberFormat="1" applyFont="1" applyFill="1" applyBorder="1" applyAlignment="1">
      <alignment horizontal="center" vertical="center"/>
    </xf>
    <xf numFmtId="2" fontId="15" fillId="0" borderId="25" xfId="0" applyNumberFormat="1" applyFont="1" applyFill="1" applyBorder="1" applyAlignment="1">
      <alignment horizontal="center" vertical="center"/>
    </xf>
    <xf numFmtId="2" fontId="15" fillId="0" borderId="27" xfId="0" applyNumberFormat="1" applyFont="1" applyFill="1" applyBorder="1" applyAlignment="1">
      <alignment horizontal="center" vertical="center"/>
    </xf>
    <xf numFmtId="0" fontId="3" fillId="0" borderId="0" xfId="0" applyFont="1" applyBorder="1" applyAlignment="1">
      <alignment vertical="center"/>
    </xf>
    <xf numFmtId="3" fontId="34" fillId="0" borderId="0" xfId="0" applyNumberFormat="1" applyFont="1" applyBorder="1" applyAlignment="1">
      <alignment horizontal="right" wrapText="1"/>
    </xf>
    <xf numFmtId="43" fontId="34" fillId="0" borderId="0" xfId="5" applyFont="1" applyBorder="1" applyAlignment="1">
      <alignment horizontal="right" wrapText="1"/>
    </xf>
    <xf numFmtId="164" fontId="93" fillId="0" borderId="0" xfId="0" applyNumberFormat="1" applyFont="1" applyAlignment="1">
      <alignment vertical="center"/>
    </xf>
    <xf numFmtId="164" fontId="93" fillId="0" borderId="0" xfId="0" applyNumberFormat="1" applyFont="1"/>
    <xf numFmtId="4" fontId="93" fillId="0" borderId="0" xfId="0" applyNumberFormat="1" applyFont="1" applyFill="1" applyAlignment="1">
      <alignment horizontal="left" indent="2"/>
    </xf>
    <xf numFmtId="3" fontId="3" fillId="0" borderId="9" xfId="0" applyNumberFormat="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11"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2" fontId="9" fillId="0" borderId="32" xfId="0" applyNumberFormat="1" applyFont="1" applyBorder="1" applyAlignment="1">
      <alignment horizontal="center"/>
    </xf>
    <xf numFmtId="2"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0" xfId="0" applyNumberFormat="1" applyFont="1" applyBorder="1" applyAlignment="1">
      <alignment horizontal="center"/>
    </xf>
    <xf numFmtId="4" fontId="3" fillId="0" borderId="11" xfId="0" applyNumberFormat="1" applyFont="1" applyBorder="1" applyAlignment="1">
      <alignment horizontal="center"/>
    </xf>
    <xf numFmtId="4" fontId="3" fillId="0" borderId="18"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0" xfId="0" applyNumberFormat="1" applyFont="1" applyFill="1" applyBorder="1" applyAlignment="1">
      <alignment horizontal="center"/>
    </xf>
    <xf numFmtId="4" fontId="4" fillId="0" borderId="0"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11" xfId="0" applyNumberFormat="1" applyFont="1" applyBorder="1" applyAlignment="1">
      <alignment horizontal="center"/>
    </xf>
    <xf numFmtId="4" fontId="3" fillId="0" borderId="109" xfId="0" applyNumberFormat="1" applyFont="1" applyBorder="1" applyAlignment="1">
      <alignment horizontal="center"/>
    </xf>
    <xf numFmtId="4" fontId="3" fillId="0" borderId="32" xfId="0" applyNumberFormat="1" applyFont="1" applyBorder="1" applyAlignment="1">
      <alignment horizontal="center"/>
    </xf>
    <xf numFmtId="4" fontId="3" fillId="0" borderId="106" xfId="0" applyNumberFormat="1" applyFont="1" applyBorder="1" applyAlignment="1">
      <alignment horizontal="center"/>
    </xf>
    <xf numFmtId="4" fontId="3" fillId="0" borderId="0" xfId="0" applyNumberFormat="1" applyFont="1" applyBorder="1" applyAlignment="1">
      <alignment horizontal="center"/>
    </xf>
    <xf numFmtId="4" fontId="3" fillId="0" borderId="117" xfId="0" applyNumberFormat="1" applyFont="1" applyBorder="1" applyAlignment="1">
      <alignment horizontal="center"/>
    </xf>
    <xf numFmtId="0" fontId="9" fillId="0" borderId="0" xfId="0" applyFont="1" applyAlignment="1"/>
    <xf numFmtId="3" fontId="96" fillId="0" borderId="0" xfId="0" applyNumberFormat="1" applyFont="1" applyBorder="1"/>
    <xf numFmtId="0" fontId="24" fillId="2" borderId="1" xfId="0" applyFont="1" applyFill="1" applyBorder="1" applyAlignment="1">
      <alignment vertical="center"/>
    </xf>
    <xf numFmtId="0" fontId="24" fillId="2" borderId="2" xfId="0" applyFont="1" applyFill="1" applyBorder="1" applyAlignment="1">
      <alignment vertical="center"/>
    </xf>
    <xf numFmtId="0" fontId="3" fillId="2" borderId="3" xfId="0" applyFont="1" applyFill="1" applyBorder="1" applyAlignment="1">
      <alignment vertical="center"/>
    </xf>
    <xf numFmtId="0" fontId="25" fillId="3" borderId="28" xfId="0" applyFont="1" applyFill="1" applyBorder="1" applyAlignment="1">
      <alignment horizontal="left" vertical="center"/>
    </xf>
    <xf numFmtId="0" fontId="25" fillId="3" borderId="43" xfId="0" applyFont="1" applyFill="1" applyBorder="1" applyAlignment="1">
      <alignment horizontal="left" vertical="center"/>
    </xf>
    <xf numFmtId="0" fontId="3" fillId="3" borderId="43" xfId="0" applyFont="1" applyFill="1" applyBorder="1" applyAlignment="1">
      <alignment vertical="center"/>
    </xf>
    <xf numFmtId="0" fontId="25" fillId="3" borderId="65" xfId="0" applyFont="1" applyFill="1" applyBorder="1" applyAlignment="1">
      <alignment vertical="center"/>
    </xf>
    <xf numFmtId="0" fontId="3" fillId="3" borderId="28" xfId="0" applyFont="1" applyFill="1" applyBorder="1" applyAlignment="1">
      <alignment vertical="center"/>
    </xf>
    <xf numFmtId="0" fontId="25" fillId="3" borderId="43" xfId="0" applyFont="1" applyFill="1" applyBorder="1" applyAlignment="1">
      <alignment vertical="center"/>
    </xf>
    <xf numFmtId="0" fontId="25" fillId="3" borderId="65" xfId="0" applyFont="1" applyFill="1" applyBorder="1" applyAlignment="1">
      <alignment horizontal="left" vertical="center"/>
    </xf>
    <xf numFmtId="0" fontId="3" fillId="0" borderId="0" xfId="0" applyFont="1" applyAlignment="1">
      <alignment vertical="center"/>
    </xf>
    <xf numFmtId="3" fontId="25" fillId="3" borderId="29" xfId="0" quotePrefix="1" applyNumberFormat="1" applyFont="1" applyFill="1" applyBorder="1" applyAlignment="1">
      <alignment horizontal="center"/>
    </xf>
    <xf numFmtId="3" fontId="25" fillId="4" borderId="11" xfId="0" applyNumberFormat="1" applyFont="1" applyFill="1" applyBorder="1" applyAlignment="1">
      <alignment horizontal="center"/>
    </xf>
    <xf numFmtId="4" fontId="3" fillId="0" borderId="92" xfId="0" applyNumberFormat="1" applyFont="1" applyBorder="1" applyAlignment="1">
      <alignment horizontal="center"/>
    </xf>
    <xf numFmtId="3" fontId="3" fillId="0" borderId="11" xfId="0" applyNumberFormat="1" applyFont="1" applyBorder="1" applyAlignment="1">
      <alignment horizontal="center"/>
    </xf>
    <xf numFmtId="3" fontId="25" fillId="4" borderId="8" xfId="0" applyNumberFormat="1" applyFont="1" applyFill="1" applyBorder="1" applyAlignment="1">
      <alignment horizontal="center"/>
    </xf>
    <xf numFmtId="4" fontId="3" fillId="0" borderId="20" xfId="0" applyNumberFormat="1" applyFont="1" applyBorder="1" applyAlignment="1">
      <alignment horizontal="center"/>
    </xf>
    <xf numFmtId="4" fontId="3" fillId="0" borderId="8" xfId="0" applyNumberFormat="1" applyFont="1" applyBorder="1" applyAlignment="1">
      <alignment horizontal="center"/>
    </xf>
    <xf numFmtId="3" fontId="3" fillId="0" borderId="8" xfId="0" applyNumberFormat="1" applyFont="1" applyBorder="1" applyAlignment="1">
      <alignment horizontal="center"/>
    </xf>
    <xf numFmtId="3" fontId="3" fillId="0" borderId="11" xfId="0" applyNumberFormat="1" applyFont="1" applyFill="1" applyBorder="1" applyAlignment="1">
      <alignment horizontal="center"/>
    </xf>
    <xf numFmtId="3" fontId="3" fillId="0" borderId="8" xfId="0" applyNumberFormat="1" applyFont="1" applyFill="1" applyBorder="1" applyAlignment="1">
      <alignment horizontal="center"/>
    </xf>
    <xf numFmtId="3" fontId="25" fillId="4" borderId="92" xfId="0" applyNumberFormat="1" applyFont="1" applyFill="1" applyBorder="1" applyAlignment="1">
      <alignment horizontal="center"/>
    </xf>
    <xf numFmtId="3" fontId="3" fillId="0" borderId="20" xfId="0" applyNumberFormat="1" applyFont="1" applyFill="1" applyBorder="1" applyAlignment="1">
      <alignment horizontal="center"/>
    </xf>
    <xf numFmtId="17" fontId="15" fillId="0" borderId="93" xfId="0" quotePrefix="1" applyNumberFormat="1" applyFont="1" applyFill="1" applyBorder="1"/>
    <xf numFmtId="3" fontId="25" fillId="3" borderId="94" xfId="0" quotePrefix="1" applyNumberFormat="1" applyFont="1" applyFill="1" applyBorder="1" applyAlignment="1">
      <alignment horizontal="center"/>
    </xf>
    <xf numFmtId="3" fontId="3" fillId="0" borderId="93" xfId="0" applyNumberFormat="1" applyFont="1" applyFill="1" applyBorder="1" applyAlignment="1">
      <alignment horizontal="center"/>
    </xf>
    <xf numFmtId="3" fontId="25" fillId="4" borderId="95" xfId="0" applyNumberFormat="1" applyFont="1" applyFill="1" applyBorder="1" applyAlignment="1">
      <alignment horizontal="center"/>
    </xf>
    <xf numFmtId="4" fontId="3" fillId="0" borderId="95" xfId="0" applyNumberFormat="1" applyFont="1" applyBorder="1" applyAlignment="1">
      <alignment horizontal="center"/>
    </xf>
    <xf numFmtId="3" fontId="3" fillId="0" borderId="95" xfId="0" applyNumberFormat="1" applyFont="1" applyBorder="1" applyAlignment="1">
      <alignment horizontal="center"/>
    </xf>
    <xf numFmtId="3" fontId="3" fillId="0" borderId="96" xfId="0" applyNumberFormat="1" applyFont="1" applyBorder="1" applyAlignment="1">
      <alignment horizontal="center"/>
    </xf>
    <xf numFmtId="4" fontId="3" fillId="0" borderId="97" xfId="0" applyNumberFormat="1" applyFont="1" applyBorder="1" applyAlignment="1">
      <alignment horizontal="center"/>
    </xf>
    <xf numFmtId="3" fontId="3" fillId="0" borderId="98" xfId="0" applyNumberFormat="1" applyFont="1" applyBorder="1" applyAlignment="1">
      <alignment horizontal="center"/>
    </xf>
    <xf numFmtId="3" fontId="3" fillId="0" borderId="98" xfId="0" applyNumberFormat="1" applyFont="1" applyFill="1" applyBorder="1" applyAlignment="1">
      <alignment horizontal="center"/>
    </xf>
    <xf numFmtId="3" fontId="25" fillId="20" borderId="16" xfId="0" applyNumberFormat="1" applyFont="1" applyFill="1" applyBorder="1" applyAlignment="1">
      <alignment horizontal="center"/>
    </xf>
    <xf numFmtId="3" fontId="25" fillId="20" borderId="10" xfId="0" applyNumberFormat="1" applyFont="1" applyFill="1" applyBorder="1" applyAlignment="1">
      <alignment horizontal="center"/>
    </xf>
    <xf numFmtId="3" fontId="3" fillId="0" borderId="99" xfId="0" applyNumberFormat="1" applyFont="1" applyFill="1" applyBorder="1" applyAlignment="1">
      <alignment horizontal="center"/>
    </xf>
    <xf numFmtId="3" fontId="3" fillId="0" borderId="99" xfId="0" applyNumberFormat="1" applyFont="1" applyBorder="1" applyAlignment="1">
      <alignment horizontal="center"/>
    </xf>
    <xf numFmtId="3" fontId="3" fillId="0" borderId="20" xfId="0" applyNumberFormat="1" applyFont="1" applyBorder="1" applyAlignment="1">
      <alignment horizontal="center"/>
    </xf>
    <xf numFmtId="3" fontId="25" fillId="20" borderId="94" xfId="0" applyNumberFormat="1" applyFont="1" applyFill="1" applyBorder="1" applyAlignment="1">
      <alignment horizontal="center"/>
    </xf>
    <xf numFmtId="3" fontId="25" fillId="4" borderId="97" xfId="0" applyNumberFormat="1" applyFont="1" applyFill="1" applyBorder="1" applyAlignment="1">
      <alignment horizontal="center"/>
    </xf>
    <xf numFmtId="3" fontId="3" fillId="0" borderId="97" xfId="0" applyNumberFormat="1" applyFont="1" applyBorder="1" applyAlignment="1">
      <alignment horizontal="center"/>
    </xf>
    <xf numFmtId="4" fontId="3" fillId="0" borderId="98" xfId="0" applyNumberFormat="1" applyFont="1" applyBorder="1" applyAlignment="1">
      <alignment horizontal="center"/>
    </xf>
    <xf numFmtId="169" fontId="3" fillId="0" borderId="0" xfId="0" applyNumberFormat="1" applyFont="1" applyBorder="1"/>
    <xf numFmtId="3" fontId="25" fillId="20" borderId="24" xfId="0" applyNumberFormat="1" applyFont="1" applyFill="1" applyBorder="1" applyAlignment="1">
      <alignment horizontal="center"/>
    </xf>
    <xf numFmtId="3" fontId="3" fillId="0" borderId="34" xfId="0" applyNumberFormat="1" applyFont="1" applyFill="1" applyBorder="1" applyAlignment="1">
      <alignment horizontal="center"/>
    </xf>
    <xf numFmtId="3" fontId="3" fillId="0" borderId="41" xfId="0" applyNumberFormat="1" applyFont="1" applyBorder="1" applyAlignment="1">
      <alignment horizontal="center"/>
    </xf>
    <xf numFmtId="3" fontId="3" fillId="0" borderId="33" xfId="0" applyNumberFormat="1" applyFont="1" applyFill="1" applyBorder="1" applyAlignment="1">
      <alignment horizontal="center"/>
    </xf>
    <xf numFmtId="3" fontId="3" fillId="0" borderId="35" xfId="0" applyNumberFormat="1" applyFont="1" applyBorder="1" applyAlignment="1">
      <alignment horizontal="center"/>
    </xf>
    <xf numFmtId="0" fontId="3" fillId="0" borderId="0" xfId="0" applyFont="1" applyAlignment="1">
      <alignment vertical="center" wrapText="1"/>
    </xf>
    <xf numFmtId="0" fontId="3" fillId="2" borderId="3" xfId="0" applyFont="1" applyFill="1" applyBorder="1"/>
    <xf numFmtId="165" fontId="25" fillId="3" borderId="12" xfId="0" applyNumberFormat="1" applyFont="1" applyFill="1" applyBorder="1" applyAlignment="1">
      <alignment horizontal="center"/>
    </xf>
    <xf numFmtId="10" fontId="3" fillId="0" borderId="13" xfId="12" applyNumberFormat="1" applyFont="1" applyFill="1" applyBorder="1"/>
    <xf numFmtId="165" fontId="25" fillId="4" borderId="55" xfId="0" applyNumberFormat="1" applyFont="1" applyFill="1" applyBorder="1" applyAlignment="1">
      <alignment horizontal="center"/>
    </xf>
    <xf numFmtId="165" fontId="25" fillId="4" borderId="9" xfId="0" applyNumberFormat="1" applyFont="1" applyFill="1" applyBorder="1" applyAlignment="1">
      <alignment horizontal="center"/>
    </xf>
    <xf numFmtId="165" fontId="25" fillId="3" borderId="17" xfId="0" applyNumberFormat="1" applyFont="1" applyFill="1" applyBorder="1" applyAlignment="1">
      <alignment horizontal="center"/>
    </xf>
    <xf numFmtId="10" fontId="3" fillId="0" borderId="21" xfId="12" applyNumberFormat="1" applyFont="1" applyFill="1" applyBorder="1"/>
    <xf numFmtId="165" fontId="25" fillId="4" borderId="15" xfId="0" applyNumberFormat="1" applyFont="1" applyFill="1" applyBorder="1" applyAlignment="1">
      <alignment horizontal="center"/>
    </xf>
    <xf numFmtId="165" fontId="25" fillId="3" borderId="40" xfId="0" applyNumberFormat="1" applyFont="1" applyFill="1" applyBorder="1" applyAlignment="1">
      <alignment horizontal="center"/>
    </xf>
    <xf numFmtId="4" fontId="3" fillId="0" borderId="52" xfId="0" applyNumberFormat="1" applyFont="1" applyBorder="1" applyAlignment="1">
      <alignment horizontal="center"/>
    </xf>
    <xf numFmtId="4" fontId="25" fillId="3" borderId="17" xfId="0" applyNumberFormat="1" applyFont="1" applyFill="1" applyBorder="1" applyAlignment="1">
      <alignment horizontal="center"/>
    </xf>
    <xf numFmtId="10" fontId="3" fillId="0" borderId="18" xfId="12" applyNumberFormat="1" applyFont="1" applyFill="1" applyBorder="1"/>
    <xf numFmtId="4" fontId="25" fillId="3" borderId="12" xfId="0" applyNumberFormat="1" applyFont="1" applyFill="1" applyBorder="1" applyAlignment="1">
      <alignment horizontal="center"/>
    </xf>
    <xf numFmtId="4" fontId="3" fillId="0" borderId="46" xfId="0" applyNumberFormat="1" applyFont="1" applyBorder="1" applyAlignment="1">
      <alignment horizontal="center"/>
    </xf>
    <xf numFmtId="4" fontId="25" fillId="3" borderId="40" xfId="0" applyNumberFormat="1" applyFont="1" applyFill="1" applyBorder="1" applyAlignment="1">
      <alignment horizontal="center"/>
    </xf>
    <xf numFmtId="10" fontId="3" fillId="0" borderId="52" xfId="12" applyNumberFormat="1" applyFont="1" applyFill="1" applyBorder="1"/>
    <xf numFmtId="4" fontId="25" fillId="4" borderId="55" xfId="0" applyNumberFormat="1" applyFont="1" applyFill="1" applyBorder="1" applyAlignment="1">
      <alignment horizontal="center"/>
    </xf>
    <xf numFmtId="10" fontId="3" fillId="0" borderId="22" xfId="12" applyNumberFormat="1" applyFont="1" applyFill="1" applyBorder="1"/>
    <xf numFmtId="17" fontId="15" fillId="0" borderId="47" xfId="0" quotePrefix="1" applyNumberFormat="1" applyFont="1" applyFill="1" applyBorder="1"/>
    <xf numFmtId="4" fontId="25" fillId="4" borderId="47" xfId="0" applyNumberFormat="1" applyFont="1" applyFill="1" applyBorder="1" applyAlignment="1">
      <alignment horizontal="center"/>
    </xf>
    <xf numFmtId="4" fontId="25" fillId="3" borderId="36" xfId="0" applyNumberFormat="1" applyFont="1" applyFill="1" applyBorder="1" applyAlignment="1">
      <alignment horizontal="center"/>
    </xf>
    <xf numFmtId="0" fontId="3" fillId="0" borderId="22" xfId="0" applyFont="1" applyFill="1" applyBorder="1"/>
    <xf numFmtId="4" fontId="25" fillId="4" borderId="14" xfId="0" applyNumberFormat="1" applyFont="1" applyFill="1" applyBorder="1" applyAlignment="1">
      <alignment horizontal="center"/>
    </xf>
    <xf numFmtId="4" fontId="25" fillId="3" borderId="32" xfId="0" applyNumberFormat="1" applyFont="1" applyFill="1" applyBorder="1" applyAlignment="1">
      <alignment horizontal="center"/>
    </xf>
    <xf numFmtId="0" fontId="3" fillId="0" borderId="21" xfId="0" applyFont="1" applyFill="1" applyBorder="1"/>
    <xf numFmtId="4" fontId="25" fillId="4" borderId="19" xfId="0" applyNumberFormat="1" applyFont="1" applyFill="1" applyBorder="1" applyAlignment="1">
      <alignment horizontal="center"/>
    </xf>
    <xf numFmtId="4" fontId="3" fillId="0" borderId="8" xfId="0" applyNumberFormat="1" applyFont="1" applyBorder="1" applyAlignment="1">
      <alignment horizontal="center"/>
    </xf>
    <xf numFmtId="10" fontId="3" fillId="0" borderId="46" xfId="12" applyNumberFormat="1" applyFont="1" applyFill="1" applyBorder="1"/>
    <xf numFmtId="4" fontId="25" fillId="3" borderId="0" xfId="0" applyNumberFormat="1" applyFont="1" applyFill="1" applyBorder="1" applyAlignment="1">
      <alignment horizontal="center"/>
    </xf>
    <xf numFmtId="17" fontId="15" fillId="0" borderId="14" xfId="0" quotePrefix="1" applyNumberFormat="1" applyFont="1" applyFill="1" applyBorder="1"/>
    <xf numFmtId="4" fontId="25" fillId="3" borderId="104" xfId="0" applyNumberFormat="1" applyFont="1" applyFill="1" applyBorder="1" applyAlignment="1">
      <alignment horizontal="center"/>
    </xf>
    <xf numFmtId="0" fontId="3" fillId="0" borderId="111" xfId="0" applyFont="1" applyFill="1" applyBorder="1"/>
    <xf numFmtId="4" fontId="25" fillId="4" borderId="113" xfId="0" applyNumberFormat="1" applyFont="1" applyFill="1" applyBorder="1" applyAlignment="1">
      <alignment horizontal="center"/>
    </xf>
    <xf numFmtId="4" fontId="25" fillId="4" borderId="110" xfId="0" applyNumberFormat="1" applyFont="1" applyFill="1" applyBorder="1" applyAlignment="1">
      <alignment horizontal="center"/>
    </xf>
    <xf numFmtId="0" fontId="15" fillId="0" borderId="19" xfId="0" quotePrefix="1" applyFont="1" applyFill="1" applyBorder="1"/>
    <xf numFmtId="0" fontId="26" fillId="4" borderId="6" xfId="0" applyFont="1" applyFill="1" applyBorder="1" applyAlignment="1">
      <alignment horizontal="center" vertical="center"/>
    </xf>
    <xf numFmtId="0" fontId="14" fillId="3" borderId="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4" borderId="57" xfId="0" applyFont="1" applyFill="1" applyBorder="1" applyAlignment="1">
      <alignment horizontal="center" vertical="justify"/>
    </xf>
    <xf numFmtId="0" fontId="8" fillId="4" borderId="56" xfId="0" applyFont="1" applyFill="1" applyBorder="1" applyAlignment="1">
      <alignment horizontal="center" vertical="justify"/>
    </xf>
    <xf numFmtId="0" fontId="14" fillId="4" borderId="4"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0" borderId="0" xfId="0" applyFont="1" applyBorder="1" applyAlignment="1">
      <alignment horizontal="center" vertical="justify"/>
    </xf>
    <xf numFmtId="0" fontId="14" fillId="4" borderId="5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6" xfId="0" applyFont="1" applyFill="1" applyBorder="1" applyAlignment="1">
      <alignment horizontal="center" vertical="center" wrapText="1"/>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3" fontId="9" fillId="0" borderId="9" xfId="0" applyNumberFormat="1" applyFont="1" applyBorder="1" applyAlignment="1">
      <alignment horizontal="center"/>
    </xf>
    <xf numFmtId="0" fontId="27" fillId="0" borderId="0" xfId="0" applyFont="1"/>
    <xf numFmtId="3" fontId="6" fillId="0" borderId="0" xfId="0" applyNumberFormat="1" applyFont="1"/>
    <xf numFmtId="3"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0" fontId="3" fillId="0" borderId="0" xfId="0" applyFont="1" applyAlignment="1"/>
    <xf numFmtId="4" fontId="3" fillId="0" borderId="3" xfId="0" applyNumberFormat="1" applyFont="1" applyBorder="1" applyAlignment="1">
      <alignment horizontal="center"/>
    </xf>
    <xf numFmtId="3" fontId="3" fillId="0" borderId="3" xfId="0" applyNumberFormat="1" applyFont="1" applyBorder="1" applyAlignment="1">
      <alignment horizontal="center"/>
    </xf>
    <xf numFmtId="3" fontId="3" fillId="0" borderId="3" xfId="0" applyNumberFormat="1" applyFont="1" applyFill="1" applyBorder="1" applyAlignment="1">
      <alignment horizontal="center"/>
    </xf>
    <xf numFmtId="3" fontId="3" fillId="0" borderId="47" xfId="0" applyNumberFormat="1" applyFont="1" applyFill="1" applyBorder="1" applyAlignment="1">
      <alignment horizontal="center"/>
    </xf>
    <xf numFmtId="0" fontId="3" fillId="0" borderId="7" xfId="0" applyFont="1" applyBorder="1"/>
    <xf numFmtId="17" fontId="15" fillId="0" borderId="1" xfId="0" quotePrefix="1" applyNumberFormat="1" applyFont="1" applyFill="1" applyBorder="1"/>
    <xf numFmtId="17" fontId="15" fillId="0" borderId="22" xfId="0" quotePrefix="1" applyNumberFormat="1" applyFont="1" applyFill="1" applyBorder="1"/>
    <xf numFmtId="17" fontId="15" fillId="0" borderId="36" xfId="0" quotePrefix="1" applyNumberFormat="1" applyFont="1" applyFill="1" applyBorder="1"/>
    <xf numFmtId="17" fontId="15" fillId="0" borderId="21" xfId="0" quotePrefix="1" applyNumberFormat="1" applyFont="1" applyFill="1" applyBorder="1"/>
    <xf numFmtId="3" fontId="25" fillId="4" borderId="105" xfId="0" applyNumberFormat="1" applyFont="1" applyFill="1" applyBorder="1" applyAlignment="1">
      <alignment horizontal="center"/>
    </xf>
    <xf numFmtId="3" fontId="3" fillId="0" borderId="105" xfId="0" applyNumberFormat="1" applyFont="1" applyBorder="1" applyAlignment="1">
      <alignment horizontal="center"/>
    </xf>
    <xf numFmtId="3" fontId="3" fillId="0" borderId="109" xfId="0" applyNumberFormat="1" applyFont="1" applyBorder="1" applyAlignment="1">
      <alignment horizontal="center"/>
    </xf>
    <xf numFmtId="17" fontId="15" fillId="0" borderId="139" xfId="0" quotePrefix="1" applyNumberFormat="1" applyFont="1" applyFill="1" applyBorder="1"/>
    <xf numFmtId="3" fontId="25" fillId="3" borderId="138" xfId="0" quotePrefix="1" applyNumberFormat="1" applyFont="1" applyFill="1" applyBorder="1" applyAlignment="1">
      <alignment horizontal="center"/>
    </xf>
    <xf numFmtId="3" fontId="3" fillId="0" borderId="132" xfId="0" applyNumberFormat="1" applyFont="1" applyFill="1" applyBorder="1" applyAlignment="1">
      <alignment horizontal="center"/>
    </xf>
    <xf numFmtId="3" fontId="25" fillId="4" borderId="122" xfId="0" applyNumberFormat="1" applyFont="1" applyFill="1" applyBorder="1" applyAlignment="1">
      <alignment horizontal="center"/>
    </xf>
    <xf numFmtId="4" fontId="3" fillId="0" borderId="122" xfId="0" applyNumberFormat="1" applyFont="1" applyBorder="1" applyAlignment="1">
      <alignment horizontal="center"/>
    </xf>
    <xf numFmtId="3" fontId="3" fillId="0" borderId="135" xfId="0" applyNumberFormat="1" applyFont="1" applyBorder="1" applyAlignment="1">
      <alignment horizontal="center"/>
    </xf>
    <xf numFmtId="3" fontId="3" fillId="0" borderId="134" xfId="0" applyNumberFormat="1" applyFont="1" applyBorder="1" applyAlignment="1">
      <alignment horizontal="center"/>
    </xf>
    <xf numFmtId="3" fontId="3" fillId="0" borderId="137" xfId="0" applyNumberFormat="1" applyFont="1" applyFill="1" applyBorder="1" applyAlignment="1">
      <alignment horizontal="center"/>
    </xf>
    <xf numFmtId="17" fontId="15" fillId="0" borderId="23" xfId="0" quotePrefix="1" applyNumberFormat="1" applyFont="1" applyFill="1" applyBorder="1"/>
    <xf numFmtId="3" fontId="25" fillId="3" borderId="24" xfId="0" quotePrefix="1" applyNumberFormat="1" applyFont="1" applyFill="1" applyBorder="1" applyAlignment="1">
      <alignment horizontal="center"/>
    </xf>
    <xf numFmtId="3" fontId="3" fillId="0" borderId="26" xfId="0" applyNumberFormat="1" applyFont="1" applyFill="1" applyBorder="1" applyAlignment="1">
      <alignment horizontal="center"/>
    </xf>
    <xf numFmtId="3" fontId="3" fillId="0" borderId="27" xfId="0" applyNumberFormat="1" applyFont="1" applyBorder="1" applyAlignment="1">
      <alignment horizontal="center"/>
    </xf>
    <xf numFmtId="4" fontId="25" fillId="3" borderId="10" xfId="0" applyNumberFormat="1" applyFont="1" applyFill="1" applyBorder="1" applyAlignment="1">
      <alignment horizontal="center"/>
    </xf>
    <xf numFmtId="0" fontId="3" fillId="0" borderId="10" xfId="0" applyFont="1" applyFill="1" applyBorder="1"/>
    <xf numFmtId="4" fontId="25" fillId="3" borderId="16" xfId="0" applyNumberFormat="1" applyFont="1" applyFill="1" applyBorder="1" applyAlignment="1">
      <alignment horizontal="center"/>
    </xf>
    <xf numFmtId="0" fontId="3" fillId="0" borderId="16" xfId="0" applyFont="1" applyFill="1" applyBorder="1"/>
    <xf numFmtId="17" fontId="15" fillId="0" borderId="112" xfId="0" quotePrefix="1" applyNumberFormat="1" applyFont="1" applyFill="1" applyBorder="1"/>
    <xf numFmtId="4" fontId="25" fillId="3" borderId="112" xfId="0" applyNumberFormat="1" applyFont="1" applyFill="1" applyBorder="1" applyAlignment="1">
      <alignment horizontal="center"/>
    </xf>
    <xf numFmtId="0" fontId="3" fillId="0" borderId="112" xfId="0" applyFont="1" applyFill="1" applyBorder="1"/>
    <xf numFmtId="169" fontId="3" fillId="0" borderId="22" xfId="0" applyNumberFormat="1" applyFont="1" applyBorder="1" applyAlignment="1">
      <alignment horizontal="center"/>
    </xf>
    <xf numFmtId="17" fontId="15" fillId="0" borderId="134" xfId="0" quotePrefix="1" applyNumberFormat="1" applyFont="1" applyFill="1" applyBorder="1"/>
    <xf numFmtId="4" fontId="25" fillId="3" borderId="138" xfId="0" applyNumberFormat="1" applyFont="1" applyFill="1" applyBorder="1" applyAlignment="1">
      <alignment horizontal="center"/>
    </xf>
    <xf numFmtId="0" fontId="3" fillId="0" borderId="131" xfId="0" applyFont="1" applyFill="1" applyBorder="1"/>
    <xf numFmtId="4" fontId="25" fillId="4" borderId="137" xfId="0" applyNumberFormat="1" applyFont="1" applyFill="1" applyBorder="1" applyAlignment="1">
      <alignment horizontal="center"/>
    </xf>
    <xf numFmtId="4" fontId="25" fillId="4" borderId="139" xfId="0" applyNumberFormat="1" applyFont="1" applyFill="1" applyBorder="1" applyAlignment="1">
      <alignment horizontal="center"/>
    </xf>
    <xf numFmtId="169" fontId="3" fillId="0" borderId="135" xfId="0" applyNumberFormat="1" applyFont="1" applyBorder="1" applyAlignment="1">
      <alignment horizontal="center"/>
    </xf>
    <xf numFmtId="169" fontId="3" fillId="0" borderId="13" xfId="0" applyNumberFormat="1" applyFont="1" applyBorder="1" applyAlignment="1">
      <alignment horizontal="center"/>
    </xf>
    <xf numFmtId="169" fontId="3" fillId="0" borderId="140" xfId="0" applyNumberFormat="1" applyFont="1" applyBorder="1" applyAlignment="1">
      <alignment horizontal="center"/>
    </xf>
    <xf numFmtId="0" fontId="14" fillId="4" borderId="62" xfId="0" applyFont="1" applyFill="1" applyBorder="1" applyAlignment="1">
      <alignment horizontal="center" vertical="center" wrapText="1"/>
    </xf>
    <xf numFmtId="0" fontId="8" fillId="4" borderId="5" xfId="0" applyFont="1" applyFill="1" applyBorder="1" applyAlignment="1">
      <alignment horizontal="center" vertical="justify"/>
    </xf>
    <xf numFmtId="0" fontId="8" fillId="0" borderId="0" xfId="0" applyFont="1" applyBorder="1" applyAlignment="1">
      <alignment horizontal="center" vertical="center"/>
    </xf>
    <xf numFmtId="0" fontId="26" fillId="4" borderId="62" xfId="0" applyFont="1" applyFill="1" applyBorder="1" applyAlignment="1">
      <alignment horizontal="center" vertical="center"/>
    </xf>
    <xf numFmtId="3" fontId="75" fillId="0" borderId="9" xfId="0" quotePrefix="1" applyNumberFormat="1" applyFont="1" applyFill="1" applyBorder="1" applyAlignment="1">
      <alignment horizontal="center"/>
    </xf>
    <xf numFmtId="3" fontId="75" fillId="0" borderId="12" xfId="0" applyNumberFormat="1" applyFont="1" applyFill="1" applyBorder="1" applyAlignment="1">
      <alignment horizontal="center"/>
    </xf>
    <xf numFmtId="3" fontId="29" fillId="4" borderId="13" xfId="0" applyNumberFormat="1" applyFont="1" applyFill="1" applyBorder="1" applyAlignment="1">
      <alignment horizontal="center"/>
    </xf>
    <xf numFmtId="3" fontId="29" fillId="0" borderId="11" xfId="0" applyNumberFormat="1" applyFont="1" applyFill="1" applyBorder="1" applyAlignment="1">
      <alignment horizontal="center"/>
    </xf>
    <xf numFmtId="3" fontId="29" fillId="0" borderId="0" xfId="0" applyNumberFormat="1" applyFont="1" applyFill="1" applyBorder="1" applyAlignment="1">
      <alignment horizontal="center"/>
    </xf>
    <xf numFmtId="3" fontId="29" fillId="0" borderId="36" xfId="0" applyNumberFormat="1" applyFont="1" applyFill="1" applyBorder="1" applyAlignment="1">
      <alignment horizontal="center"/>
    </xf>
    <xf numFmtId="3" fontId="29" fillId="0" borderId="9" xfId="0" applyNumberFormat="1" applyFont="1" applyFill="1" applyBorder="1" applyAlignment="1">
      <alignment horizontal="center"/>
    </xf>
    <xf numFmtId="3" fontId="29" fillId="0" borderId="12" xfId="0" applyNumberFormat="1" applyFont="1" applyFill="1" applyBorder="1" applyAlignment="1">
      <alignment horizontal="center"/>
    </xf>
    <xf numFmtId="3" fontId="29" fillId="0" borderId="13" xfId="0" applyNumberFormat="1" applyFont="1" applyFill="1" applyBorder="1" applyAlignment="1">
      <alignment horizontal="center"/>
    </xf>
    <xf numFmtId="4" fontId="29" fillId="0" borderId="0" xfId="0" applyNumberFormat="1" applyFont="1"/>
    <xf numFmtId="3" fontId="75" fillId="0" borderId="9" xfId="0" applyNumberFormat="1" applyFont="1" applyFill="1" applyBorder="1" applyAlignment="1">
      <alignment horizontal="center"/>
    </xf>
    <xf numFmtId="0" fontId="75" fillId="0" borderId="19" xfId="0" applyFont="1" applyFill="1" applyBorder="1" applyAlignment="1">
      <alignment horizontal="center"/>
    </xf>
    <xf numFmtId="0" fontId="75" fillId="0" borderId="12" xfId="0" applyFont="1" applyFill="1" applyBorder="1" applyAlignment="1">
      <alignment horizontal="center"/>
    </xf>
    <xf numFmtId="3" fontId="29" fillId="0" borderId="17" xfId="0" applyNumberFormat="1" applyFont="1" applyFill="1" applyBorder="1" applyAlignment="1">
      <alignment horizontal="center"/>
    </xf>
    <xf numFmtId="3" fontId="29" fillId="0" borderId="19" xfId="0" applyNumberFormat="1" applyFont="1" applyFill="1" applyBorder="1" applyAlignment="1">
      <alignment horizontal="center"/>
    </xf>
    <xf numFmtId="0" fontId="75" fillId="0" borderId="14" xfId="0" applyFont="1" applyFill="1" applyBorder="1" applyAlignment="1">
      <alignment horizontal="center"/>
    </xf>
    <xf numFmtId="0" fontId="75" fillId="0" borderId="40" xfId="0" applyFont="1" applyFill="1" applyBorder="1" applyAlignment="1">
      <alignment horizontal="center"/>
    </xf>
    <xf numFmtId="3" fontId="29" fillId="4" borderId="46" xfId="0" applyNumberFormat="1" applyFont="1" applyFill="1" applyBorder="1" applyAlignment="1">
      <alignment horizontal="center"/>
    </xf>
    <xf numFmtId="3" fontId="29" fillId="0" borderId="47" xfId="0" applyNumberFormat="1" applyFont="1" applyFill="1" applyBorder="1" applyAlignment="1">
      <alignment horizontal="center"/>
    </xf>
    <xf numFmtId="3" fontId="29" fillId="0" borderId="40" xfId="0" applyNumberFormat="1" applyFont="1" applyFill="1" applyBorder="1" applyAlignment="1">
      <alignment horizontal="center"/>
    </xf>
    <xf numFmtId="3" fontId="29" fillId="0" borderId="46" xfId="0" applyNumberFormat="1" applyFont="1" applyFill="1" applyBorder="1" applyAlignment="1">
      <alignment horizontal="center"/>
    </xf>
    <xf numFmtId="3" fontId="29" fillId="0" borderId="14" xfId="0" applyNumberFormat="1" applyFont="1" applyFill="1" applyBorder="1" applyAlignment="1">
      <alignment horizontal="center"/>
    </xf>
    <xf numFmtId="3" fontId="29" fillId="0" borderId="22" xfId="0" applyNumberFormat="1" applyFont="1" applyFill="1" applyBorder="1" applyAlignment="1">
      <alignment horizontal="center"/>
    </xf>
    <xf numFmtId="0" fontId="75" fillId="0" borderId="17" xfId="0" applyFont="1" applyFill="1" applyBorder="1" applyAlignment="1">
      <alignment horizontal="center"/>
    </xf>
    <xf numFmtId="3" fontId="29" fillId="4" borderId="18" xfId="0" applyNumberFormat="1" applyFont="1" applyFill="1" applyBorder="1" applyAlignment="1">
      <alignment horizontal="center"/>
    </xf>
    <xf numFmtId="3" fontId="29" fillId="0" borderId="8" xfId="0" applyNumberFormat="1" applyFont="1" applyFill="1" applyBorder="1" applyAlignment="1">
      <alignment horizontal="center"/>
    </xf>
    <xf numFmtId="3" fontId="29" fillId="0" borderId="32" xfId="0" applyNumberFormat="1" applyFont="1" applyFill="1" applyBorder="1" applyAlignment="1">
      <alignment horizontal="center"/>
    </xf>
    <xf numFmtId="3" fontId="29" fillId="0" borderId="21" xfId="0" applyNumberFormat="1" applyFont="1" applyFill="1" applyBorder="1" applyAlignment="1">
      <alignment horizontal="center"/>
    </xf>
    <xf numFmtId="3" fontId="29" fillId="0" borderId="20" xfId="0" applyNumberFormat="1" applyFont="1" applyFill="1" applyBorder="1" applyAlignment="1">
      <alignment horizontal="center"/>
    </xf>
    <xf numFmtId="3" fontId="29" fillId="0" borderId="15" xfId="0" applyNumberFormat="1" applyFont="1" applyFill="1" applyBorder="1" applyAlignment="1">
      <alignment horizontal="center"/>
    </xf>
    <xf numFmtId="3" fontId="29" fillId="0" borderId="0" xfId="0" applyNumberFormat="1" applyFont="1"/>
    <xf numFmtId="3" fontId="29" fillId="4" borderId="22" xfId="0" applyNumberFormat="1" applyFont="1" applyFill="1" applyBorder="1" applyAlignment="1">
      <alignment horizontal="center"/>
    </xf>
    <xf numFmtId="3" fontId="29" fillId="4" borderId="21" xfId="0" applyNumberFormat="1" applyFont="1" applyFill="1" applyBorder="1" applyAlignment="1">
      <alignment horizontal="center"/>
    </xf>
    <xf numFmtId="3" fontId="29" fillId="0" borderId="111" xfId="0" applyNumberFormat="1" applyFont="1" applyFill="1" applyBorder="1" applyAlignment="1">
      <alignment horizontal="center"/>
    </xf>
    <xf numFmtId="3" fontId="29" fillId="0" borderId="110" xfId="0" applyNumberFormat="1" applyFont="1" applyFill="1" applyBorder="1" applyAlignment="1">
      <alignment horizontal="center"/>
    </xf>
    <xf numFmtId="3" fontId="29" fillId="0" borderId="104" xfId="0" applyNumberFormat="1" applyFont="1" applyFill="1" applyBorder="1" applyAlignment="1">
      <alignment horizontal="center"/>
    </xf>
    <xf numFmtId="3" fontId="29" fillId="0" borderId="0" xfId="0" applyNumberFormat="1" applyFont="1" applyBorder="1"/>
    <xf numFmtId="3" fontId="29" fillId="13" borderId="14" xfId="0" applyNumberFormat="1" applyFont="1" applyFill="1" applyBorder="1" applyAlignment="1">
      <alignment horizontal="center"/>
    </xf>
    <xf numFmtId="3" fontId="29" fillId="13" borderId="12" xfId="0" applyNumberFormat="1" applyFont="1" applyFill="1" applyBorder="1" applyAlignment="1">
      <alignment horizontal="center"/>
    </xf>
    <xf numFmtId="0" fontId="75" fillId="0" borderId="33" xfId="0" applyFont="1" applyFill="1" applyBorder="1" applyAlignment="1">
      <alignment horizontal="center"/>
    </xf>
    <xf numFmtId="0" fontId="75" fillId="0" borderId="25" xfId="0" applyFont="1" applyFill="1" applyBorder="1" applyAlignment="1">
      <alignment horizontal="center"/>
    </xf>
    <xf numFmtId="3" fontId="29" fillId="4" borderId="35" xfId="0" applyNumberFormat="1" applyFont="1" applyFill="1" applyBorder="1" applyAlignment="1">
      <alignment horizontal="center"/>
    </xf>
    <xf numFmtId="3" fontId="29" fillId="0" borderId="33" xfId="0" applyNumberFormat="1" applyFont="1" applyFill="1" applyBorder="1" applyAlignment="1">
      <alignment horizontal="center"/>
    </xf>
    <xf numFmtId="3" fontId="29" fillId="0" borderId="26" xfId="0" applyNumberFormat="1" applyFont="1" applyFill="1" applyBorder="1" applyAlignment="1">
      <alignment horizontal="center"/>
    </xf>
    <xf numFmtId="3" fontId="29" fillId="0" borderId="41" xfId="0" applyNumberFormat="1" applyFont="1" applyFill="1" applyBorder="1" applyAlignment="1">
      <alignment horizontal="center"/>
    </xf>
    <xf numFmtId="3" fontId="29" fillId="0" borderId="25" xfId="0" applyNumberFormat="1" applyFont="1" applyFill="1" applyBorder="1" applyAlignment="1">
      <alignment horizontal="center"/>
    </xf>
    <xf numFmtId="3" fontId="29" fillId="0" borderId="27" xfId="0" applyNumberFormat="1" applyFont="1" applyFill="1" applyBorder="1" applyAlignment="1">
      <alignment horizontal="center"/>
    </xf>
    <xf numFmtId="3" fontId="29" fillId="0" borderId="23" xfId="0" applyNumberFormat="1" applyFont="1" applyFill="1" applyBorder="1" applyAlignment="1">
      <alignment horizontal="center"/>
    </xf>
    <xf numFmtId="3" fontId="29" fillId="13" borderId="23" xfId="0" applyNumberFormat="1" applyFont="1" applyFill="1" applyBorder="1" applyAlignment="1">
      <alignment horizontal="center"/>
    </xf>
    <xf numFmtId="3" fontId="29" fillId="13" borderId="25" xfId="0" applyNumberFormat="1" applyFont="1" applyFill="1" applyBorder="1" applyAlignment="1">
      <alignment horizontal="center"/>
    </xf>
    <xf numFmtId="3" fontId="29" fillId="0" borderId="35" xfId="0" applyNumberFormat="1" applyFont="1" applyFill="1" applyBorder="1" applyAlignment="1">
      <alignment horizontal="center"/>
    </xf>
    <xf numFmtId="3" fontId="8" fillId="0" borderId="0" xfId="0" applyNumberFormat="1" applyFont="1" applyBorder="1"/>
    <xf numFmtId="0" fontId="6" fillId="2" borderId="71"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39" xfId="0" applyFont="1" applyFill="1" applyBorder="1" applyAlignment="1">
      <alignment horizontal="center" vertical="center"/>
    </xf>
    <xf numFmtId="0" fontId="6" fillId="4" borderId="62" xfId="0" applyFont="1" applyFill="1" applyBorder="1" applyAlignment="1">
      <alignment horizontal="left" vertical="center"/>
    </xf>
    <xf numFmtId="0" fontId="6" fillId="0" borderId="72" xfId="0" quotePrefix="1" applyFont="1" applyFill="1" applyBorder="1"/>
    <xf numFmtId="0" fontId="4" fillId="0" borderId="10" xfId="0" quotePrefix="1" applyFont="1" applyFill="1" applyBorder="1"/>
    <xf numFmtId="0" fontId="6" fillId="0" borderId="16" xfId="0" quotePrefix="1" applyFont="1" applyFill="1" applyBorder="1"/>
    <xf numFmtId="0" fontId="6" fillId="0" borderId="24" xfId="0" quotePrefix="1" applyFont="1" applyFill="1" applyBorder="1"/>
    <xf numFmtId="17" fontId="14" fillId="0" borderId="16" xfId="0" quotePrefix="1" applyNumberFormat="1" applyFont="1" applyBorder="1"/>
    <xf numFmtId="3" fontId="14" fillId="0" borderId="16" xfId="0" quotePrefix="1" applyNumberFormat="1" applyFont="1" applyBorder="1" applyAlignment="1">
      <alignment horizontal="center"/>
    </xf>
    <xf numFmtId="3" fontId="14" fillId="4" borderId="20" xfId="0" quotePrefix="1" applyNumberFormat="1" applyFont="1" applyFill="1" applyBorder="1" applyAlignment="1">
      <alignment horizontal="center"/>
    </xf>
    <xf numFmtId="3" fontId="26" fillId="0" borderId="15" xfId="0" quotePrefix="1" applyNumberFormat="1" applyFont="1" applyBorder="1" applyAlignment="1">
      <alignment horizontal="center"/>
    </xf>
    <xf numFmtId="3" fontId="8" fillId="0" borderId="19" xfId="0" quotePrefix="1" applyNumberFormat="1" applyFont="1" applyBorder="1" applyAlignment="1">
      <alignment horizontal="center"/>
    </xf>
    <xf numFmtId="4" fontId="26" fillId="0" borderId="17" xfId="0" quotePrefix="1" applyNumberFormat="1" applyFont="1" applyBorder="1" applyAlignment="1">
      <alignment horizontal="center"/>
    </xf>
    <xf numFmtId="3" fontId="8" fillId="0" borderId="17" xfId="0" applyNumberFormat="1" applyFont="1" applyBorder="1" applyAlignment="1">
      <alignment horizontal="center"/>
    </xf>
    <xf numFmtId="4" fontId="26" fillId="0" borderId="17" xfId="0" applyNumberFormat="1" applyFont="1" applyBorder="1" applyAlignment="1">
      <alignment horizontal="center"/>
    </xf>
    <xf numFmtId="3" fontId="8" fillId="0" borderId="20" xfId="0" applyNumberFormat="1" applyFont="1" applyBorder="1" applyAlignment="1">
      <alignment horizontal="center"/>
    </xf>
    <xf numFmtId="4" fontId="26" fillId="0" borderId="21" xfId="0" applyNumberFormat="1" applyFont="1" applyBorder="1" applyAlignment="1">
      <alignment horizontal="center"/>
    </xf>
    <xf numFmtId="3" fontId="26" fillId="0" borderId="20" xfId="0" quotePrefix="1" applyNumberFormat="1" applyFont="1" applyBorder="1" applyAlignment="1">
      <alignment horizontal="center"/>
    </xf>
    <xf numFmtId="3" fontId="8" fillId="0" borderId="15" xfId="0" applyNumberFormat="1" applyFont="1" applyBorder="1" applyAlignment="1">
      <alignment horizontal="center"/>
    </xf>
    <xf numFmtId="3" fontId="8" fillId="0" borderId="32" xfId="0" applyNumberFormat="1" applyFont="1" applyBorder="1" applyAlignment="1">
      <alignment horizontal="center"/>
    </xf>
    <xf numFmtId="3" fontId="8" fillId="0" borderId="0" xfId="0" applyNumberFormat="1" applyFont="1"/>
    <xf numFmtId="3" fontId="14" fillId="0" borderId="16" xfId="0" applyNumberFormat="1" applyFont="1" applyBorder="1" applyAlignment="1">
      <alignment horizontal="center"/>
    </xf>
    <xf numFmtId="3" fontId="14" fillId="4" borderId="20" xfId="0" applyNumberFormat="1" applyFont="1" applyFill="1" applyBorder="1" applyAlignment="1">
      <alignment horizontal="center"/>
    </xf>
    <xf numFmtId="3" fontId="26" fillId="0" borderId="15" xfId="0" applyNumberFormat="1" applyFont="1" applyBorder="1" applyAlignment="1">
      <alignment horizontal="center"/>
    </xf>
    <xf numFmtId="3" fontId="8" fillId="0" borderId="19" xfId="0" applyNumberFormat="1" applyFont="1" applyBorder="1" applyAlignment="1">
      <alignment horizontal="center"/>
    </xf>
    <xf numFmtId="4" fontId="26" fillId="0" borderId="8" xfId="0" quotePrefix="1" applyNumberFormat="1" applyFont="1" applyBorder="1" applyAlignment="1">
      <alignment horizontal="center"/>
    </xf>
    <xf numFmtId="4" fontId="26" fillId="0" borderId="8" xfId="0" applyNumberFormat="1" applyFont="1" applyBorder="1" applyAlignment="1">
      <alignment horizontal="center"/>
    </xf>
    <xf numFmtId="3" fontId="26" fillId="0" borderId="20" xfId="0" applyNumberFormat="1" applyFont="1" applyBorder="1" applyAlignment="1">
      <alignment horizontal="center"/>
    </xf>
    <xf numFmtId="4" fontId="26" fillId="0" borderId="32" xfId="0" applyNumberFormat="1" applyFont="1" applyBorder="1" applyAlignment="1">
      <alignment horizontal="center"/>
    </xf>
    <xf numFmtId="17" fontId="26" fillId="0" borderId="10" xfId="0" quotePrefix="1" applyNumberFormat="1" applyFont="1" applyBorder="1"/>
    <xf numFmtId="3" fontId="14" fillId="0" borderId="10" xfId="0" applyNumberFormat="1" applyFont="1" applyBorder="1" applyAlignment="1">
      <alignment horizontal="center"/>
    </xf>
    <xf numFmtId="3" fontId="14" fillId="4" borderId="0" xfId="0" applyNumberFormat="1" applyFont="1" applyFill="1" applyBorder="1" applyAlignment="1">
      <alignment horizontal="center"/>
    </xf>
    <xf numFmtId="3" fontId="26" fillId="0" borderId="9" xfId="0" applyNumberFormat="1" applyFont="1" applyBorder="1" applyAlignment="1">
      <alignment horizontal="center"/>
    </xf>
    <xf numFmtId="3" fontId="8" fillId="0" borderId="14" xfId="0" applyNumberFormat="1" applyFont="1" applyBorder="1" applyAlignment="1">
      <alignment horizontal="center"/>
    </xf>
    <xf numFmtId="4" fontId="26" fillId="0" borderId="11" xfId="0" quotePrefix="1" applyNumberFormat="1" applyFont="1" applyBorder="1" applyAlignment="1">
      <alignment horizontal="center"/>
    </xf>
    <xf numFmtId="4" fontId="26" fillId="0" borderId="12" xfId="0" applyNumberFormat="1" applyFont="1" applyBorder="1" applyAlignment="1">
      <alignment horizontal="center"/>
    </xf>
    <xf numFmtId="4" fontId="26" fillId="0" borderId="11" xfId="0" applyNumberFormat="1" applyFont="1" applyBorder="1" applyAlignment="1">
      <alignment horizontal="center"/>
    </xf>
    <xf numFmtId="4" fontId="26" fillId="0" borderId="22" xfId="0" applyNumberFormat="1" applyFont="1" applyBorder="1" applyAlignment="1">
      <alignment horizontal="center"/>
    </xf>
    <xf numFmtId="3" fontId="26" fillId="0" borderId="0" xfId="0" applyNumberFormat="1" applyFont="1" applyBorder="1" applyAlignment="1">
      <alignment horizontal="center"/>
    </xf>
    <xf numFmtId="3" fontId="8" fillId="0" borderId="9" xfId="0" applyNumberFormat="1" applyFont="1" applyBorder="1" applyAlignment="1">
      <alignment horizontal="center"/>
    </xf>
    <xf numFmtId="3" fontId="8" fillId="0" borderId="36" xfId="0" applyNumberFormat="1" applyFont="1" applyBorder="1" applyAlignment="1">
      <alignment horizontal="center"/>
    </xf>
    <xf numFmtId="4" fontId="26" fillId="0" borderId="36" xfId="0" applyNumberFormat="1" applyFont="1" applyBorder="1" applyAlignment="1">
      <alignment horizontal="center"/>
    </xf>
    <xf numFmtId="4" fontId="26" fillId="0" borderId="12" xfId="0" quotePrefix="1" applyNumberFormat="1" applyFont="1" applyBorder="1" applyAlignment="1">
      <alignment horizontal="center"/>
    </xf>
    <xf numFmtId="17" fontId="26" fillId="0" borderId="72" xfId="0" quotePrefix="1" applyNumberFormat="1" applyFont="1" applyBorder="1"/>
    <xf numFmtId="3" fontId="14" fillId="0" borderId="72" xfId="0" applyNumberFormat="1" applyFont="1" applyBorder="1" applyAlignment="1">
      <alignment horizontal="center"/>
    </xf>
    <xf numFmtId="3" fontId="14" fillId="4" borderId="2" xfId="0" applyNumberFormat="1" applyFont="1" applyFill="1" applyBorder="1" applyAlignment="1">
      <alignment horizontal="center"/>
    </xf>
    <xf numFmtId="3" fontId="26" fillId="0" borderId="55" xfId="0" applyNumberFormat="1" applyFont="1" applyBorder="1" applyAlignment="1">
      <alignment horizontal="center"/>
    </xf>
    <xf numFmtId="4" fontId="26" fillId="0" borderId="40" xfId="0" quotePrefix="1" applyNumberFormat="1" applyFont="1" applyBorder="1" applyAlignment="1">
      <alignment horizontal="center"/>
    </xf>
    <xf numFmtId="4" fontId="26" fillId="0" borderId="1" xfId="0" applyNumberFormat="1" applyFont="1" applyBorder="1" applyAlignment="1">
      <alignment horizontal="center"/>
    </xf>
    <xf numFmtId="4" fontId="26" fillId="0" borderId="46" xfId="0" applyNumberFormat="1" applyFont="1" applyBorder="1" applyAlignment="1">
      <alignment horizontal="center"/>
    </xf>
    <xf numFmtId="3" fontId="8" fillId="0" borderId="1" xfId="0" applyNumberFormat="1" applyFont="1" applyBorder="1" applyAlignment="1">
      <alignment horizontal="center"/>
    </xf>
    <xf numFmtId="17" fontId="16" fillId="0" borderId="16" xfId="0" quotePrefix="1" applyNumberFormat="1" applyFont="1" applyBorder="1"/>
    <xf numFmtId="3" fontId="14" fillId="4" borderId="45" xfId="0" applyNumberFormat="1" applyFont="1" applyFill="1" applyBorder="1" applyAlignment="1">
      <alignment horizontal="center"/>
    </xf>
    <xf numFmtId="3" fontId="26" fillId="0" borderId="72" xfId="0" applyNumberFormat="1" applyFont="1" applyBorder="1" applyAlignment="1">
      <alignment horizontal="center"/>
    </xf>
    <xf numFmtId="4" fontId="26" fillId="0" borderId="40" xfId="0" applyNumberFormat="1" applyFont="1" applyBorder="1" applyAlignment="1">
      <alignment horizontal="center"/>
    </xf>
    <xf numFmtId="4" fontId="26" fillId="0" borderId="0" xfId="0" applyNumberFormat="1" applyFont="1" applyBorder="1" applyAlignment="1">
      <alignment horizontal="center"/>
    </xf>
    <xf numFmtId="4" fontId="26" fillId="0" borderId="20" xfId="0" applyNumberFormat="1" applyFont="1" applyBorder="1" applyAlignment="1">
      <alignment horizontal="center"/>
    </xf>
    <xf numFmtId="3" fontId="26" fillId="0" borderId="10" xfId="0" applyNumberFormat="1" applyFont="1" applyBorder="1" applyAlignment="1">
      <alignment horizontal="center"/>
    </xf>
    <xf numFmtId="17" fontId="16" fillId="0" borderId="0" xfId="0" quotePrefix="1" applyNumberFormat="1" applyFont="1" applyBorder="1"/>
    <xf numFmtId="3" fontId="14" fillId="4" borderId="10" xfId="0" applyNumberFormat="1" applyFont="1" applyFill="1" applyBorder="1" applyAlignment="1">
      <alignment horizontal="center"/>
    </xf>
    <xf numFmtId="3" fontId="14" fillId="4" borderId="16" xfId="0" applyNumberFormat="1" applyFont="1" applyFill="1" applyBorder="1" applyAlignment="1">
      <alignment horizontal="center"/>
    </xf>
    <xf numFmtId="3" fontId="26" fillId="0" borderId="16" xfId="0" applyNumberFormat="1" applyFont="1" applyBorder="1" applyAlignment="1">
      <alignment horizontal="center"/>
    </xf>
    <xf numFmtId="3" fontId="8" fillId="0" borderId="108" xfId="0" applyNumberFormat="1" applyFont="1" applyBorder="1" applyAlignment="1">
      <alignment horizontal="center"/>
    </xf>
    <xf numFmtId="4" fontId="26" fillId="0" borderId="108" xfId="0" applyNumberFormat="1" applyFont="1" applyBorder="1" applyAlignment="1">
      <alignment horizontal="center"/>
    </xf>
    <xf numFmtId="3" fontId="14" fillId="4" borderId="24" xfId="0" applyNumberFormat="1" applyFont="1" applyFill="1" applyBorder="1" applyAlignment="1">
      <alignment horizontal="center"/>
    </xf>
    <xf numFmtId="17" fontId="14" fillId="0" borderId="15" xfId="0" quotePrefix="1" applyNumberFormat="1" applyFont="1" applyBorder="1"/>
    <xf numFmtId="17" fontId="26" fillId="0" borderId="55" xfId="0" quotePrefix="1" applyNumberFormat="1" applyFont="1" applyBorder="1"/>
    <xf numFmtId="17" fontId="26" fillId="0" borderId="9" xfId="0" quotePrefix="1" applyNumberFormat="1" applyFont="1" applyBorder="1"/>
    <xf numFmtId="17" fontId="16" fillId="0" borderId="15" xfId="0" quotePrefix="1" applyNumberFormat="1" applyFont="1" applyBorder="1"/>
    <xf numFmtId="3" fontId="8" fillId="0" borderId="47" xfId="0" applyNumberFormat="1" applyFont="1" applyBorder="1" applyAlignment="1">
      <alignment horizontal="center"/>
    </xf>
    <xf numFmtId="3" fontId="8" fillId="0" borderId="10" xfId="0" applyNumberFormat="1" applyFont="1" applyBorder="1" applyAlignment="1">
      <alignment horizontal="center"/>
    </xf>
    <xf numFmtId="3" fontId="8" fillId="0" borderId="106" xfId="0" applyNumberFormat="1" applyFont="1" applyBorder="1" applyAlignment="1">
      <alignment horizontal="center"/>
    </xf>
    <xf numFmtId="17" fontId="26" fillId="0" borderId="112" xfId="0" quotePrefix="1" applyNumberFormat="1" applyFont="1" applyBorder="1"/>
    <xf numFmtId="3" fontId="14" fillId="0" borderId="112" xfId="0" applyNumberFormat="1" applyFont="1" applyBorder="1" applyAlignment="1">
      <alignment horizontal="center"/>
    </xf>
    <xf numFmtId="3" fontId="14" fillId="4" borderId="112" xfId="0" applyNumberFormat="1" applyFont="1" applyFill="1" applyBorder="1" applyAlignment="1">
      <alignment horizontal="center"/>
    </xf>
    <xf numFmtId="3" fontId="8" fillId="0" borderId="113" xfId="0" applyNumberFormat="1" applyFont="1" applyBorder="1" applyAlignment="1">
      <alignment horizontal="center"/>
    </xf>
    <xf numFmtId="4" fontId="26" fillId="0" borderId="104" xfId="0" quotePrefix="1" applyNumberFormat="1" applyFont="1" applyBorder="1" applyAlignment="1">
      <alignment horizontal="center"/>
    </xf>
    <xf numFmtId="3" fontId="8" fillId="0" borderId="104" xfId="0" applyNumberFormat="1" applyFont="1" applyBorder="1" applyAlignment="1">
      <alignment horizontal="center"/>
    </xf>
    <xf numFmtId="4" fontId="26" fillId="0" borderId="104" xfId="0" applyNumberFormat="1" applyFont="1" applyBorder="1" applyAlignment="1">
      <alignment horizontal="center"/>
    </xf>
    <xf numFmtId="3" fontId="8" fillId="0" borderId="126" xfId="0" applyNumberFormat="1" applyFont="1" applyBorder="1" applyAlignment="1">
      <alignment horizontal="center"/>
    </xf>
    <xf numFmtId="4" fontId="26" fillId="0" borderId="111" xfId="0" applyNumberFormat="1" applyFont="1" applyBorder="1" applyAlignment="1">
      <alignment horizontal="center"/>
    </xf>
    <xf numFmtId="3" fontId="26" fillId="0" borderId="112" xfId="0" applyNumberFormat="1" applyFont="1" applyBorder="1" applyAlignment="1">
      <alignment horizontal="center"/>
    </xf>
    <xf numFmtId="3" fontId="8" fillId="0" borderId="110" xfId="0" applyNumberFormat="1" applyFont="1" applyBorder="1" applyAlignment="1">
      <alignment horizontal="center"/>
    </xf>
    <xf numFmtId="3" fontId="8" fillId="0" borderId="129" xfId="0" applyNumberFormat="1" applyFont="1" applyBorder="1" applyAlignment="1">
      <alignment horizontal="center"/>
    </xf>
    <xf numFmtId="3" fontId="14" fillId="4" borderId="62" xfId="0" applyNumberFormat="1" applyFont="1" applyFill="1" applyBorder="1" applyAlignment="1">
      <alignment horizontal="center"/>
    </xf>
    <xf numFmtId="0" fontId="24" fillId="2" borderId="38" xfId="0" applyFont="1" applyFill="1" applyBorder="1" applyAlignment="1">
      <alignment vertical="center"/>
    </xf>
    <xf numFmtId="0" fontId="3" fillId="2" borderId="45" xfId="0" applyFont="1" applyFill="1" applyBorder="1"/>
    <xf numFmtId="0" fontId="3" fillId="2" borderId="37" xfId="0" applyFont="1" applyFill="1" applyBorder="1"/>
    <xf numFmtId="0" fontId="3" fillId="0" borderId="0" xfId="0" applyFont="1" applyAlignment="1">
      <alignment horizontal="center"/>
    </xf>
    <xf numFmtId="3" fontId="114" fillId="0" borderId="0" xfId="0" applyNumberFormat="1" applyFont="1" applyAlignment="1">
      <alignment horizontal="right" wrapText="1"/>
    </xf>
    <xf numFmtId="0" fontId="25" fillId="2" borderId="14" xfId="0" applyFont="1" applyFill="1" applyBorder="1" applyAlignment="1">
      <alignment horizontal="center" vertical="center"/>
    </xf>
    <xf numFmtId="0" fontId="25" fillId="2" borderId="12" xfId="0" applyFont="1" applyFill="1" applyBorder="1" applyAlignment="1">
      <alignment horizontal="center" vertical="center" wrapText="1"/>
    </xf>
    <xf numFmtId="0" fontId="25" fillId="2" borderId="22" xfId="0" applyFont="1" applyFill="1" applyBorder="1" applyAlignment="1">
      <alignment horizontal="center" vertical="center"/>
    </xf>
    <xf numFmtId="0" fontId="3" fillId="0" borderId="28" xfId="0" applyFont="1" applyFill="1" applyBorder="1"/>
    <xf numFmtId="2" fontId="3" fillId="0" borderId="68" xfId="12" applyNumberFormat="1" applyFont="1" applyFill="1" applyBorder="1" applyAlignment="1">
      <alignment horizontal="center" vertical="center"/>
    </xf>
    <xf numFmtId="2" fontId="3" fillId="0" borderId="58" xfId="12" applyNumberFormat="1" applyFont="1" applyFill="1" applyBorder="1" applyAlignment="1">
      <alignment horizontal="center" vertical="center"/>
    </xf>
    <xf numFmtId="2" fontId="96" fillId="0" borderId="0" xfId="0" applyNumberFormat="1" applyFont="1" applyFill="1"/>
    <xf numFmtId="0" fontId="3" fillId="0" borderId="23" xfId="0" applyFont="1" applyFill="1" applyBorder="1"/>
    <xf numFmtId="2" fontId="3" fillId="0" borderId="41" xfId="12" applyNumberFormat="1" applyFont="1" applyFill="1" applyBorder="1" applyAlignment="1">
      <alignment horizontal="center" vertical="center"/>
    </xf>
    <xf numFmtId="2" fontId="3" fillId="0" borderId="27" xfId="12" applyNumberFormat="1" applyFont="1" applyFill="1" applyBorder="1" applyAlignment="1">
      <alignment horizontal="center" vertical="center"/>
    </xf>
    <xf numFmtId="0" fontId="3" fillId="0" borderId="63" xfId="0" applyFont="1" applyFill="1" applyBorder="1"/>
    <xf numFmtId="0" fontId="3" fillId="0" borderId="23" xfId="0" applyFont="1" applyFill="1" applyBorder="1" applyAlignment="1">
      <alignment vertical="center"/>
    </xf>
    <xf numFmtId="169" fontId="115" fillId="0" borderId="0" xfId="0" applyNumberFormat="1" applyFont="1" applyBorder="1"/>
    <xf numFmtId="0" fontId="115" fillId="0" borderId="0" xfId="0" applyFont="1" applyBorder="1"/>
    <xf numFmtId="0" fontId="115" fillId="0" borderId="0" xfId="0" applyFont="1"/>
    <xf numFmtId="169" fontId="115" fillId="0" borderId="9" xfId="0" applyNumberFormat="1" applyFont="1" applyBorder="1"/>
    <xf numFmtId="169" fontId="115" fillId="0" borderId="0" xfId="0" applyNumberFormat="1" applyFont="1"/>
    <xf numFmtId="0" fontId="116" fillId="0" borderId="0" xfId="0" applyFont="1"/>
    <xf numFmtId="0" fontId="115" fillId="0" borderId="0" xfId="0" applyFont="1" applyFill="1"/>
    <xf numFmtId="0" fontId="44" fillId="3" borderId="62" xfId="0" applyFont="1" applyFill="1" applyBorder="1" applyAlignment="1">
      <alignment horizontal="center"/>
    </xf>
    <xf numFmtId="0" fontId="45" fillId="0" borderId="0" xfId="0" applyFont="1"/>
    <xf numFmtId="0" fontId="43" fillId="4" borderId="71" xfId="0" applyFont="1" applyFill="1" applyBorder="1" applyAlignment="1">
      <alignment horizontal="center" vertical="center"/>
    </xf>
    <xf numFmtId="0" fontId="45" fillId="4" borderId="118" xfId="0" applyFont="1" applyFill="1" applyBorder="1" applyAlignment="1">
      <alignment horizontal="center" vertical="center"/>
    </xf>
    <xf numFmtId="0" fontId="45" fillId="4" borderId="38" xfId="0" applyFont="1" applyFill="1" applyBorder="1" applyAlignment="1">
      <alignment horizontal="center" vertical="center"/>
    </xf>
    <xf numFmtId="0" fontId="45" fillId="4" borderId="64" xfId="0" applyFont="1" applyFill="1" applyBorder="1" applyAlignment="1">
      <alignment horizontal="center" vertical="center"/>
    </xf>
    <xf numFmtId="0" fontId="45" fillId="4" borderId="42" xfId="0" applyFont="1" applyFill="1" applyBorder="1" applyAlignment="1">
      <alignment horizontal="center" vertical="center"/>
    </xf>
    <xf numFmtId="0" fontId="45" fillId="4" borderId="51" xfId="0" applyFont="1" applyFill="1" applyBorder="1" applyAlignment="1">
      <alignment horizontal="center" vertical="center"/>
    </xf>
    <xf numFmtId="0" fontId="45" fillId="4" borderId="103" xfId="0" applyFont="1" applyFill="1" applyBorder="1" applyAlignment="1">
      <alignment horizontal="center" vertical="center"/>
    </xf>
    <xf numFmtId="0" fontId="45" fillId="0" borderId="0" xfId="0" applyFont="1" applyAlignment="1">
      <alignment vertical="center"/>
    </xf>
    <xf numFmtId="0" fontId="45" fillId="4" borderId="121" xfId="0" applyFont="1" applyFill="1" applyBorder="1" applyAlignment="1">
      <alignment horizontal="center" vertical="center"/>
    </xf>
    <xf numFmtId="0" fontId="45" fillId="4" borderId="124" xfId="0" applyFont="1" applyFill="1" applyBorder="1" applyAlignment="1">
      <alignment horizontal="center" vertical="center"/>
    </xf>
    <xf numFmtId="0" fontId="43" fillId="0" borderId="10" xfId="0" quotePrefix="1" applyFont="1" applyBorder="1"/>
    <xf numFmtId="4" fontId="45" fillId="0" borderId="11" xfId="0" applyNumberFormat="1" applyFont="1" applyBorder="1" applyAlignment="1">
      <alignment horizontal="center"/>
    </xf>
    <xf numFmtId="4" fontId="45" fillId="0" borderId="36" xfId="0" applyNumberFormat="1" applyFont="1" applyBorder="1" applyAlignment="1">
      <alignment horizontal="center"/>
    </xf>
    <xf numFmtId="4" fontId="45" fillId="0" borderId="14" xfId="0" applyNumberFormat="1" applyFont="1" applyBorder="1" applyAlignment="1">
      <alignment horizontal="center"/>
    </xf>
    <xf numFmtId="4" fontId="45" fillId="0" borderId="0" xfId="0" applyNumberFormat="1" applyFont="1" applyBorder="1" applyAlignment="1">
      <alignment horizontal="center"/>
    </xf>
    <xf numFmtId="4" fontId="45" fillId="0" borderId="22" xfId="0" applyNumberFormat="1" applyFont="1" applyBorder="1" applyAlignment="1">
      <alignment horizontal="center"/>
    </xf>
    <xf numFmtId="4" fontId="45" fillId="0" borderId="9" xfId="0" applyNumberFormat="1" applyFont="1" applyBorder="1" applyAlignment="1">
      <alignment horizontal="center"/>
    </xf>
    <xf numFmtId="164" fontId="45" fillId="0" borderId="22" xfId="0" quotePrefix="1" applyNumberFormat="1" applyFont="1" applyBorder="1" applyAlignment="1">
      <alignment horizontal="center"/>
    </xf>
    <xf numFmtId="171" fontId="45" fillId="0" borderId="12" xfId="12" applyNumberFormat="1" applyFont="1" applyBorder="1" applyAlignment="1">
      <alignment horizontal="center"/>
    </xf>
    <xf numFmtId="171" fontId="45" fillId="0" borderId="11" xfId="12" applyNumberFormat="1" applyFont="1" applyBorder="1" applyAlignment="1">
      <alignment horizontal="center"/>
    </xf>
    <xf numFmtId="17" fontId="43" fillId="0" borderId="16" xfId="0" quotePrefix="1" applyNumberFormat="1" applyFont="1" applyBorder="1"/>
    <xf numFmtId="4" fontId="45" fillId="0" borderId="107" xfId="0" applyNumberFormat="1" applyFont="1" applyBorder="1" applyAlignment="1">
      <alignment horizontal="center"/>
    </xf>
    <xf numFmtId="4" fontId="45" fillId="0" borderId="108" xfId="0" applyNumberFormat="1" applyFont="1" applyBorder="1" applyAlignment="1">
      <alignment horizontal="center"/>
    </xf>
    <xf numFmtId="4" fontId="45" fillId="0" borderId="19" xfId="0" applyNumberFormat="1" applyFont="1" applyBorder="1" applyAlignment="1">
      <alignment horizontal="center"/>
    </xf>
    <xf numFmtId="4" fontId="45" fillId="0" borderId="106" xfId="0" applyNumberFormat="1" applyFont="1" applyBorder="1" applyAlignment="1">
      <alignment horizontal="center"/>
    </xf>
    <xf numFmtId="4" fontId="45" fillId="0" borderId="21" xfId="0" applyNumberFormat="1" applyFont="1" applyBorder="1" applyAlignment="1">
      <alignment horizontal="center"/>
    </xf>
    <xf numFmtId="4" fontId="45" fillId="0" borderId="15" xfId="0" applyNumberFormat="1" applyFont="1" applyBorder="1" applyAlignment="1">
      <alignment horizontal="center"/>
    </xf>
    <xf numFmtId="4" fontId="45" fillId="0" borderId="17" xfId="0" applyNumberFormat="1" applyFont="1" applyBorder="1" applyAlignment="1">
      <alignment horizontal="center"/>
    </xf>
    <xf numFmtId="164" fontId="45" fillId="0" borderId="21" xfId="0" quotePrefix="1" applyNumberFormat="1" applyFont="1" applyBorder="1" applyAlignment="1">
      <alignment horizontal="center"/>
    </xf>
    <xf numFmtId="171" fontId="45" fillId="0" borderId="17" xfId="12" applyNumberFormat="1" applyFont="1" applyBorder="1" applyAlignment="1">
      <alignment horizontal="center"/>
    </xf>
    <xf numFmtId="171" fontId="45" fillId="0" borderId="107" xfId="12" applyNumberFormat="1" applyFont="1" applyBorder="1" applyAlignment="1">
      <alignment horizontal="center"/>
    </xf>
    <xf numFmtId="4" fontId="45" fillId="0" borderId="111" xfId="0" applyNumberFormat="1" applyFont="1" applyBorder="1" applyAlignment="1">
      <alignment horizontal="center"/>
    </xf>
    <xf numFmtId="4" fontId="45" fillId="0" borderId="110" xfId="0" applyNumberFormat="1" applyFont="1" applyBorder="1" applyAlignment="1">
      <alignment horizontal="center"/>
    </xf>
    <xf numFmtId="164" fontId="45" fillId="0" borderId="111" xfId="0" quotePrefix="1" applyNumberFormat="1" applyFont="1" applyBorder="1" applyAlignment="1">
      <alignment horizontal="center"/>
    </xf>
    <xf numFmtId="4" fontId="45" fillId="0" borderId="12" xfId="0" applyNumberFormat="1" applyFont="1" applyBorder="1" applyAlignment="1">
      <alignment horizontal="center"/>
    </xf>
    <xf numFmtId="164" fontId="45" fillId="0" borderId="13" xfId="0" quotePrefix="1" applyNumberFormat="1" applyFont="1" applyBorder="1" applyAlignment="1">
      <alignment horizontal="center"/>
    </xf>
    <xf numFmtId="0" fontId="43" fillId="0" borderId="16" xfId="0" quotePrefix="1" applyFont="1" applyBorder="1"/>
    <xf numFmtId="164" fontId="45" fillId="0" borderId="109" xfId="0" quotePrefix="1" applyNumberFormat="1" applyFont="1" applyBorder="1" applyAlignment="1">
      <alignment horizontal="center"/>
    </xf>
    <xf numFmtId="4" fontId="45" fillId="0" borderId="113" xfId="0" applyNumberFormat="1" applyFont="1" applyBorder="1" applyAlignment="1">
      <alignment horizontal="center"/>
    </xf>
    <xf numFmtId="4" fontId="45" fillId="0" borderId="114" xfId="0" applyNumberFormat="1" applyFont="1" applyBorder="1" applyAlignment="1">
      <alignment horizontal="center"/>
    </xf>
    <xf numFmtId="4" fontId="45" fillId="0" borderId="115" xfId="0" applyNumberFormat="1" applyFont="1" applyBorder="1" applyAlignment="1">
      <alignment horizontal="center"/>
    </xf>
    <xf numFmtId="4" fontId="45" fillId="0" borderId="9" xfId="0" applyNumberFormat="1" applyFont="1" applyFill="1" applyBorder="1" applyAlignment="1">
      <alignment horizontal="center"/>
    </xf>
    <xf numFmtId="4" fontId="45" fillId="0" borderId="104" xfId="0" applyNumberFormat="1" applyFont="1" applyFill="1" applyBorder="1" applyAlignment="1">
      <alignment horizontal="center"/>
    </xf>
    <xf numFmtId="4" fontId="45" fillId="0" borderId="13" xfId="0" applyNumberFormat="1" applyFont="1" applyFill="1" applyBorder="1" applyAlignment="1">
      <alignment horizontal="center"/>
    </xf>
    <xf numFmtId="4" fontId="45" fillId="0" borderId="116" xfId="0" applyNumberFormat="1" applyFont="1" applyBorder="1" applyAlignment="1">
      <alignment horizontal="center"/>
    </xf>
    <xf numFmtId="171" fontId="45" fillId="0" borderId="12" xfId="12" applyNumberFormat="1" applyFont="1" applyFill="1" applyBorder="1" applyAlignment="1">
      <alignment horizontal="center"/>
    </xf>
    <xf numFmtId="171" fontId="45" fillId="0" borderId="132" xfId="12" applyNumberFormat="1" applyFont="1" applyFill="1" applyBorder="1" applyAlignment="1">
      <alignment horizontal="center"/>
    </xf>
    <xf numFmtId="4" fontId="45" fillId="0" borderId="13" xfId="0" applyNumberFormat="1" applyFont="1" applyBorder="1" applyAlignment="1">
      <alignment horizontal="center"/>
    </xf>
    <xf numFmtId="4" fontId="45" fillId="0" borderId="109" xfId="0" applyNumberFormat="1" applyFont="1" applyBorder="1" applyAlignment="1">
      <alignment horizontal="center"/>
    </xf>
    <xf numFmtId="4" fontId="45" fillId="0" borderId="104" xfId="0" applyNumberFormat="1" applyFont="1" applyBorder="1" applyAlignment="1">
      <alignment horizontal="center"/>
    </xf>
    <xf numFmtId="0" fontId="43" fillId="0" borderId="10" xfId="0" quotePrefix="1" applyFont="1" applyFill="1" applyBorder="1"/>
    <xf numFmtId="4" fontId="45" fillId="0" borderId="11" xfId="0" applyNumberFormat="1" applyFont="1" applyFill="1" applyBorder="1" applyAlignment="1">
      <alignment horizontal="center"/>
    </xf>
    <xf numFmtId="4" fontId="45" fillId="0" borderId="36" xfId="0" applyNumberFormat="1" applyFont="1" applyFill="1" applyBorder="1" applyAlignment="1">
      <alignment horizontal="center"/>
    </xf>
    <xf numFmtId="4" fontId="45" fillId="0" borderId="14" xfId="0" applyNumberFormat="1" applyFont="1" applyFill="1" applyBorder="1" applyAlignment="1">
      <alignment horizontal="center"/>
    </xf>
    <xf numFmtId="4" fontId="45" fillId="0" borderId="12" xfId="0" applyNumberFormat="1" applyFont="1" applyFill="1" applyBorder="1" applyAlignment="1">
      <alignment horizontal="center"/>
    </xf>
    <xf numFmtId="4" fontId="45" fillId="0" borderId="22" xfId="0" applyNumberFormat="1" applyFont="1" applyFill="1" applyBorder="1" applyAlignment="1">
      <alignment horizontal="center"/>
    </xf>
    <xf numFmtId="164" fontId="45" fillId="0" borderId="22" xfId="0" quotePrefix="1" applyNumberFormat="1" applyFont="1" applyFill="1" applyBorder="1" applyAlignment="1">
      <alignment horizontal="center"/>
    </xf>
    <xf numFmtId="171" fontId="45" fillId="0" borderId="11" xfId="12" applyNumberFormat="1" applyFont="1" applyFill="1" applyBorder="1" applyAlignment="1">
      <alignment horizontal="center"/>
    </xf>
    <xf numFmtId="0" fontId="43" fillId="13" borderId="16" xfId="0" quotePrefix="1" applyFont="1" applyFill="1" applyBorder="1"/>
    <xf numFmtId="4" fontId="45" fillId="0" borderId="107" xfId="0" applyNumberFormat="1" applyFont="1" applyFill="1" applyBorder="1" applyAlignment="1">
      <alignment horizontal="center" wrapText="1"/>
    </xf>
    <xf numFmtId="4" fontId="45" fillId="0" borderId="106" xfId="0" applyNumberFormat="1" applyFont="1" applyFill="1" applyBorder="1" applyAlignment="1">
      <alignment horizontal="center"/>
    </xf>
    <xf numFmtId="4" fontId="45" fillId="0" borderId="19" xfId="0" applyNumberFormat="1" applyFont="1" applyFill="1" applyBorder="1" applyAlignment="1">
      <alignment horizontal="center" wrapText="1"/>
    </xf>
    <xf numFmtId="4" fontId="45" fillId="0" borderId="109" xfId="0" applyNumberFormat="1" applyFont="1" applyFill="1" applyBorder="1" applyAlignment="1">
      <alignment horizontal="center"/>
    </xf>
    <xf numFmtId="4" fontId="45" fillId="0" borderId="15" xfId="0" applyNumberFormat="1" applyFont="1" applyFill="1" applyBorder="1" applyAlignment="1">
      <alignment horizontal="center"/>
    </xf>
    <xf numFmtId="4" fontId="45" fillId="0" borderId="108" xfId="0" applyNumberFormat="1" applyFont="1" applyFill="1" applyBorder="1" applyAlignment="1">
      <alignment horizontal="center"/>
    </xf>
    <xf numFmtId="164" fontId="45" fillId="0" borderId="21" xfId="0" quotePrefix="1" applyNumberFormat="1" applyFont="1" applyFill="1" applyBorder="1" applyAlignment="1">
      <alignment horizontal="center"/>
    </xf>
    <xf numFmtId="171" fontId="45" fillId="0" borderId="17" xfId="12" applyNumberFormat="1" applyFont="1" applyFill="1" applyBorder="1" applyAlignment="1">
      <alignment horizontal="center" wrapText="1"/>
    </xf>
    <xf numFmtId="171" fontId="45" fillId="0" borderId="107" xfId="12" applyNumberFormat="1" applyFont="1" applyFill="1" applyBorder="1" applyAlignment="1">
      <alignment horizontal="center" wrapText="1"/>
    </xf>
    <xf numFmtId="0" fontId="43" fillId="13" borderId="10" xfId="0" quotePrefix="1" applyFont="1" applyFill="1" applyBorder="1"/>
    <xf numFmtId="4" fontId="45" fillId="0" borderId="14" xfId="0" applyNumberFormat="1" applyFont="1" applyFill="1" applyBorder="1" applyAlignment="1">
      <alignment horizontal="center" wrapText="1"/>
    </xf>
    <xf numFmtId="4" fontId="45" fillId="0" borderId="12" xfId="0" applyNumberFormat="1" applyFont="1" applyFill="1" applyBorder="1" applyAlignment="1">
      <alignment horizontal="center" wrapText="1"/>
    </xf>
    <xf numFmtId="171" fontId="45" fillId="0" borderId="12" xfId="12" applyNumberFormat="1" applyFont="1" applyFill="1" applyBorder="1" applyAlignment="1">
      <alignment horizontal="center" wrapText="1"/>
    </xf>
    <xf numFmtId="171" fontId="45" fillId="0" borderId="11" xfId="12" applyNumberFormat="1" applyFont="1" applyFill="1" applyBorder="1" applyAlignment="1">
      <alignment horizontal="center" wrapText="1"/>
    </xf>
    <xf numFmtId="17" fontId="43" fillId="0" borderId="10" xfId="0" quotePrefix="1" applyNumberFormat="1" applyFont="1" applyBorder="1"/>
    <xf numFmtId="4" fontId="117" fillId="0" borderId="12" xfId="0" applyNumberFormat="1" applyFont="1" applyFill="1" applyBorder="1" applyAlignment="1">
      <alignment horizontal="center" wrapText="1"/>
    </xf>
    <xf numFmtId="164" fontId="45" fillId="0" borderId="0" xfId="0" applyNumberFormat="1" applyFont="1"/>
    <xf numFmtId="4" fontId="45" fillId="0" borderId="19" xfId="0" applyNumberFormat="1" applyFont="1" applyFill="1" applyBorder="1" applyAlignment="1">
      <alignment horizontal="center"/>
    </xf>
    <xf numFmtId="4" fontId="117" fillId="0" borderId="17" xfId="0" applyNumberFormat="1" applyFont="1" applyFill="1" applyBorder="1" applyAlignment="1">
      <alignment horizontal="center" wrapText="1"/>
    </xf>
    <xf numFmtId="4" fontId="45" fillId="0" borderId="21" xfId="0" applyNumberFormat="1" applyFont="1" applyFill="1" applyBorder="1" applyAlignment="1">
      <alignment horizontal="center"/>
    </xf>
    <xf numFmtId="4" fontId="45" fillId="0" borderId="17" xfId="0" applyNumberFormat="1" applyFont="1" applyFill="1" applyBorder="1" applyAlignment="1">
      <alignment horizontal="center"/>
    </xf>
    <xf numFmtId="171" fontId="45" fillId="0" borderId="17" xfId="12" applyNumberFormat="1" applyFont="1" applyFill="1" applyBorder="1" applyAlignment="1">
      <alignment horizontal="center"/>
    </xf>
    <xf numFmtId="171" fontId="45" fillId="0" borderId="107" xfId="12" applyNumberFormat="1" applyFont="1" applyFill="1" applyBorder="1" applyAlignment="1">
      <alignment horizontal="center"/>
    </xf>
    <xf numFmtId="49" fontId="43" fillId="0" borderId="10" xfId="0" quotePrefix="1" applyNumberFormat="1" applyFont="1" applyBorder="1"/>
    <xf numFmtId="17" fontId="43" fillId="0" borderId="10" xfId="0" quotePrefix="1" applyNumberFormat="1" applyFont="1" applyFill="1" applyBorder="1"/>
    <xf numFmtId="4" fontId="117" fillId="0" borderId="12" xfId="0" applyNumberFormat="1" applyFont="1" applyFill="1" applyBorder="1" applyAlignment="1">
      <alignment horizontal="center" vertical="center" wrapText="1"/>
    </xf>
    <xf numFmtId="164" fontId="45" fillId="0" borderId="0" xfId="0" applyNumberFormat="1" applyFont="1" applyFill="1"/>
    <xf numFmtId="49" fontId="43" fillId="0" borderId="10" xfId="0" quotePrefix="1" applyNumberFormat="1" applyFont="1" applyFill="1" applyBorder="1"/>
    <xf numFmtId="17" fontId="43" fillId="0" borderId="16" xfId="0" quotePrefix="1" applyNumberFormat="1" applyFont="1" applyFill="1" applyBorder="1"/>
    <xf numFmtId="4" fontId="117" fillId="0" borderId="17" xfId="0" applyNumberFormat="1" applyFont="1" applyFill="1" applyBorder="1" applyAlignment="1">
      <alignment horizontal="center" vertical="center" wrapText="1"/>
    </xf>
    <xf numFmtId="4" fontId="45" fillId="0" borderId="107" xfId="0" applyNumberFormat="1" applyFont="1" applyFill="1" applyBorder="1" applyAlignment="1">
      <alignment horizontal="center"/>
    </xf>
    <xf numFmtId="164" fontId="45" fillId="0" borderId="13" xfId="0" quotePrefix="1" applyNumberFormat="1" applyFont="1" applyFill="1" applyBorder="1" applyAlignment="1">
      <alignment horizontal="center"/>
    </xf>
    <xf numFmtId="4" fontId="45" fillId="0" borderId="11" xfId="0" applyNumberFormat="1" applyFont="1" applyFill="1" applyBorder="1" applyAlignment="1">
      <alignment horizontal="center" vertical="center" wrapText="1"/>
    </xf>
    <xf numFmtId="4" fontId="45" fillId="0" borderId="110" xfId="0" applyNumberFormat="1" applyFont="1" applyFill="1" applyBorder="1" applyAlignment="1">
      <alignment horizontal="center"/>
    </xf>
    <xf numFmtId="164" fontId="45" fillId="0" borderId="111" xfId="0" quotePrefix="1" applyNumberFormat="1" applyFont="1" applyFill="1" applyBorder="1" applyAlignment="1">
      <alignment horizontal="center"/>
    </xf>
    <xf numFmtId="171" fontId="45" fillId="0" borderId="122" xfId="12" applyNumberFormat="1" applyFont="1" applyFill="1" applyBorder="1" applyAlignment="1">
      <alignment horizontal="center"/>
    </xf>
    <xf numFmtId="4" fontId="45" fillId="0" borderId="12" xfId="0" applyNumberFormat="1" applyFont="1" applyFill="1" applyBorder="1" applyAlignment="1">
      <alignment horizontal="center" vertical="center" wrapText="1"/>
    </xf>
    <xf numFmtId="4" fontId="45" fillId="0" borderId="8" xfId="0" applyNumberFormat="1" applyFont="1" applyFill="1" applyBorder="1" applyAlignment="1">
      <alignment horizontal="center"/>
    </xf>
    <xf numFmtId="4" fontId="45" fillId="0" borderId="18" xfId="0" applyNumberFormat="1" applyFont="1" applyFill="1" applyBorder="1" applyAlignment="1">
      <alignment horizontal="center"/>
    </xf>
    <xf numFmtId="164" fontId="45" fillId="0" borderId="18" xfId="0" applyNumberFormat="1" applyFont="1" applyFill="1" applyBorder="1" applyAlignment="1">
      <alignment horizontal="center"/>
    </xf>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xf>
    <xf numFmtId="2" fontId="93" fillId="0" borderId="0" xfId="0" applyNumberFormat="1" applyFont="1" applyFill="1"/>
    <xf numFmtId="0" fontId="26" fillId="0" borderId="43" xfId="0" applyFont="1" applyBorder="1"/>
    <xf numFmtId="168" fontId="8" fillId="0" borderId="0" xfId="0" applyNumberFormat="1" applyFont="1" applyBorder="1"/>
    <xf numFmtId="0" fontId="26" fillId="0" borderId="43" xfId="0" quotePrefix="1" applyFont="1" applyBorder="1"/>
    <xf numFmtId="4" fontId="8" fillId="0" borderId="43" xfId="0" applyNumberFormat="1" applyFont="1" applyBorder="1" applyAlignment="1">
      <alignment horizontal="center"/>
    </xf>
    <xf numFmtId="3" fontId="84" fillId="0" borderId="0" xfId="0" applyNumberFormat="1" applyFont="1" applyAlignment="1">
      <alignment horizontal="right" wrapText="1"/>
    </xf>
    <xf numFmtId="0" fontId="26" fillId="0" borderId="43" xfId="0" applyFont="1" applyFill="1" applyBorder="1"/>
    <xf numFmtId="0" fontId="8" fillId="0" borderId="43" xfId="0" applyFont="1" applyFill="1" applyBorder="1"/>
    <xf numFmtId="4" fontId="8" fillId="0" borderId="0" xfId="0" applyNumberFormat="1" applyFont="1" applyFill="1"/>
    <xf numFmtId="0" fontId="26" fillId="0" borderId="131" xfId="0" applyFont="1" applyFill="1" applyBorder="1"/>
    <xf numFmtId="0" fontId="8" fillId="0" borderId="131" xfId="0" applyFont="1" applyFill="1" applyBorder="1"/>
    <xf numFmtId="169" fontId="8" fillId="0" borderId="0" xfId="0" applyNumberFormat="1" applyFont="1" applyFill="1"/>
    <xf numFmtId="2" fontId="8" fillId="0" borderId="0" xfId="0" applyNumberFormat="1" applyFont="1" applyFill="1"/>
    <xf numFmtId="0" fontId="8" fillId="0" borderId="0" xfId="0" applyFont="1" applyAlignment="1">
      <alignment vertical="top"/>
    </xf>
    <xf numFmtId="169" fontId="8" fillId="0" borderId="0" xfId="0" applyNumberFormat="1" applyFont="1" applyFill="1" applyBorder="1" applyAlignment="1">
      <alignment horizontal="center"/>
    </xf>
    <xf numFmtId="0" fontId="8" fillId="0" borderId="0" xfId="0" applyFont="1" applyFill="1" applyAlignment="1">
      <alignment wrapText="1"/>
    </xf>
    <xf numFmtId="0" fontId="100" fillId="0" borderId="23" xfId="0" quotePrefix="1" applyFont="1" applyFill="1" applyBorder="1"/>
    <xf numFmtId="169" fontId="29" fillId="0" borderId="41" xfId="0" applyNumberFormat="1" applyFont="1" applyFill="1" applyBorder="1" applyAlignment="1">
      <alignment horizontal="center"/>
    </xf>
    <xf numFmtId="169" fontId="29" fillId="0" borderId="27" xfId="0" applyNumberFormat="1" applyFont="1" applyFill="1" applyBorder="1" applyAlignment="1">
      <alignment horizontal="center"/>
    </xf>
    <xf numFmtId="4" fontId="29" fillId="0" borderId="25" xfId="0" applyNumberFormat="1" applyFont="1" applyFill="1" applyBorder="1" applyAlignment="1">
      <alignment horizontal="center"/>
    </xf>
    <xf numFmtId="0" fontId="118" fillId="0" borderId="0" xfId="0" applyFont="1"/>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0"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4" fillId="0" borderId="36" xfId="0" applyNumberFormat="1" applyFont="1" applyBorder="1" applyAlignment="1">
      <alignment horizontal="center"/>
    </xf>
    <xf numFmtId="4" fontId="4" fillId="0" borderId="0" xfId="0" applyNumberFormat="1" applyFont="1" applyBorder="1" applyAlignment="1">
      <alignment horizontal="center"/>
    </xf>
    <xf numFmtId="0" fontId="76" fillId="0" borderId="139" xfId="0" applyFont="1" applyBorder="1" applyAlignment="1">
      <alignment horizontal="left"/>
    </xf>
    <xf numFmtId="169" fontId="75" fillId="0" borderId="122" xfId="0" applyNumberFormat="1" applyFont="1" applyBorder="1" applyAlignment="1">
      <alignment horizontal="center"/>
    </xf>
    <xf numFmtId="169" fontId="75" fillId="0" borderId="131" xfId="0" applyNumberFormat="1" applyFont="1" applyBorder="1" applyAlignment="1">
      <alignment horizontal="center"/>
    </xf>
    <xf numFmtId="169" fontId="75" fillId="0" borderId="133" xfId="0" applyNumberFormat="1" applyFont="1" applyBorder="1" applyAlignment="1">
      <alignment horizontal="center"/>
    </xf>
    <xf numFmtId="169" fontId="29" fillId="0" borderId="140" xfId="0" applyNumberFormat="1" applyFont="1" applyBorder="1" applyAlignment="1">
      <alignment horizontal="center"/>
    </xf>
    <xf numFmtId="4" fontId="29" fillId="0" borderId="140" xfId="0" applyNumberFormat="1" applyFont="1" applyBorder="1" applyAlignment="1">
      <alignment horizontal="center"/>
    </xf>
    <xf numFmtId="4" fontId="29" fillId="0" borderId="11" xfId="0" applyNumberFormat="1" applyFont="1" applyBorder="1" applyAlignment="1">
      <alignment horizontal="center"/>
    </xf>
    <xf numFmtId="169" fontId="29" fillId="0" borderId="140" xfId="0" applyNumberFormat="1" applyFont="1" applyFill="1" applyBorder="1" applyAlignment="1">
      <alignment horizontal="center"/>
    </xf>
    <xf numFmtId="0" fontId="79" fillId="0" borderId="0" xfId="0" applyFont="1" applyAlignment="1">
      <alignment horizontal="right" wrapText="1"/>
    </xf>
    <xf numFmtId="169" fontId="75" fillId="0" borderId="134" xfId="0" applyNumberFormat="1" applyFont="1" applyBorder="1" applyAlignment="1">
      <alignment horizontal="center"/>
    </xf>
    <xf numFmtId="170" fontId="75" fillId="0" borderId="122" xfId="0" applyNumberFormat="1" applyFont="1" applyBorder="1" applyAlignment="1">
      <alignment horizontal="center"/>
    </xf>
    <xf numFmtId="169" fontId="75" fillId="0" borderId="135" xfId="0" applyNumberFormat="1" applyFont="1" applyBorder="1" applyAlignment="1">
      <alignment horizontal="center"/>
    </xf>
    <xf numFmtId="4" fontId="75" fillId="0" borderId="122" xfId="0" applyNumberFormat="1" applyFont="1" applyBorder="1" applyAlignment="1">
      <alignment horizontal="center"/>
    </xf>
    <xf numFmtId="4" fontId="75" fillId="0" borderId="134" xfId="0" applyNumberFormat="1" applyFont="1" applyBorder="1" applyAlignment="1">
      <alignment horizontal="center"/>
    </xf>
    <xf numFmtId="4" fontId="75" fillId="0" borderId="131" xfId="0" applyNumberFormat="1" applyFont="1" applyBorder="1" applyAlignment="1">
      <alignment horizontal="center"/>
    </xf>
    <xf numFmtId="4" fontId="75" fillId="0" borderId="133" xfId="0" applyNumberFormat="1" applyFont="1" applyBorder="1" applyAlignment="1">
      <alignment horizontal="center"/>
    </xf>
    <xf numFmtId="0" fontId="76" fillId="0" borderId="139" xfId="0" applyFont="1" applyBorder="1"/>
    <xf numFmtId="169" fontId="29" fillId="0" borderId="135" xfId="0" applyNumberFormat="1" applyFont="1" applyBorder="1" applyAlignment="1">
      <alignment horizontal="center"/>
    </xf>
    <xf numFmtId="10" fontId="29" fillId="0" borderId="0" xfId="12" applyNumberFormat="1" applyFont="1" applyFill="1"/>
    <xf numFmtId="0" fontId="95" fillId="0" borderId="0" xfId="0" applyFont="1"/>
    <xf numFmtId="0" fontId="119" fillId="0" borderId="22" xfId="0" applyFont="1" applyBorder="1" applyAlignment="1">
      <alignment horizontal="center"/>
    </xf>
    <xf numFmtId="0" fontId="97"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41" xfId="0" applyNumberFormat="1" applyFont="1" applyBorder="1" applyAlignment="1">
      <alignment horizontal="center"/>
    </xf>
    <xf numFmtId="4" fontId="9" fillId="0" borderId="26"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0" fontId="3" fillId="0" borderId="0" xfId="0" applyFont="1" applyBorder="1" applyAlignment="1"/>
    <xf numFmtId="4" fontId="9" fillId="0" borderId="25"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3" borderId="24" xfId="0" quotePrefix="1" applyNumberFormat="1" applyFont="1" applyFill="1" applyBorder="1" applyAlignment="1">
      <alignment horizontal="center"/>
    </xf>
    <xf numFmtId="4" fontId="9" fillId="0" borderId="34" xfId="0" applyNumberFormat="1" applyFont="1" applyFill="1" applyBorder="1" applyAlignment="1">
      <alignment horizontal="center"/>
    </xf>
    <xf numFmtId="3" fontId="18" fillId="4" borderId="2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1" fontId="3" fillId="0" borderId="0" xfId="12" applyNumberFormat="1" applyFont="1" applyFill="1"/>
    <xf numFmtId="10" fontId="3" fillId="0" borderId="0" xfId="12" applyNumberFormat="1" applyFont="1" applyFill="1"/>
    <xf numFmtId="0" fontId="21" fillId="0" borderId="24" xfId="0" quotePrefix="1" applyFont="1" applyBorder="1"/>
    <xf numFmtId="4" fontId="18" fillId="3" borderId="24" xfId="0" applyNumberFormat="1" applyFont="1" applyFill="1" applyBorder="1" applyAlignment="1">
      <alignment horizontal="center"/>
    </xf>
    <xf numFmtId="4" fontId="18" fillId="4" borderId="26" xfId="0" applyNumberFormat="1" applyFont="1" applyFill="1" applyBorder="1" applyAlignment="1">
      <alignment horizontal="center"/>
    </xf>
    <xf numFmtId="4" fontId="18" fillId="4" borderId="24" xfId="0" applyNumberFormat="1" applyFont="1" applyFill="1" applyBorder="1" applyAlignment="1">
      <alignment horizontal="center"/>
    </xf>
    <xf numFmtId="4" fontId="9" fillId="0" borderId="34" xfId="0" applyNumberFormat="1" applyFont="1" applyBorder="1" applyAlignment="1">
      <alignment horizontal="center"/>
    </xf>
    <xf numFmtId="2" fontId="93" fillId="0" borderId="0" xfId="0" applyNumberFormat="1" applyFont="1"/>
    <xf numFmtId="3" fontId="95" fillId="0" borderId="0" xfId="0" applyNumberFormat="1" applyFont="1" applyBorder="1" applyAlignment="1">
      <alignment horizontal="center"/>
    </xf>
    <xf numFmtId="4" fontId="25" fillId="3" borderId="24" xfId="0" applyNumberFormat="1" applyFont="1" applyFill="1" applyBorder="1" applyAlignment="1">
      <alignment horizontal="center"/>
    </xf>
    <xf numFmtId="0" fontId="3" fillId="0" borderId="20" xfId="0" applyFont="1" applyFill="1" applyBorder="1"/>
    <xf numFmtId="169" fontId="3" fillId="0" borderId="18" xfId="0" applyNumberFormat="1" applyFont="1" applyBorder="1" applyAlignment="1">
      <alignment horizontal="center"/>
    </xf>
    <xf numFmtId="3" fontId="113" fillId="0" borderId="0" xfId="0" applyNumberFormat="1" applyFont="1" applyBorder="1"/>
    <xf numFmtId="3" fontId="113" fillId="0" borderId="0" xfId="0" applyNumberFormat="1" applyFont="1"/>
    <xf numFmtId="0" fontId="113" fillId="0" borderId="0" xfId="0" applyFont="1"/>
    <xf numFmtId="3" fontId="18" fillId="0" borderId="33" xfId="0" applyNumberFormat="1" applyFont="1" applyFill="1" applyBorder="1" applyAlignment="1">
      <alignment horizontal="center"/>
    </xf>
    <xf numFmtId="3" fontId="18" fillId="0" borderId="25" xfId="0" applyNumberFormat="1" applyFont="1" applyFill="1" applyBorder="1" applyAlignment="1">
      <alignment horizontal="center"/>
    </xf>
    <xf numFmtId="1" fontId="9" fillId="4" borderId="27" xfId="0" applyNumberFormat="1" applyFont="1" applyFill="1" applyBorder="1" applyAlignment="1">
      <alignment horizontal="center"/>
    </xf>
    <xf numFmtId="1" fontId="9" fillId="0" borderId="27" xfId="0" applyNumberFormat="1" applyFont="1" applyBorder="1" applyAlignment="1">
      <alignment horizontal="center"/>
    </xf>
    <xf numFmtId="1" fontId="9" fillId="0" borderId="23" xfId="0" applyNumberFormat="1" applyFont="1" applyBorder="1" applyAlignment="1">
      <alignment horizontal="center"/>
    </xf>
    <xf numFmtId="1" fontId="3" fillId="0" borderId="9" xfId="0" applyNumberFormat="1" applyFont="1" applyFill="1" applyBorder="1"/>
    <xf numFmtId="1" fontId="93" fillId="0" borderId="0" xfId="0" applyNumberFormat="1" applyFont="1" applyFill="1" applyBorder="1"/>
    <xf numFmtId="1" fontId="93" fillId="0" borderId="0" xfId="0" applyNumberFormat="1" applyFont="1" applyFill="1"/>
    <xf numFmtId="17" fontId="24" fillId="0" borderId="24" xfId="0" quotePrefix="1" applyNumberFormat="1" applyFont="1" applyBorder="1"/>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3" fontId="3" fillId="0" borderId="33" xfId="0" applyNumberFormat="1" applyFont="1" applyBorder="1" applyAlignment="1">
      <alignment horizontal="center"/>
    </xf>
    <xf numFmtId="4" fontId="3" fillId="0" borderId="27" xfId="0" quotePrefix="1" applyNumberFormat="1" applyFont="1" applyBorder="1" applyAlignment="1">
      <alignment horizontal="center"/>
    </xf>
    <xf numFmtId="17" fontId="16" fillId="0" borderId="24" xfId="0" quotePrefix="1" applyNumberFormat="1" applyFont="1" applyBorder="1"/>
    <xf numFmtId="17" fontId="16" fillId="0" borderId="10" xfId="0" quotePrefix="1" applyNumberFormat="1" applyFont="1" applyBorder="1"/>
    <xf numFmtId="0" fontId="5" fillId="0" borderId="34" xfId="0" applyFont="1" applyFill="1" applyBorder="1" applyAlignment="1">
      <alignment vertical="center"/>
    </xf>
    <xf numFmtId="0" fontId="5" fillId="0" borderId="0" xfId="0" applyFont="1" applyFill="1" applyBorder="1" applyAlignment="1">
      <alignment vertical="center"/>
    </xf>
    <xf numFmtId="0" fontId="5" fillId="2" borderId="48" xfId="0" applyFont="1" applyFill="1" applyBorder="1" applyAlignment="1">
      <alignment vertical="center"/>
    </xf>
    <xf numFmtId="0" fontId="5" fillId="2" borderId="49" xfId="0" applyFont="1" applyFill="1" applyBorder="1" applyAlignment="1">
      <alignment vertical="center"/>
    </xf>
    <xf numFmtId="0" fontId="5" fillId="2" borderId="50" xfId="0" applyFont="1" applyFill="1" applyBorder="1" applyAlignment="1">
      <alignment vertical="center"/>
    </xf>
    <xf numFmtId="17" fontId="27" fillId="0" borderId="24" xfId="0" quotePrefix="1" applyNumberFormat="1" applyFont="1" applyBorder="1"/>
    <xf numFmtId="3" fontId="9" fillId="13" borderId="23" xfId="0" applyNumberFormat="1" applyFont="1" applyFill="1" applyBorder="1" applyAlignment="1">
      <alignment horizontal="center"/>
    </xf>
    <xf numFmtId="4" fontId="27" fillId="13" borderId="26" xfId="0" applyNumberFormat="1" applyFont="1" applyFill="1" applyBorder="1" applyAlignment="1">
      <alignment horizontal="center"/>
    </xf>
    <xf numFmtId="4" fontId="27" fillId="0" borderId="35" xfId="0" applyNumberFormat="1" applyFont="1" applyBorder="1" applyAlignment="1">
      <alignment horizontal="center"/>
    </xf>
    <xf numFmtId="165" fontId="27" fillId="0" borderId="26" xfId="0" applyNumberFormat="1" applyFont="1" applyBorder="1" applyAlignment="1">
      <alignment horizontal="center"/>
    </xf>
    <xf numFmtId="0" fontId="18" fillId="0" borderId="0" xfId="0" applyFont="1" applyFill="1"/>
    <xf numFmtId="0" fontId="9" fillId="0" borderId="0" xfId="0" applyFont="1" applyFill="1" applyAlignment="1"/>
    <xf numFmtId="0" fontId="18" fillId="0" borderId="0" xfId="0" applyFont="1" applyFill="1" applyAlignment="1">
      <alignment vertical="center"/>
    </xf>
    <xf numFmtId="0" fontId="9" fillId="0" borderId="0" xfId="0" applyFont="1" applyFill="1" applyAlignment="1">
      <alignment vertical="center"/>
    </xf>
    <xf numFmtId="3" fontId="120" fillId="0" borderId="12"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3" fontId="121" fillId="0" borderId="105" xfId="0" applyNumberFormat="1" applyFont="1" applyFill="1" applyBorder="1" applyAlignment="1">
      <alignment horizontal="right" vertical="center"/>
    </xf>
    <xf numFmtId="0" fontId="122" fillId="0" borderId="141" xfId="0" applyFont="1" applyFill="1" applyBorder="1" applyAlignment="1">
      <alignment vertical="center" wrapText="1"/>
    </xf>
    <xf numFmtId="171" fontId="120" fillId="0" borderId="12" xfId="12" applyNumberFormat="1" applyFont="1" applyFill="1" applyBorder="1" applyAlignment="1">
      <alignment horizontal="center" vertical="center"/>
    </xf>
    <xf numFmtId="164" fontId="18" fillId="0" borderId="7" xfId="0" applyNumberFormat="1" applyFont="1" applyBorder="1" applyAlignment="1">
      <alignment horizontal="center"/>
    </xf>
    <xf numFmtId="3" fontId="4" fillId="0" borderId="43" xfId="9" applyNumberFormat="1" applyFont="1" applyBorder="1"/>
    <xf numFmtId="3" fontId="18" fillId="3" borderId="138" xfId="0" applyNumberFormat="1" applyFont="1" applyFill="1" applyBorder="1" applyAlignment="1">
      <alignment horizontal="center"/>
    </xf>
    <xf numFmtId="3" fontId="18" fillId="4" borderId="138" xfId="0" applyNumberFormat="1" applyFont="1" applyFill="1" applyBorder="1" applyAlignment="1">
      <alignment horizontal="center"/>
    </xf>
    <xf numFmtId="0" fontId="38"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95" xfId="0" applyNumberFormat="1" applyFont="1" applyBorder="1" applyAlignment="1">
      <alignment horizontal="center"/>
    </xf>
    <xf numFmtId="4" fontId="0" fillId="0" borderId="97" xfId="0" applyNumberFormat="1" applyBorder="1" applyAlignment="1">
      <alignment horizontal="center"/>
    </xf>
    <xf numFmtId="4" fontId="0" fillId="0" borderId="100" xfId="0" applyNumberFormat="1" applyBorder="1" applyAlignment="1">
      <alignment horizontal="center"/>
    </xf>
    <xf numFmtId="4" fontId="9" fillId="0" borderId="0" xfId="0" applyNumberFormat="1" applyFont="1" applyBorder="1" applyAlignment="1">
      <alignment horizontal="center"/>
    </xf>
    <xf numFmtId="0" fontId="0" fillId="0" borderId="0" xfId="0" applyBorder="1" applyAlignment="1">
      <alignment horizontal="center"/>
    </xf>
    <xf numFmtId="4" fontId="9" fillId="0" borderId="36" xfId="0" applyNumberFormat="1" applyFont="1" applyBorder="1" applyAlignment="1">
      <alignment horizontal="center"/>
    </xf>
    <xf numFmtId="0" fontId="0" fillId="0" borderId="13" xfId="0" applyBorder="1" applyAlignment="1">
      <alignment horizontal="center"/>
    </xf>
    <xf numFmtId="4" fontId="9" fillId="0" borderId="134" xfId="0" applyNumberFormat="1" applyFont="1" applyBorder="1" applyAlignment="1">
      <alignment horizontal="center"/>
    </xf>
    <xf numFmtId="0" fontId="0" fillId="0" borderId="131"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0" fillId="0" borderId="0" xfId="0" applyNumberFormat="1" applyBorder="1" applyAlignment="1">
      <alignment horizontal="center"/>
    </xf>
    <xf numFmtId="4" fontId="0" fillId="0" borderId="13" xfId="0" applyNumberFormat="1" applyBorder="1" applyAlignment="1">
      <alignment horizontal="center"/>
    </xf>
    <xf numFmtId="0" fontId="0" fillId="0" borderId="11" xfId="0" applyBorder="1" applyAlignment="1">
      <alignment horizontal="center"/>
    </xf>
    <xf numFmtId="0" fontId="0" fillId="0" borderId="100" xfId="0" applyBorder="1" applyAlignment="1">
      <alignment horizontal="center"/>
    </xf>
    <xf numFmtId="4" fontId="0" fillId="0" borderId="11" xfId="0" applyNumberFormat="1" applyBorder="1" applyAlignment="1">
      <alignment horizontal="center"/>
    </xf>
    <xf numFmtId="4" fontId="9" fillId="0" borderId="9" xfId="0" applyNumberFormat="1" applyFont="1" applyBorder="1" applyAlignment="1">
      <alignment horizontal="center"/>
    </xf>
    <xf numFmtId="4" fontId="9" fillId="0" borderId="2" xfId="0" applyNumberFormat="1" applyFont="1" applyBorder="1" applyAlignment="1">
      <alignment horizontal="center"/>
    </xf>
    <xf numFmtId="0" fontId="0" fillId="0" borderId="52" xfId="0" applyBorder="1" applyAlignment="1">
      <alignment horizontal="center"/>
    </xf>
    <xf numFmtId="4" fontId="9" fillId="0" borderId="1" xfId="0" applyNumberFormat="1" applyFont="1" applyBorder="1" applyAlignment="1">
      <alignment horizontal="center"/>
    </xf>
    <xf numFmtId="4" fontId="0" fillId="0" borderId="5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93" xfId="0" applyNumberFormat="1" applyFont="1" applyBorder="1" applyAlignment="1">
      <alignment horizontal="center"/>
    </xf>
    <xf numFmtId="0" fontId="0" fillId="0" borderId="97" xfId="0" applyBorder="1" applyAlignment="1">
      <alignment horizontal="center"/>
    </xf>
    <xf numFmtId="4" fontId="0" fillId="0" borderId="3" xfId="0" applyNumberFormat="1" applyBorder="1" applyAlignment="1">
      <alignment horizontal="center"/>
    </xf>
    <xf numFmtId="4" fontId="9" fillId="0" borderId="41" xfId="0" applyNumberFormat="1" applyFont="1" applyBorder="1" applyAlignment="1">
      <alignment horizontal="center"/>
    </xf>
    <xf numFmtId="4" fontId="3" fillId="0" borderId="26" xfId="0" applyNumberFormat="1" applyFont="1" applyBorder="1" applyAlignment="1">
      <alignment horizontal="center"/>
    </xf>
    <xf numFmtId="4" fontId="3" fillId="0" borderId="34" xfId="0" applyNumberFormat="1" applyFont="1" applyBorder="1" applyAlignment="1">
      <alignment horizontal="center"/>
    </xf>
    <xf numFmtId="4" fontId="9" fillId="0" borderId="34" xfId="0" applyNumberFormat="1" applyFont="1" applyBorder="1" applyAlignment="1">
      <alignment horizontal="center"/>
    </xf>
    <xf numFmtId="0" fontId="3" fillId="0" borderId="26"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4" fontId="9" fillId="0" borderId="11"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4" fontId="9" fillId="0" borderId="18" xfId="0" applyNumberFormat="1" applyFont="1" applyBorder="1" applyAlignment="1">
      <alignment horizontal="center"/>
    </xf>
    <xf numFmtId="4" fontId="9" fillId="0" borderId="108" xfId="0" applyNumberFormat="1" applyFont="1" applyBorder="1" applyAlignment="1">
      <alignment horizontal="center"/>
    </xf>
    <xf numFmtId="4" fontId="9" fillId="0" borderId="107" xfId="0" applyNumberFormat="1" applyFont="1" applyBorder="1" applyAlignment="1">
      <alignment horizontal="center"/>
    </xf>
    <xf numFmtId="4" fontId="9" fillId="0" borderId="8" xfId="0" applyNumberFormat="1" applyFont="1" applyBorder="1" applyAlignment="1">
      <alignment horizontal="center"/>
    </xf>
    <xf numFmtId="4" fontId="9" fillId="0" borderId="132" xfId="0" applyNumberFormat="1" applyFont="1" applyBorder="1" applyAlignment="1">
      <alignment horizontal="center"/>
    </xf>
    <xf numFmtId="4" fontId="9" fillId="0" borderId="131" xfId="0" applyNumberFormat="1" applyFont="1" applyBorder="1" applyAlignment="1">
      <alignment horizontal="center"/>
    </xf>
    <xf numFmtId="4" fontId="9" fillId="0" borderId="109" xfId="0" applyNumberFormat="1" applyFont="1" applyBorder="1" applyAlignment="1">
      <alignment horizontal="center"/>
    </xf>
    <xf numFmtId="4" fontId="9" fillId="0" borderId="3" xfId="0" applyNumberFormat="1" applyFont="1" applyBorder="1" applyAlignment="1">
      <alignment horizontal="center"/>
    </xf>
    <xf numFmtId="4" fontId="9" fillId="0" borderId="106" xfId="0" applyNumberFormat="1" applyFont="1" applyBorder="1" applyAlignment="1">
      <alignment horizontal="center"/>
    </xf>
    <xf numFmtId="4" fontId="9" fillId="0" borderId="13" xfId="0" applyNumberFormat="1" applyFont="1" applyBorder="1" applyAlignment="1">
      <alignment horizontal="center"/>
    </xf>
    <xf numFmtId="4" fontId="9" fillId="0" borderId="26" xfId="0" applyNumberFormat="1" applyFont="1" applyBorder="1" applyAlignment="1">
      <alignment horizontal="center"/>
    </xf>
    <xf numFmtId="4" fontId="9" fillId="0" borderId="133" xfId="0" applyNumberFormat="1" applyFont="1" applyBorder="1" applyAlignment="1">
      <alignment horizontal="center"/>
    </xf>
    <xf numFmtId="4" fontId="9" fillId="0" borderId="35" xfId="0" applyNumberFormat="1" applyFont="1" applyBorder="1" applyAlignment="1">
      <alignment horizontal="center"/>
    </xf>
    <xf numFmtId="4" fontId="9" fillId="0" borderId="52"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0" fontId="22" fillId="4" borderId="37" xfId="0" applyFont="1" applyFill="1" applyBorder="1" applyAlignment="1">
      <alignment horizontal="center" vertical="center" wrapText="1"/>
    </xf>
    <xf numFmtId="1" fontId="9" fillId="0" borderId="32" xfId="0" applyNumberFormat="1" applyFont="1" applyBorder="1" applyAlignment="1">
      <alignment horizontal="center"/>
    </xf>
    <xf numFmtId="1" fontId="9" fillId="0" borderId="106" xfId="0" applyNumberFormat="1" applyFont="1" applyBorder="1" applyAlignment="1">
      <alignment horizontal="center"/>
    </xf>
    <xf numFmtId="1" fontId="9" fillId="0" borderId="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0" fontId="5" fillId="2" borderId="32" xfId="0" quotePrefix="1" applyFont="1" applyFill="1" applyBorder="1" applyAlignment="1">
      <alignment horizontal="center" vertical="center"/>
    </xf>
    <xf numFmtId="4" fontId="0" fillId="0" borderId="1" xfId="0" applyNumberFormat="1" applyBorder="1" applyAlignment="1">
      <alignment horizontal="center"/>
    </xf>
    <xf numFmtId="4" fontId="0" fillId="0" borderId="32" xfId="0" applyNumberFormat="1" applyBorder="1" applyAlignment="1">
      <alignment horizontal="center"/>
    </xf>
    <xf numFmtId="4" fontId="0" fillId="0" borderId="106" xfId="0" applyNumberFormat="1" applyBorder="1" applyAlignment="1">
      <alignment horizontal="center"/>
    </xf>
    <xf numFmtId="4" fontId="0" fillId="0" borderId="36" xfId="0" applyNumberFormat="1" applyBorder="1" applyAlignment="1">
      <alignment horizontal="center"/>
    </xf>
    <xf numFmtId="1" fontId="9" fillId="0" borderId="116" xfId="0" applyNumberFormat="1" applyFont="1" applyBorder="1" applyAlignment="1">
      <alignment horizontal="center"/>
    </xf>
    <xf numFmtId="1" fontId="9" fillId="0" borderId="115" xfId="0" applyNumberFormat="1" applyFont="1" applyBorder="1" applyAlignment="1">
      <alignment horizontal="center"/>
    </xf>
    <xf numFmtId="1" fontId="9" fillId="0" borderId="107"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2"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0" fontId="9" fillId="0" borderId="10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7" xfId="22" applyFont="1" applyFill="1" applyBorder="1" applyAlignment="1">
      <alignment horizontal="center" vertical="center" wrapText="1"/>
    </xf>
    <xf numFmtId="0" fontId="3" fillId="0" borderId="7" xfId="0" applyFont="1" applyBorder="1" applyAlignment="1">
      <alignment horizontal="center" vertical="center" wrapText="1"/>
    </xf>
    <xf numFmtId="0" fontId="18"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9" fillId="0" borderId="50" xfId="22" applyFont="1" applyFill="1" applyBorder="1" applyAlignment="1">
      <alignment horizontal="center" vertical="center" wrapText="1"/>
    </xf>
    <xf numFmtId="0" fontId="18" fillId="0" borderId="48" xfId="22" applyFont="1" applyFill="1" applyBorder="1" applyAlignment="1">
      <alignment horizontal="center" vertical="center" wrapText="1"/>
    </xf>
    <xf numFmtId="0" fontId="18" fillId="0" borderId="49" xfId="22" applyFont="1" applyFill="1" applyBorder="1" applyAlignment="1">
      <alignment horizontal="center" vertical="center" wrapText="1"/>
    </xf>
    <xf numFmtId="0" fontId="18" fillId="0" borderId="50" xfId="22" applyFont="1" applyFill="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38" xfId="0" applyFont="1" applyFill="1" applyBorder="1" applyAlignment="1">
      <alignment horizontal="center" vertical="center" wrapText="1"/>
    </xf>
    <xf numFmtId="0" fontId="24" fillId="2" borderId="102"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9" fillId="0" borderId="48"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9" fillId="0" borderId="66" xfId="23" applyFont="1" applyFill="1" applyBorder="1" applyAlignment="1">
      <alignment horizontal="center" vertical="center" wrapText="1"/>
    </xf>
    <xf numFmtId="0" fontId="0" fillId="0" borderId="70" xfId="0"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80" fillId="0" borderId="49" xfId="21" applyFont="1" applyBorder="1" applyAlignment="1">
      <alignment horizontal="center" vertical="center"/>
    </xf>
    <xf numFmtId="0" fontId="0" fillId="0" borderId="50" xfId="0" applyBorder="1" applyAlignment="1"/>
    <xf numFmtId="0" fontId="3" fillId="0" borderId="102" xfId="0" applyFont="1" applyBorder="1" applyAlignment="1">
      <alignment vertical="center" wrapText="1"/>
    </xf>
    <xf numFmtId="0" fontId="3" fillId="0" borderId="101" xfId="0" applyFont="1" applyBorder="1" applyAlignment="1">
      <alignment vertical="center" wrapText="1"/>
    </xf>
    <xf numFmtId="4" fontId="3" fillId="0" borderId="129" xfId="0" applyNumberFormat="1" applyFont="1" applyFill="1" applyBorder="1" applyAlignment="1">
      <alignment horizontal="center"/>
    </xf>
    <xf numFmtId="4" fontId="3" fillId="0" borderId="132" xfId="0" applyNumberFormat="1" applyFont="1" applyFill="1" applyBorder="1" applyAlignment="1">
      <alignment horizontal="center"/>
    </xf>
    <xf numFmtId="2" fontId="3" fillId="0" borderId="129" xfId="0" applyNumberFormat="1" applyFont="1" applyBorder="1" applyAlignment="1">
      <alignment horizontal="center"/>
    </xf>
    <xf numFmtId="2" fontId="3" fillId="0" borderId="128" xfId="0" applyNumberFormat="1" applyFont="1" applyBorder="1" applyAlignment="1">
      <alignment horizontal="center"/>
    </xf>
    <xf numFmtId="4" fontId="3" fillId="0" borderId="129" xfId="0" applyNumberFormat="1" applyFont="1" applyBorder="1" applyAlignment="1">
      <alignment horizontal="center"/>
    </xf>
    <xf numFmtId="4" fontId="3" fillId="0" borderId="132" xfId="0" applyNumberFormat="1" applyFont="1" applyBorder="1" applyAlignment="1">
      <alignment horizontal="center"/>
    </xf>
    <xf numFmtId="4" fontId="3" fillId="0" borderId="128" xfId="0" applyNumberFormat="1" applyFont="1" applyBorder="1" applyAlignment="1">
      <alignment horizontal="center"/>
    </xf>
    <xf numFmtId="4" fontId="3" fillId="0" borderId="32" xfId="0" applyNumberFormat="1" applyFont="1" applyFill="1" applyBorder="1" applyAlignment="1">
      <alignment horizontal="center"/>
    </xf>
    <xf numFmtId="4" fontId="3" fillId="0" borderId="8" xfId="0" applyNumberFormat="1" applyFont="1" applyFill="1" applyBorder="1" applyAlignment="1">
      <alignment horizontal="center"/>
    </xf>
    <xf numFmtId="2" fontId="3" fillId="0" borderId="32" xfId="0" applyNumberFormat="1" applyFont="1" applyBorder="1" applyAlignment="1">
      <alignment horizontal="center"/>
    </xf>
    <xf numFmtId="2" fontId="3" fillId="0" borderId="18" xfId="0" applyNumberFormat="1" applyFont="1" applyBorder="1" applyAlignment="1">
      <alignment horizontal="center"/>
    </xf>
    <xf numFmtId="4" fontId="3" fillId="0" borderId="32" xfId="0" applyNumberFormat="1" applyFont="1" applyBorder="1" applyAlignment="1">
      <alignment horizontal="center"/>
    </xf>
    <xf numFmtId="4" fontId="3" fillId="0" borderId="8" xfId="0" applyNumberFormat="1" applyFont="1" applyBorder="1" applyAlignment="1">
      <alignment horizontal="center"/>
    </xf>
    <xf numFmtId="4" fontId="3" fillId="0" borderId="18" xfId="0" applyNumberFormat="1" applyFont="1" applyBorder="1" applyAlignment="1">
      <alignment horizontal="center"/>
    </xf>
    <xf numFmtId="4" fontId="3" fillId="0" borderId="36" xfId="0" applyNumberFormat="1" applyFont="1" applyFill="1" applyBorder="1" applyAlignment="1">
      <alignment horizontal="center"/>
    </xf>
    <xf numFmtId="4" fontId="3" fillId="0" borderId="11" xfId="0" applyNumberFormat="1" applyFont="1" applyFill="1" applyBorder="1" applyAlignment="1">
      <alignment horizontal="center"/>
    </xf>
    <xf numFmtId="2" fontId="3" fillId="0" borderId="36" xfId="0" applyNumberFormat="1" applyFont="1" applyBorder="1" applyAlignment="1">
      <alignment horizontal="center"/>
    </xf>
    <xf numFmtId="2" fontId="3" fillId="0" borderId="13" xfId="0" applyNumberFormat="1" applyFont="1" applyBorder="1" applyAlignment="1">
      <alignment horizontal="center"/>
    </xf>
    <xf numFmtId="4" fontId="3" fillId="0" borderId="36" xfId="0" applyNumberFormat="1" applyFont="1" applyBorder="1" applyAlignment="1">
      <alignment horizontal="center"/>
    </xf>
    <xf numFmtId="4" fontId="3" fillId="0" borderId="11" xfId="0" applyNumberFormat="1" applyFont="1" applyBorder="1" applyAlignment="1">
      <alignment horizontal="center"/>
    </xf>
    <xf numFmtId="4" fontId="3" fillId="0" borderId="13" xfId="0" applyNumberFormat="1" applyFont="1" applyBorder="1" applyAlignment="1">
      <alignment horizontal="center"/>
    </xf>
    <xf numFmtId="0" fontId="3" fillId="0" borderId="11" xfId="0" applyFont="1" applyBorder="1" applyAlignment="1"/>
    <xf numFmtId="2" fontId="3" fillId="0" borderId="13" xfId="0" applyNumberFormat="1" applyFont="1" applyBorder="1" applyAlignment="1"/>
    <xf numFmtId="0" fontId="3" fillId="0" borderId="13" xfId="0" applyFont="1" applyBorder="1" applyAlignment="1"/>
    <xf numFmtId="4" fontId="3" fillId="0" borderId="1" xfId="0" applyNumberFormat="1" applyFont="1" applyBorder="1" applyAlignment="1">
      <alignment horizontal="center"/>
    </xf>
    <xf numFmtId="0" fontId="3" fillId="0" borderId="2" xfId="0" applyFont="1" applyBorder="1" applyAlignment="1"/>
    <xf numFmtId="0" fontId="3" fillId="0" borderId="0" xfId="0" applyFont="1" applyBorder="1" applyAlignment="1"/>
    <xf numFmtId="2" fontId="3" fillId="0" borderId="0" xfId="0" applyNumberFormat="1" applyFont="1" applyBorder="1" applyAlignment="1">
      <alignment horizontal="center"/>
    </xf>
    <xf numFmtId="2" fontId="3" fillId="0" borderId="106" xfId="0" applyNumberFormat="1" applyFont="1" applyBorder="1" applyAlignment="1">
      <alignment horizontal="center"/>
    </xf>
    <xf numFmtId="2" fontId="3" fillId="0" borderId="18" xfId="0" applyNumberFormat="1" applyFont="1" applyBorder="1" applyAlignment="1"/>
    <xf numFmtId="0" fontId="3" fillId="0" borderId="8" xfId="0" applyFont="1" applyBorder="1" applyAlignment="1"/>
    <xf numFmtId="4" fontId="3" fillId="0" borderId="0" xfId="0" applyNumberFormat="1" applyFont="1" applyBorder="1" applyAlignment="1">
      <alignment horizontal="center"/>
    </xf>
    <xf numFmtId="0" fontId="3" fillId="0" borderId="106" xfId="0" applyFont="1" applyBorder="1" applyAlignment="1"/>
    <xf numFmtId="4" fontId="3" fillId="0" borderId="106" xfId="0" applyNumberFormat="1" applyFont="1" applyBorder="1" applyAlignment="1">
      <alignment horizontal="center"/>
    </xf>
    <xf numFmtId="0" fontId="3" fillId="0" borderId="18" xfId="0" applyFont="1" applyBorder="1" applyAlignment="1"/>
    <xf numFmtId="4" fontId="3" fillId="0" borderId="2" xfId="0" applyNumberFormat="1" applyFont="1" applyBorder="1" applyAlignment="1">
      <alignment horizontal="center"/>
    </xf>
    <xf numFmtId="0" fontId="3" fillId="0" borderId="52" xfId="0" applyFont="1" applyBorder="1" applyAlignment="1"/>
    <xf numFmtId="0" fontId="24" fillId="2" borderId="32" xfId="0" applyFont="1" applyFill="1" applyBorder="1" applyAlignment="1">
      <alignment horizontal="center" vertical="center"/>
    </xf>
    <xf numFmtId="0" fontId="3" fillId="0" borderId="20" xfId="0" applyFont="1" applyBorder="1" applyAlignment="1">
      <alignment horizontal="center" vertical="center"/>
    </xf>
    <xf numFmtId="0" fontId="3" fillId="0" borderId="8" xfId="0" applyFont="1" applyBorder="1" applyAlignment="1">
      <alignment horizontal="center" vertical="center"/>
    </xf>
    <xf numFmtId="0" fontId="8" fillId="4" borderId="54" xfId="0" applyFont="1" applyFill="1" applyBorder="1" applyAlignment="1">
      <alignment horizontal="center" vertical="center" wrapText="1"/>
    </xf>
    <xf numFmtId="0" fontId="8" fillId="0" borderId="5" xfId="0" applyFont="1" applyBorder="1" applyAlignment="1"/>
    <xf numFmtId="0" fontId="8" fillId="0" borderId="31" xfId="0" applyFont="1" applyBorder="1" applyAlignment="1"/>
    <xf numFmtId="4" fontId="3" fillId="0" borderId="1" xfId="0" applyNumberFormat="1" applyFont="1" applyFill="1" applyBorder="1" applyAlignment="1">
      <alignment horizontal="center"/>
    </xf>
    <xf numFmtId="0" fontId="3" fillId="0" borderId="3" xfId="0" applyFont="1" applyBorder="1" applyAlignment="1"/>
    <xf numFmtId="0" fontId="25" fillId="3" borderId="28" xfId="0" applyFont="1" applyFill="1" applyBorder="1" applyAlignment="1">
      <alignment horizontal="center" vertical="center"/>
    </xf>
    <xf numFmtId="0" fontId="25" fillId="3" borderId="43" xfId="0" applyFont="1" applyFill="1" applyBorder="1" applyAlignment="1">
      <alignment horizontal="center" vertical="center"/>
    </xf>
    <xf numFmtId="0" fontId="25" fillId="3" borderId="65"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2" fontId="3" fillId="0" borderId="2" xfId="0" applyNumberFormat="1" applyFont="1" applyBorder="1" applyAlignment="1">
      <alignment horizontal="center"/>
    </xf>
    <xf numFmtId="2" fontId="3" fillId="0" borderId="52" xfId="0" applyNumberFormat="1" applyFont="1" applyBorder="1" applyAlignment="1"/>
    <xf numFmtId="0" fontId="25" fillId="3" borderId="28" xfId="0" applyFont="1" applyFill="1" applyBorder="1" applyAlignment="1">
      <alignment horizontal="center" vertical="center" wrapText="1"/>
    </xf>
    <xf numFmtId="0" fontId="3" fillId="0" borderId="43" xfId="0" applyFont="1" applyBorder="1" applyAlignment="1">
      <alignment horizontal="center" vertical="center"/>
    </xf>
    <xf numFmtId="2" fontId="3" fillId="0" borderId="1" xfId="0" applyNumberFormat="1" applyFont="1" applyBorder="1" applyAlignment="1">
      <alignment horizontal="center"/>
    </xf>
    <xf numFmtId="4" fontId="9" fillId="0" borderId="17" xfId="0" applyNumberFormat="1" applyFont="1" applyBorder="1" applyAlignment="1">
      <alignment horizontal="center"/>
    </xf>
    <xf numFmtId="4" fontId="9" fillId="0" borderId="12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0" fontId="0" fillId="0" borderId="106" xfId="0" applyBorder="1" applyAlignment="1">
      <alignment horizontal="center"/>
    </xf>
    <xf numFmtId="4" fontId="0" fillId="0" borderId="132" xfId="0" applyNumberFormat="1" applyBorder="1" applyAlignment="1">
      <alignment horizontal="center"/>
    </xf>
    <xf numFmtId="0" fontId="22" fillId="4" borderId="57" xfId="0" applyFont="1" applyFill="1" applyBorder="1" applyAlignment="1">
      <alignment horizontal="center" vertical="center" wrapText="1"/>
    </xf>
    <xf numFmtId="0" fontId="0" fillId="0" borderId="57" xfId="0" applyBorder="1" applyAlignment="1">
      <alignment horizontal="center" vertical="center" wrapText="1"/>
    </xf>
    <xf numFmtId="0" fontId="22" fillId="4" borderId="57" xfId="0" applyFont="1" applyFill="1" applyBorder="1" applyAlignment="1">
      <alignment horizontal="center" vertical="justify"/>
    </xf>
    <xf numFmtId="0" fontId="0" fillId="0" borderId="57" xfId="0" applyBorder="1" applyAlignment="1">
      <alignment horizontal="center"/>
    </xf>
    <xf numFmtId="4" fontId="9" fillId="0" borderId="36" xfId="0" quotePrefix="1" applyNumberFormat="1" applyFont="1" applyBorder="1" applyAlignment="1">
      <alignment horizontal="center"/>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4" fontId="0" fillId="0" borderId="107" xfId="0" applyNumberFormat="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0" fillId="0" borderId="56" xfId="0"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22" fillId="4" borderId="42" xfId="0" applyFont="1" applyFill="1" applyBorder="1" applyAlignment="1">
      <alignment horizontal="center" vertical="center" wrapText="1"/>
    </xf>
    <xf numFmtId="0" fontId="0" fillId="0" borderId="42" xfId="0" applyBorder="1" applyAlignment="1">
      <alignment horizontal="center" vertical="center" wrapText="1"/>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4" fontId="8" fillId="0" borderId="32" xfId="0" applyNumberFormat="1" applyFont="1" applyBorder="1" applyAlignment="1">
      <alignment horizontal="center"/>
    </xf>
    <xf numFmtId="4" fontId="8" fillId="0" borderId="8" xfId="0" applyNumberFormat="1" applyFont="1" applyBorder="1" applyAlignment="1">
      <alignment horizontal="center"/>
    </xf>
    <xf numFmtId="0" fontId="8" fillId="0" borderId="8" xfId="0" applyFont="1" applyBorder="1" applyAlignment="1">
      <alignment horizontal="center"/>
    </xf>
    <xf numFmtId="3" fontId="9" fillId="0" borderId="20" xfId="0" applyNumberFormat="1" applyFont="1" applyBorder="1" applyAlignment="1">
      <alignment horizontal="center"/>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1" xfId="0" applyBorder="1" applyAlignment="1">
      <alignment horizontal="center" vertical="center" wrapText="1"/>
    </xf>
    <xf numFmtId="0" fontId="22" fillId="4" borderId="42" xfId="0" applyFont="1" applyFill="1" applyBorder="1" applyAlignment="1">
      <alignment horizontal="center" vertical="justify"/>
    </xf>
    <xf numFmtId="0" fontId="0" fillId="0" borderId="42" xfId="0" applyBorder="1" applyAlignment="1">
      <alignment horizontal="center"/>
    </xf>
    <xf numFmtId="4" fontId="9" fillId="0" borderId="12"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20" fillId="0" borderId="0" xfId="0" applyFont="1" applyAlignment="1">
      <alignment vertical="center" wrapText="1"/>
    </xf>
    <xf numFmtId="0" fontId="24" fillId="0" borderId="0" xfId="0" applyFont="1" applyAlignment="1">
      <alignment vertical="center" wrapText="1"/>
    </xf>
    <xf numFmtId="0" fontId="15" fillId="0" borderId="0" xfId="0" applyFont="1" applyAlignment="1"/>
    <xf numFmtId="0" fontId="3" fillId="0" borderId="0" xfId="0" applyFont="1" applyAlignment="1"/>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4" fontId="3" fillId="0" borderId="134" xfId="0" applyNumberFormat="1" applyFont="1" applyFill="1" applyBorder="1" applyAlignment="1">
      <alignment horizontal="center"/>
    </xf>
    <xf numFmtId="0" fontId="3" fillId="0" borderId="132" xfId="0" applyFont="1" applyBorder="1" applyAlignment="1"/>
    <xf numFmtId="4" fontId="3" fillId="0" borderId="134" xfId="0" applyNumberFormat="1" applyFont="1" applyBorder="1" applyAlignment="1">
      <alignment horizontal="center"/>
    </xf>
    <xf numFmtId="4" fontId="3" fillId="0" borderId="131" xfId="0" applyNumberFormat="1" applyFont="1" applyBorder="1" applyAlignment="1">
      <alignment horizontal="center"/>
    </xf>
    <xf numFmtId="0" fontId="3" fillId="0" borderId="132" xfId="0" applyFont="1" applyBorder="1" applyAlignment="1">
      <alignment horizontal="center"/>
    </xf>
    <xf numFmtId="4" fontId="3" fillId="0" borderId="108" xfId="0" applyNumberFormat="1" applyFont="1" applyFill="1" applyBorder="1" applyAlignment="1">
      <alignment horizontal="center"/>
    </xf>
    <xf numFmtId="0" fontId="3" fillId="0" borderId="107" xfId="0" applyFont="1" applyBorder="1" applyAlignment="1"/>
    <xf numFmtId="4" fontId="3" fillId="0" borderId="108" xfId="0" applyNumberFormat="1" applyFont="1" applyBorder="1" applyAlignment="1">
      <alignment horizontal="center"/>
    </xf>
    <xf numFmtId="4" fontId="3" fillId="0" borderId="109" xfId="0" applyNumberFormat="1" applyFont="1" applyBorder="1" applyAlignment="1">
      <alignment horizontal="center"/>
    </xf>
    <xf numFmtId="0" fontId="3" fillId="0" borderId="106" xfId="0" applyFont="1" applyBorder="1" applyAlignment="1">
      <alignment horizontal="center"/>
    </xf>
    <xf numFmtId="4" fontId="3" fillId="0" borderId="0" xfId="0" applyNumberFormat="1" applyFont="1" applyFill="1" applyBorder="1" applyAlignment="1">
      <alignment horizontal="center"/>
    </xf>
    <xf numFmtId="0" fontId="3" fillId="0" borderId="11" xfId="0" applyFont="1" applyBorder="1" applyAlignment="1">
      <alignment horizontal="center"/>
    </xf>
    <xf numFmtId="4" fontId="3" fillId="0" borderId="131" xfId="0" applyNumberFormat="1" applyFont="1" applyFill="1" applyBorder="1" applyAlignment="1">
      <alignment horizontal="center"/>
    </xf>
    <xf numFmtId="0" fontId="3" fillId="0" borderId="0" xfId="0" applyFont="1" applyBorder="1" applyAlignment="1">
      <alignment horizontal="center"/>
    </xf>
    <xf numFmtId="0" fontId="3" fillId="0" borderId="107" xfId="0" applyFont="1" applyBorder="1" applyAlignment="1">
      <alignment horizontal="center"/>
    </xf>
    <xf numFmtId="4" fontId="3" fillId="0" borderId="107" xfId="0" applyNumberFormat="1" applyFont="1" applyBorder="1" applyAlignment="1">
      <alignment horizontal="center"/>
    </xf>
    <xf numFmtId="4" fontId="3" fillId="0" borderId="114" xfId="0" applyNumberFormat="1" applyFont="1" applyFill="1" applyBorder="1" applyAlignment="1">
      <alignment horizontal="center"/>
    </xf>
    <xf numFmtId="0" fontId="3" fillId="0" borderId="116" xfId="0" applyFont="1" applyBorder="1" applyAlignment="1"/>
    <xf numFmtId="4" fontId="3" fillId="0" borderId="114" xfId="0" applyNumberFormat="1" applyFont="1" applyBorder="1" applyAlignment="1">
      <alignment horizontal="center"/>
    </xf>
    <xf numFmtId="0" fontId="3" fillId="0" borderId="116" xfId="0" applyFont="1" applyBorder="1" applyAlignment="1">
      <alignment horizontal="center"/>
    </xf>
    <xf numFmtId="4" fontId="3" fillId="0" borderId="117" xfId="0" applyNumberFormat="1" applyFont="1" applyBorder="1" applyAlignment="1">
      <alignment horizontal="center"/>
    </xf>
    <xf numFmtId="4" fontId="3" fillId="0" borderId="116" xfId="0" applyNumberFormat="1" applyFont="1" applyBorder="1" applyAlignment="1">
      <alignment horizontal="center"/>
    </xf>
    <xf numFmtId="0" fontId="3" fillId="0" borderId="115" xfId="0" applyFont="1" applyBorder="1" applyAlignment="1">
      <alignment horizontal="center"/>
    </xf>
    <xf numFmtId="0" fontId="3" fillId="0" borderId="115" xfId="0" applyFont="1" applyBorder="1" applyAlignment="1"/>
    <xf numFmtId="0" fontId="14" fillId="3" borderId="48"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14" fillId="3" borderId="48" xfId="0" applyFont="1" applyFill="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14" fillId="3" borderId="49" xfId="0" applyFont="1" applyFill="1" applyBorder="1" applyAlignment="1">
      <alignment horizontal="center" vertical="center"/>
    </xf>
    <xf numFmtId="0" fontId="14" fillId="3" borderId="50" xfId="0" applyFont="1" applyFill="1" applyBorder="1" applyAlignment="1">
      <alignment horizontal="center" vertical="center"/>
    </xf>
    <xf numFmtId="0" fontId="9" fillId="0" borderId="0" xfId="0" applyFont="1" applyAlignment="1"/>
    <xf numFmtId="0" fontId="24" fillId="2" borderId="1" xfId="0" applyFont="1" applyFill="1" applyBorder="1" applyAlignment="1">
      <alignment vertical="center"/>
    </xf>
    <xf numFmtId="0" fontId="24" fillId="2" borderId="2" xfId="0" applyFont="1" applyFill="1" applyBorder="1" applyAlignment="1">
      <alignment vertical="center"/>
    </xf>
    <xf numFmtId="0" fontId="24" fillId="2" borderId="3" xfId="0" applyFont="1" applyFill="1" applyBorder="1" applyAlignment="1">
      <alignment vertical="center"/>
    </xf>
    <xf numFmtId="0" fontId="24" fillId="2" borderId="36" xfId="0" applyFont="1" applyFill="1" applyBorder="1" applyAlignment="1">
      <alignment vertical="center"/>
    </xf>
    <xf numFmtId="0" fontId="24" fillId="2" borderId="0" xfId="0" applyFont="1" applyFill="1" applyBorder="1" applyAlignment="1">
      <alignment vertical="center"/>
    </xf>
    <xf numFmtId="0" fontId="24" fillId="2" borderId="11" xfId="0" applyFont="1" applyFill="1" applyBorder="1" applyAlignment="1">
      <alignment vertical="center"/>
    </xf>
    <xf numFmtId="0" fontId="24" fillId="2" borderId="20" xfId="0" applyFont="1" applyFill="1" applyBorder="1" applyAlignment="1">
      <alignment horizontal="center" vertical="center"/>
    </xf>
    <xf numFmtId="0" fontId="24" fillId="2" borderId="8" xfId="0" applyFont="1" applyFill="1" applyBorder="1" applyAlignment="1">
      <alignment horizontal="center" vertical="center"/>
    </xf>
    <xf numFmtId="4" fontId="3" fillId="0" borderId="115" xfId="0" applyNumberFormat="1" applyFont="1" applyBorder="1" applyAlignment="1">
      <alignment horizontal="center"/>
    </xf>
    <xf numFmtId="4" fontId="3" fillId="0" borderId="107" xfId="0" applyNumberFormat="1" applyFont="1" applyFill="1" applyBorder="1" applyAlignment="1">
      <alignment horizontal="center"/>
    </xf>
    <xf numFmtId="4" fontId="4" fillId="0" borderId="134" xfId="0" applyNumberFormat="1" applyFont="1" applyFill="1" applyBorder="1" applyAlignment="1">
      <alignment horizontal="center"/>
    </xf>
    <xf numFmtId="4" fontId="4" fillId="0" borderId="131" xfId="0" applyNumberFormat="1" applyFont="1" applyFill="1" applyBorder="1" applyAlignment="1">
      <alignment horizontal="center"/>
    </xf>
    <xf numFmtId="4" fontId="4" fillId="0" borderId="134" xfId="0" applyNumberFormat="1" applyFont="1" applyBorder="1" applyAlignment="1">
      <alignment horizontal="center"/>
    </xf>
    <xf numFmtId="4" fontId="4" fillId="0" borderId="131" xfId="0" applyNumberFormat="1" applyFont="1" applyBorder="1" applyAlignment="1">
      <alignment horizontal="center"/>
    </xf>
    <xf numFmtId="4" fontId="4" fillId="0" borderId="132" xfId="0" applyNumberFormat="1" applyFont="1" applyBorder="1" applyAlignment="1">
      <alignment horizontal="center"/>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08"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08" xfId="0" applyNumberFormat="1" applyFont="1" applyBorder="1" applyAlignment="1">
      <alignment horizontal="center"/>
    </xf>
    <xf numFmtId="4" fontId="4" fillId="0" borderId="109" xfId="0" applyNumberFormat="1" applyFont="1" applyBorder="1" applyAlignment="1">
      <alignment horizontal="center"/>
    </xf>
    <xf numFmtId="4" fontId="4" fillId="0" borderId="107"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0" xfId="0" applyNumberFormat="1" applyFont="1" applyBorder="1" applyAlignment="1">
      <alignment horizontal="center"/>
    </xf>
    <xf numFmtId="4" fontId="4" fillId="0" borderId="13" xfId="0" applyNumberFormat="1" applyFont="1" applyBorder="1" applyAlignment="1">
      <alignment horizontal="center"/>
    </xf>
    <xf numFmtId="4" fontId="4" fillId="0" borderId="11" xfId="0" applyNumberFormat="1" applyFont="1" applyFill="1" applyBorder="1" applyAlignment="1">
      <alignment horizontal="center"/>
    </xf>
    <xf numFmtId="4" fontId="4" fillId="0" borderId="32" xfId="0" applyNumberFormat="1" applyFont="1" applyFill="1" applyBorder="1" applyAlignment="1">
      <alignment horizontal="center"/>
    </xf>
    <xf numFmtId="4" fontId="4" fillId="0" borderId="107" xfId="0" applyNumberFormat="1" applyFont="1" applyFill="1" applyBorder="1" applyAlignment="1">
      <alignment horizontal="center"/>
    </xf>
    <xf numFmtId="4" fontId="4" fillId="0" borderId="32" xfId="0" applyNumberFormat="1" applyFont="1" applyBorder="1" applyAlignment="1">
      <alignment horizontal="center"/>
    </xf>
    <xf numFmtId="4" fontId="4" fillId="0" borderId="114" xfId="0" applyNumberFormat="1" applyFont="1" applyBorder="1" applyAlignment="1">
      <alignment horizontal="center"/>
    </xf>
    <xf numFmtId="4" fontId="4" fillId="0" borderId="115" xfId="0" applyNumberFormat="1" applyFont="1" applyBorder="1" applyAlignment="1">
      <alignment horizontal="center"/>
    </xf>
    <xf numFmtId="4" fontId="4" fillId="0" borderId="114" xfId="0" applyNumberFormat="1" applyFont="1" applyFill="1" applyBorder="1" applyAlignment="1">
      <alignment horizontal="center"/>
    </xf>
    <xf numFmtId="4" fontId="4" fillId="0" borderId="115" xfId="0" applyNumberFormat="1" applyFont="1" applyFill="1" applyBorder="1" applyAlignment="1">
      <alignment horizontal="center"/>
    </xf>
    <xf numFmtId="0" fontId="11" fillId="3" borderId="48" xfId="0" applyFon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4" fontId="4" fillId="0" borderId="117" xfId="0" applyNumberFormat="1" applyFont="1" applyBorder="1" applyAlignment="1">
      <alignment horizontal="center"/>
    </xf>
    <xf numFmtId="0" fontId="11" fillId="3" borderId="49" xfId="0" applyFont="1" applyFill="1" applyBorder="1" applyAlignment="1">
      <alignment horizontal="center" vertical="center"/>
    </xf>
    <xf numFmtId="0" fontId="11" fillId="3" borderId="50" xfId="0" applyFont="1" applyFill="1" applyBorder="1" applyAlignment="1">
      <alignment horizontal="center" vertical="center"/>
    </xf>
    <xf numFmtId="0" fontId="4" fillId="0" borderId="20" xfId="0" applyFont="1" applyBorder="1" applyAlignment="1">
      <alignment horizontal="center"/>
    </xf>
    <xf numFmtId="0" fontId="4" fillId="0" borderId="8" xfId="0" applyFont="1" applyBorder="1" applyAlignment="1">
      <alignment horizontal="center"/>
    </xf>
    <xf numFmtId="0" fontId="4" fillId="4" borderId="5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4" fontId="4" fillId="0" borderId="116" xfId="0" applyNumberFormat="1" applyFont="1" applyFill="1" applyBorder="1" applyAlignment="1">
      <alignment horizontal="center"/>
    </xf>
    <xf numFmtId="4" fontId="4" fillId="0" borderId="106" xfId="0" applyNumberFormat="1" applyFont="1" applyBorder="1" applyAlignment="1">
      <alignment horizontal="center"/>
    </xf>
    <xf numFmtId="4" fontId="4" fillId="0" borderId="41" xfId="0" applyNumberFormat="1" applyFont="1" applyFill="1" applyBorder="1" applyAlignment="1">
      <alignment horizontal="center"/>
    </xf>
    <xf numFmtId="4" fontId="4" fillId="0" borderId="34" xfId="0" applyNumberFormat="1" applyFont="1" applyFill="1" applyBorder="1" applyAlignment="1">
      <alignment horizontal="center"/>
    </xf>
    <xf numFmtId="4" fontId="4" fillId="0" borderId="41" xfId="0" applyNumberFormat="1" applyFont="1" applyBorder="1" applyAlignment="1">
      <alignment horizontal="center"/>
    </xf>
    <xf numFmtId="4" fontId="4" fillId="0" borderId="34" xfId="0" applyNumberFormat="1" applyFont="1" applyBorder="1" applyAlignment="1">
      <alignment horizontal="center"/>
    </xf>
    <xf numFmtId="4" fontId="4" fillId="0" borderId="26" xfId="0" applyNumberFormat="1" applyFont="1" applyBorder="1" applyAlignment="1">
      <alignment horizontal="center"/>
    </xf>
    <xf numFmtId="4" fontId="3" fillId="0" borderId="9" xfId="0" applyNumberFormat="1" applyFont="1" applyBorder="1" applyAlignment="1">
      <alignment horizontal="center"/>
    </xf>
    <xf numFmtId="4" fontId="3" fillId="0" borderId="15" xfId="0" applyNumberFormat="1" applyFont="1" applyBorder="1" applyAlignment="1">
      <alignment horizontal="center"/>
    </xf>
    <xf numFmtId="4" fontId="3" fillId="0" borderId="115" xfId="0" applyNumberFormat="1" applyFont="1" applyFill="1" applyBorder="1" applyAlignment="1">
      <alignment horizontal="center"/>
    </xf>
    <xf numFmtId="0" fontId="4" fillId="4"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11" fillId="0" borderId="0" xfId="0" applyFont="1" applyBorder="1" applyAlignment="1">
      <alignment wrapText="1"/>
    </xf>
    <xf numFmtId="0" fontId="25" fillId="0" borderId="0" xfId="0" applyFont="1" applyBorder="1" applyAlignment="1">
      <alignment vertical="center" wrapText="1"/>
    </xf>
    <xf numFmtId="4" fontId="3" fillId="0" borderId="106" xfId="0" applyNumberFormat="1" applyFont="1" applyFill="1" applyBorder="1" applyAlignment="1">
      <alignment horizont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11" fillId="0" borderId="28" xfId="0" applyFont="1" applyBorder="1" applyAlignment="1">
      <alignment wrapText="1"/>
    </xf>
    <xf numFmtId="0" fontId="11" fillId="0" borderId="43" xfId="0" applyFont="1" applyBorder="1" applyAlignment="1">
      <alignment wrapText="1"/>
    </xf>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3" fillId="0" borderId="43" xfId="0" applyFont="1" applyBorder="1" applyAlignment="1">
      <alignment vertical="center"/>
    </xf>
    <xf numFmtId="0" fontId="3" fillId="0" borderId="65" xfId="0" applyFont="1" applyBorder="1" applyAlignment="1">
      <alignmen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4" fontId="3" fillId="0" borderId="41" xfId="0" applyNumberFormat="1" applyFont="1" applyFill="1" applyBorder="1" applyAlignment="1">
      <alignment horizontal="center"/>
    </xf>
    <xf numFmtId="4" fontId="3" fillId="0" borderId="26" xfId="0" applyNumberFormat="1" applyFont="1" applyFill="1" applyBorder="1" applyAlignment="1">
      <alignment horizontal="center"/>
    </xf>
    <xf numFmtId="4" fontId="3" fillId="0" borderId="41" xfId="0" applyNumberFormat="1" applyFont="1" applyBorder="1" applyAlignment="1">
      <alignment horizontal="center"/>
    </xf>
    <xf numFmtId="4" fontId="3" fillId="0" borderId="35" xfId="0" applyNumberFormat="1" applyFont="1" applyBorder="1" applyAlignment="1">
      <alignment horizontal="center"/>
    </xf>
    <xf numFmtId="4" fontId="3" fillId="0" borderId="23" xfId="0" applyNumberFormat="1" applyFont="1" applyBorder="1" applyAlignment="1">
      <alignment horizontal="center"/>
    </xf>
    <xf numFmtId="4" fontId="3" fillId="0" borderId="133" xfId="0" applyNumberFormat="1" applyFont="1" applyBorder="1" applyAlignment="1">
      <alignment horizontal="center"/>
    </xf>
    <xf numFmtId="0" fontId="11" fillId="0" borderId="0" xfId="0" applyFont="1" applyBorder="1" applyAlignment="1">
      <alignment horizontal="left" wrapText="1"/>
    </xf>
    <xf numFmtId="0" fontId="24"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3" fillId="0" borderId="49" xfId="0" applyFont="1" applyBorder="1" applyAlignment="1">
      <alignment vertical="center"/>
    </xf>
    <xf numFmtId="0" fontId="3" fillId="0" borderId="50" xfId="0" applyFont="1" applyBorder="1" applyAlignment="1">
      <alignment vertical="center"/>
    </xf>
    <xf numFmtId="0" fontId="3" fillId="4" borderId="5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4" borderId="57"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4" borderId="54" xfId="0" applyNumberFormat="1"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4" borderId="28"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43" xfId="0" applyFont="1" applyBorder="1" applyAlignment="1">
      <alignment horizontal="center" wrapText="1"/>
    </xf>
    <xf numFmtId="0" fontId="16" fillId="4" borderId="28" xfId="0" applyFont="1" applyFill="1" applyBorder="1" applyAlignment="1">
      <alignment horizontal="center" vertical="center" wrapText="1"/>
    </xf>
    <xf numFmtId="0" fontId="14" fillId="0" borderId="43" xfId="0" applyFont="1" applyBorder="1" applyAlignment="1">
      <alignment horizontal="center" wrapText="1"/>
    </xf>
    <xf numFmtId="0" fontId="14" fillId="0" borderId="65" xfId="0" applyFont="1" applyBorder="1" applyAlignment="1">
      <alignment horizontal="center" wrapText="1"/>
    </xf>
    <xf numFmtId="0" fontId="8" fillId="0" borderId="43" xfId="0" applyFont="1" applyBorder="1" applyAlignment="1">
      <alignment horizontal="center" vertical="center"/>
    </xf>
    <xf numFmtId="0" fontId="8" fillId="0" borderId="65" xfId="0" applyFont="1" applyBorder="1" applyAlignment="1">
      <alignment horizontal="center" vertical="center"/>
    </xf>
    <xf numFmtId="0" fontId="8"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18" xfId="0" applyFont="1" applyBorder="1" applyAlignment="1"/>
    <xf numFmtId="0" fontId="3" fillId="0" borderId="103" xfId="0" applyFont="1" applyBorder="1" applyAlignment="1"/>
    <xf numFmtId="0" fontId="3" fillId="0" borderId="0" xfId="0" applyFont="1" applyBorder="1" applyAlignment="1">
      <alignment wrapText="1"/>
    </xf>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Border="1" applyAlignment="1"/>
    <xf numFmtId="0" fontId="0" fillId="0" borderId="0" xfId="0" applyBorder="1" applyAlignment="1"/>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28" xfId="0" applyFont="1" applyBorder="1" applyAlignment="1">
      <alignment wrapText="1"/>
    </xf>
    <xf numFmtId="0" fontId="0" fillId="0" borderId="43" xfId="0"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4" fillId="0" borderId="48"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0" fillId="0" borderId="0" xfId="0" applyAlignment="1">
      <alignment horizontal="left" wrapText="1"/>
    </xf>
    <xf numFmtId="0" fontId="5" fillId="2" borderId="28" xfId="0" applyFont="1" applyFill="1" applyBorder="1" applyAlignment="1">
      <alignment horizontal="left" vertical="center" wrapText="1"/>
    </xf>
    <xf numFmtId="0" fontId="5" fillId="2" borderId="43"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4" fillId="0" borderId="0" xfId="0" applyFont="1" applyBorder="1" applyAlignment="1">
      <alignment wrapText="1"/>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0" fillId="0" borderId="50" xfId="0" applyBorder="1" applyAlignment="1">
      <alignment horizontal="center" vertical="center"/>
    </xf>
    <xf numFmtId="0" fontId="14" fillId="0" borderId="48" xfId="0" applyFont="1" applyBorder="1" applyAlignment="1">
      <alignment horizontal="center" vertical="center"/>
    </xf>
    <xf numFmtId="0" fontId="0" fillId="0" borderId="49" xfId="0" applyBorder="1" applyAlignment="1">
      <alignment horizontal="center" vertical="center"/>
    </xf>
    <xf numFmtId="0" fontId="4" fillId="0" borderId="0" xfId="0" applyFont="1" applyFill="1" applyBorder="1" applyAlignment="1">
      <alignment horizontal="left" wrapText="1"/>
    </xf>
    <xf numFmtId="0" fontId="4" fillId="0" borderId="0" xfId="0" applyFont="1" applyFill="1" applyBorder="1" applyAlignment="1">
      <alignmen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wrapText="1"/>
    </xf>
    <xf numFmtId="49" fontId="16" fillId="2" borderId="63" xfId="0" quotePrefix="1"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134" xfId="0" applyFont="1" applyFill="1" applyBorder="1" applyAlignment="1">
      <alignment horizontal="center" vertical="center"/>
    </xf>
    <xf numFmtId="0" fontId="11" fillId="4" borderId="133" xfId="0" applyFont="1" applyFill="1" applyBorder="1" applyAlignment="1">
      <alignment horizontal="center" vertical="center"/>
    </xf>
    <xf numFmtId="3" fontId="14" fillId="0" borderId="113" xfId="0" applyNumberFormat="1" applyFont="1" applyFill="1" applyBorder="1" applyAlignment="1">
      <alignment horizontal="center" vertical="center"/>
    </xf>
    <xf numFmtId="3" fontId="14" fillId="0" borderId="133" xfId="0" applyNumberFormat="1" applyFont="1" applyFill="1" applyBorder="1" applyAlignment="1">
      <alignment horizontal="center" vertical="center"/>
    </xf>
    <xf numFmtId="3" fontId="4" fillId="2" borderId="113" xfId="0" applyNumberFormat="1" applyFont="1" applyFill="1" applyBorder="1" applyAlignment="1">
      <alignment horizontal="center"/>
    </xf>
    <xf numFmtId="3" fontId="4" fillId="2" borderId="133" xfId="0" applyNumberFormat="1" applyFont="1" applyFill="1" applyBorder="1" applyAlignment="1">
      <alignment horizontal="center"/>
    </xf>
    <xf numFmtId="17" fontId="11" fillId="4" borderId="36"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36"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36"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41" xfId="0" applyFont="1" applyFill="1" applyBorder="1" applyAlignment="1">
      <alignment horizontal="center" vertical="center"/>
    </xf>
    <xf numFmtId="0" fontId="11" fillId="4" borderId="35" xfId="0" applyFont="1" applyFill="1" applyBorder="1" applyAlignment="1">
      <alignment horizontal="center" vertical="center"/>
    </xf>
    <xf numFmtId="0" fontId="11" fillId="0" borderId="0" xfId="0" applyFont="1" applyBorder="1" applyAlignment="1"/>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0" fillId="0" borderId="4" xfId="0" applyBorder="1" applyAlignment="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17" fontId="16" fillId="2" borderId="63" xfId="0" quotePrefix="1" applyNumberFormat="1" applyFont="1" applyFill="1" applyBorder="1" applyAlignment="1">
      <alignment horizontal="center" vertical="center" textRotation="180"/>
    </xf>
    <xf numFmtId="17" fontId="16" fillId="2" borderId="14" xfId="0"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9" fillId="0" borderId="0" xfId="0" applyFont="1" applyAlignment="1">
      <alignment wrapText="1"/>
    </xf>
    <xf numFmtId="0" fontId="11" fillId="4" borderId="52" xfId="0" applyFont="1" applyFill="1" applyBorder="1" applyAlignment="1">
      <alignment horizontal="center" vertical="center"/>
    </xf>
    <xf numFmtId="0" fontId="11" fillId="0" borderId="35" xfId="0" applyFont="1" applyBorder="1" applyAlignment="1"/>
    <xf numFmtId="0" fontId="0" fillId="0" borderId="5" xfId="0" applyBorder="1" applyAlignment="1"/>
    <xf numFmtId="17" fontId="16" fillId="2" borderId="14" xfId="0" quotePrefix="1" applyNumberFormat="1" applyFont="1" applyFill="1" applyBorder="1" applyAlignment="1">
      <alignment horizontal="center" vertical="center" textRotation="180"/>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9" fillId="0" borderId="0"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0" fontId="120" fillId="0" borderId="36" xfId="0" applyFont="1" applyFill="1" applyBorder="1" applyAlignment="1">
      <alignment horizontal="left" vertical="center"/>
    </xf>
    <xf numFmtId="0" fontId="120" fillId="0" borderId="0" xfId="0" applyFont="1" applyFill="1" applyBorder="1" applyAlignment="1">
      <alignment horizontal="left" vertical="center"/>
    </xf>
    <xf numFmtId="0" fontId="120" fillId="0" borderId="142" xfId="0" applyFont="1" applyFill="1" applyBorder="1" applyAlignment="1">
      <alignment horizontal="center" vertical="top" wrapText="1"/>
    </xf>
    <xf numFmtId="0" fontId="122" fillId="0" borderId="143" xfId="0" applyFont="1" applyFill="1" applyBorder="1" applyAlignment="1">
      <alignment vertical="center" wrapText="1"/>
    </xf>
    <xf numFmtId="0" fontId="122" fillId="0" borderId="144" xfId="0" applyFont="1" applyFill="1" applyBorder="1" applyAlignment="1">
      <alignment vertical="center" wrapText="1"/>
    </xf>
    <xf numFmtId="0" fontId="121" fillId="0" borderId="108" xfId="0" applyFont="1" applyFill="1" applyBorder="1" applyAlignment="1">
      <alignment horizontal="left" vertical="top" wrapText="1"/>
    </xf>
    <xf numFmtId="0" fontId="121" fillId="0" borderId="106" xfId="0" applyFont="1" applyFill="1" applyBorder="1" applyAlignment="1">
      <alignment horizontal="left" vertical="top" wrapText="1"/>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26" xfId="9" quotePrefix="1" applyNumberFormat="1" applyFont="1" applyFill="1" applyBorder="1" applyAlignment="1">
      <alignment horizontal="center"/>
    </xf>
    <xf numFmtId="4" fontId="9" fillId="0" borderId="129" xfId="9" quotePrefix="1" applyNumberFormat="1" applyFont="1" applyFill="1" applyBorder="1" applyAlignment="1">
      <alignment horizontal="center"/>
    </xf>
    <xf numFmtId="4" fontId="9" fillId="0" borderId="128"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30" fillId="0" borderId="0" xfId="9"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108" xfId="9" quotePrefix="1" applyNumberFormat="1" applyFont="1" applyFill="1" applyBorder="1" applyAlignment="1">
      <alignment horizontal="center"/>
    </xf>
    <xf numFmtId="4" fontId="9" fillId="0" borderId="109" xfId="9" quotePrefix="1" applyNumberFormat="1" applyFont="1" applyFill="1" applyBorder="1" applyAlignment="1">
      <alignment horizontal="center"/>
    </xf>
    <xf numFmtId="4" fontId="9" fillId="0" borderId="15" xfId="9" quotePrefix="1" applyNumberFormat="1" applyFont="1" applyFill="1" applyBorder="1" applyAlignment="1">
      <alignment horizontal="center"/>
    </xf>
    <xf numFmtId="4" fontId="30" fillId="0" borderId="107" xfId="9" applyNumberFormat="1" applyFont="1" applyFill="1" applyBorder="1" applyAlignment="1">
      <alignment horizontal="center"/>
    </xf>
    <xf numFmtId="4" fontId="9" fillId="0" borderId="107" xfId="9" quotePrefix="1" applyNumberFormat="1" applyFont="1" applyFill="1" applyBorder="1" applyAlignment="1">
      <alignment horizontal="center"/>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6" fillId="0" borderId="0" xfId="9" applyFont="1" applyBorder="1" applyAlignment="1">
      <alignment wrapText="1"/>
    </xf>
    <xf numFmtId="0" fontId="4" fillId="0" borderId="0" xfId="9" applyFont="1" applyBorder="1" applyAlignment="1">
      <alignment wrapText="1"/>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5" fillId="7" borderId="48" xfId="9" applyFont="1" applyFill="1" applyBorder="1" applyAlignment="1">
      <alignment horizontal="center" vertical="center"/>
    </xf>
    <xf numFmtId="0" fontId="5" fillId="0" borderId="50" xfId="9" applyFont="1" applyBorder="1" applyAlignment="1">
      <alignment horizontal="center" vertical="center"/>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48" xfId="9" applyFont="1" applyFill="1" applyBorder="1" applyAlignment="1">
      <alignment horizontal="center" vertical="center"/>
    </xf>
    <xf numFmtId="4" fontId="9" fillId="0" borderId="32" xfId="9" quotePrefix="1" applyNumberFormat="1" applyFont="1" applyFill="1" applyBorder="1" applyAlignment="1">
      <alignment horizontal="center"/>
    </xf>
    <xf numFmtId="4" fontId="9" fillId="0" borderId="18" xfId="9" quotePrefix="1" applyNumberFormat="1" applyFont="1" applyFill="1" applyBorder="1" applyAlignment="1">
      <alignment horizontal="center"/>
    </xf>
    <xf numFmtId="4" fontId="9" fillId="0" borderId="8" xfId="9" quotePrefix="1" applyNumberFormat="1" applyFont="1" applyFill="1" applyBorder="1" applyAlignment="1">
      <alignment horizontal="center"/>
    </xf>
    <xf numFmtId="4" fontId="9" fillId="0" borderId="1" xfId="9" quotePrefix="1" applyNumberFormat="1" applyFont="1" applyFill="1" applyBorder="1" applyAlignment="1">
      <alignment horizontal="center"/>
    </xf>
    <xf numFmtId="4" fontId="9" fillId="0" borderId="52" xfId="9" quotePrefix="1" applyNumberFormat="1" applyFont="1" applyFill="1" applyBorder="1" applyAlignment="1">
      <alignment horizontal="center"/>
    </xf>
    <xf numFmtId="4" fontId="30" fillId="0" borderId="20" xfId="9" applyNumberFormat="1" applyFont="1" applyFill="1" applyBorder="1" applyAlignment="1">
      <alignment horizontal="center"/>
    </xf>
    <xf numFmtId="0" fontId="29" fillId="0" borderId="43" xfId="9" applyBorder="1" applyAlignment="1"/>
    <xf numFmtId="0" fontId="29" fillId="0" borderId="65" xfId="9" applyBorder="1" applyAlignment="1"/>
    <xf numFmtId="4" fontId="9" fillId="0" borderId="20" xfId="9" quotePrefix="1" applyNumberFormat="1" applyFont="1" applyFill="1" applyBorder="1" applyAlignment="1">
      <alignment horizont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9" fillId="4" borderId="30" xfId="9" applyFont="1" applyFill="1" applyBorder="1" applyAlignment="1">
      <alignment horizontal="center" vertical="center" wrapText="1"/>
    </xf>
    <xf numFmtId="0" fontId="29" fillId="0" borderId="45" xfId="9" applyBorder="1" applyAlignment="1">
      <alignment horizontal="center" vertical="center" wrapText="1"/>
    </xf>
    <xf numFmtId="0" fontId="9" fillId="4" borderId="45" xfId="9" applyFont="1" applyFill="1" applyBorder="1" applyAlignment="1">
      <alignment horizontal="center" vertical="center" wrapText="1"/>
    </xf>
    <xf numFmtId="0" fontId="9" fillId="4" borderId="38" xfId="9" applyFont="1" applyFill="1" applyBorder="1" applyAlignment="1">
      <alignment horizontal="center" vertical="center" wrapText="1"/>
    </xf>
    <xf numFmtId="0" fontId="29" fillId="0" borderId="39" xfId="9" applyBorder="1" applyAlignment="1">
      <alignment horizontal="center" vertical="center" wrapText="1"/>
    </xf>
    <xf numFmtId="0" fontId="24" fillId="3" borderId="49" xfId="9" applyFont="1" applyFill="1" applyBorder="1" applyAlignment="1">
      <alignment horizontal="center" vertical="center" wrapText="1"/>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9" fillId="0" borderId="2" xfId="9" quotePrefix="1" applyNumberFormat="1" applyFont="1" applyFill="1" applyBorder="1" applyAlignment="1">
      <alignment horizontal="center"/>
    </xf>
    <xf numFmtId="4" fontId="9" fillId="0" borderId="3" xfId="9" quotePrefix="1" applyNumberFormat="1" applyFont="1" applyFill="1" applyBorder="1" applyAlignment="1">
      <alignment horizontal="center"/>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4" fontId="9" fillId="0" borderId="55" xfId="9" quotePrefix="1"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16" fillId="7" borderId="48" xfId="9" applyFont="1" applyFill="1" applyBorder="1" applyAlignment="1">
      <alignment horizontal="center" vertical="center"/>
    </xf>
    <xf numFmtId="0" fontId="16" fillId="0" borderId="50" xfId="9" applyFont="1" applyBorder="1" applyAlignment="1">
      <alignment horizontal="center" vertical="center"/>
    </xf>
    <xf numFmtId="0" fontId="6" fillId="0" borderId="1" xfId="9" applyFont="1" applyBorder="1" applyAlignment="1">
      <alignment wrapText="1"/>
    </xf>
    <xf numFmtId="0" fontId="29" fillId="0" borderId="2" xfId="9" applyBorder="1" applyAlignment="1">
      <alignment wrapText="1"/>
    </xf>
    <xf numFmtId="0" fontId="29" fillId="0" borderId="3" xfId="9" applyBorder="1" applyAlignment="1">
      <alignment wrapText="1"/>
    </xf>
    <xf numFmtId="0" fontId="6" fillId="0" borderId="32" xfId="9" applyFont="1" applyBorder="1" applyAlignment="1">
      <alignment wrapText="1"/>
    </xf>
    <xf numFmtId="0" fontId="29" fillId="0" borderId="20" xfId="9" applyBorder="1" applyAlignment="1">
      <alignment wrapText="1"/>
    </xf>
    <xf numFmtId="0" fontId="29" fillId="0" borderId="8" xfId="9" applyBorder="1" applyAlignment="1">
      <alignment wrapText="1"/>
    </xf>
    <xf numFmtId="0" fontId="6" fillId="0" borderId="36" xfId="9" applyFont="1" applyBorder="1" applyAlignment="1">
      <alignment wrapText="1"/>
    </xf>
    <xf numFmtId="0" fontId="29" fillId="0" borderId="0" xfId="9" applyBorder="1" applyAlignment="1">
      <alignment wrapText="1"/>
    </xf>
    <xf numFmtId="0" fontId="29" fillId="0" borderId="11" xfId="9" applyBorder="1" applyAlignment="1">
      <alignment wrapText="1"/>
    </xf>
    <xf numFmtId="4" fontId="30" fillId="0" borderId="8" xfId="9" applyNumberFormat="1" applyFont="1" applyFill="1" applyBorder="1" applyAlignment="1">
      <alignment horizontal="center"/>
    </xf>
    <xf numFmtId="4" fontId="9" fillId="0" borderId="23"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13" xfId="9" quotePrefix="1" applyNumberFormat="1" applyFont="1" applyFill="1" applyBorder="1" applyAlignment="1">
      <alignment horizontal="center"/>
    </xf>
    <xf numFmtId="4" fontId="30" fillId="0" borderId="126" xfId="9" applyNumberFormat="1" applyFont="1" applyFill="1" applyBorder="1" applyAlignment="1">
      <alignment horizontal="center"/>
    </xf>
    <xf numFmtId="4" fontId="9" fillId="0" borderId="125"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9" fillId="0" borderId="134"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9" xfId="9" quotePrefix="1" applyNumberFormat="1" applyFont="1" applyFill="1" applyBorder="1" applyAlignment="1">
      <alignment horizontal="center"/>
    </xf>
    <xf numFmtId="4" fontId="30" fillId="0" borderId="131" xfId="9" applyNumberFormat="1" applyFont="1" applyFill="1" applyBorder="1" applyAlignment="1">
      <alignment horizontal="center"/>
    </xf>
    <xf numFmtId="4" fontId="9" fillId="0" borderId="132" xfId="9" quotePrefix="1" applyNumberFormat="1" applyFont="1" applyFill="1" applyBorder="1" applyAlignment="1">
      <alignment horizontal="center"/>
    </xf>
    <xf numFmtId="0" fontId="5" fillId="2" borderId="23" xfId="9"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18" fillId="3" borderId="48" xfId="9" applyFont="1" applyFill="1" applyBorder="1" applyAlignment="1">
      <alignment horizontal="center" vertical="center" wrapText="1"/>
    </xf>
    <xf numFmtId="0" fontId="9" fillId="0" borderId="49" xfId="9" applyFont="1" applyBorder="1" applyAlignment="1"/>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4" fillId="0" borderId="34" xfId="0" applyFont="1" applyBorder="1" applyAlignment="1"/>
    <xf numFmtId="0" fontId="4" fillId="0" borderId="35" xfId="0" applyFont="1" applyBorder="1" applyAlignment="1"/>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8" xfId="9" applyFont="1" applyFill="1" applyBorder="1" applyAlignment="1">
      <alignment horizontal="center" vertical="center" wrapText="1"/>
    </xf>
    <xf numFmtId="0" fontId="18" fillId="2" borderId="49"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18" fillId="3" borderId="48" xfId="9" applyFont="1" applyFill="1" applyBorder="1" applyAlignment="1">
      <alignment horizontal="center" vertical="center"/>
    </xf>
    <xf numFmtId="0" fontId="18" fillId="3" borderId="49"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3" fontId="8" fillId="0" borderId="0"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6" borderId="49" xfId="6" applyNumberFormat="1" applyFont="1" applyFill="1" applyBorder="1" applyAlignment="1">
      <alignment horizontal="center" vertical="center"/>
    </xf>
    <xf numFmtId="0" fontId="0" fillId="0" borderId="50" xfId="0" applyBorder="1" applyAlignment="1">
      <alignment vertical="center"/>
    </xf>
    <xf numFmtId="3" fontId="73" fillId="0" borderId="0" xfId="0" applyNumberFormat="1" applyFont="1" applyBorder="1" applyAlignment="1">
      <alignment horizontal="center"/>
    </xf>
    <xf numFmtId="0" fontId="0" fillId="0" borderId="13" xfId="0" applyBorder="1" applyAlignment="1"/>
    <xf numFmtId="0" fontId="4" fillId="0" borderId="0" xfId="6" applyFont="1" applyBorder="1" applyAlignment="1"/>
    <xf numFmtId="3" fontId="8" fillId="16" borderId="43" xfId="6" applyNumberFormat="1" applyFont="1" applyFill="1" applyBorder="1" applyAlignment="1">
      <alignment horizontal="center" vertical="center"/>
    </xf>
    <xf numFmtId="0" fontId="0" fillId="0" borderId="65" xfId="0" applyBorder="1" applyAlignment="1">
      <alignment vertical="center"/>
    </xf>
    <xf numFmtId="3" fontId="14" fillId="16" borderId="49" xfId="6" applyNumberFormat="1" applyFont="1" applyFill="1" applyBorder="1" applyAlignment="1">
      <alignment horizont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0" fontId="46" fillId="23" borderId="48" xfId="6" applyFont="1" applyFill="1" applyBorder="1" applyAlignment="1">
      <alignment horizontal="center" vertical="center" wrapText="1"/>
    </xf>
    <xf numFmtId="0" fontId="46" fillId="23" borderId="49" xfId="6" applyFont="1" applyFill="1" applyBorder="1" applyAlignment="1">
      <alignment horizontal="center" vertical="center" wrapText="1"/>
    </xf>
    <xf numFmtId="0" fontId="46" fillId="23" borderId="50" xfId="6" applyFont="1" applyFill="1" applyBorder="1" applyAlignment="1">
      <alignment horizontal="center" vertical="center" wrapText="1"/>
    </xf>
    <xf numFmtId="0" fontId="45" fillId="4" borderId="6" xfId="6" applyFont="1" applyFill="1" applyBorder="1" applyAlignment="1">
      <alignment horizontal="center"/>
    </xf>
    <xf numFmtId="0" fontId="45" fillId="4" borderId="4" xfId="6" applyFont="1" applyFill="1" applyBorder="1" applyAlignment="1">
      <alignment horizontal="center"/>
    </xf>
    <xf numFmtId="0" fontId="45" fillId="4" borderId="5" xfId="6" applyFont="1" applyFill="1" applyBorder="1" applyAlignment="1">
      <alignment horizontal="center"/>
    </xf>
    <xf numFmtId="3" fontId="8" fillId="0" borderId="0" xfId="6" applyNumberFormat="1" applyFont="1" applyBorder="1" applyAlignment="1">
      <alignment horizontal="center"/>
    </xf>
    <xf numFmtId="0" fontId="45" fillId="18" borderId="49" xfId="0" applyFont="1" applyFill="1" applyBorder="1" applyAlignment="1">
      <alignment horizontal="center" vertical="center" wrapText="1"/>
    </xf>
    <xf numFmtId="0" fontId="46" fillId="4" borderId="48" xfId="6" applyFont="1" applyFill="1" applyBorder="1" applyAlignment="1">
      <alignment horizontal="center" vertical="center" wrapText="1"/>
    </xf>
    <xf numFmtId="0" fontId="45" fillId="18" borderId="6" xfId="6" applyFont="1" applyFill="1" applyBorder="1" applyAlignment="1">
      <alignment horizontal="center" vertical="center"/>
    </xf>
    <xf numFmtId="0" fontId="45" fillId="18" borderId="5" xfId="6" applyFont="1" applyFill="1" applyBorder="1" applyAlignment="1">
      <alignment horizontal="center" vertical="center"/>
    </xf>
    <xf numFmtId="0" fontId="43" fillId="17" borderId="29" xfId="6" applyFont="1" applyFill="1" applyBorder="1" applyAlignment="1">
      <alignment horizontal="center" vertical="center"/>
    </xf>
    <xf numFmtId="0" fontId="43" fillId="17"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14" fillId="17" borderId="29" xfId="6" applyFont="1" applyFill="1" applyBorder="1" applyAlignment="1">
      <alignment horizontal="center" vertical="center" wrapText="1"/>
    </xf>
    <xf numFmtId="0" fontId="0" fillId="0" borderId="10" xfId="0" applyBorder="1" applyAlignment="1">
      <alignment horizontal="center" vertical="center"/>
    </xf>
    <xf numFmtId="0" fontId="0" fillId="0" borderId="24" xfId="0" applyBorder="1" applyAlignment="1">
      <alignment horizontal="center" vertical="center"/>
    </xf>
    <xf numFmtId="0" fontId="25" fillId="18" borderId="15" xfId="0" applyFont="1" applyFill="1" applyBorder="1" applyAlignment="1">
      <alignment horizontal="center" vertical="center"/>
    </xf>
    <xf numFmtId="0" fontId="0" fillId="0" borderId="69" xfId="0" applyBorder="1" applyAlignment="1">
      <alignment horizontal="center" vertical="center"/>
    </xf>
    <xf numFmtId="0" fontId="25" fillId="18" borderId="62" xfId="0" applyFont="1" applyFill="1" applyBorder="1" applyAlignment="1">
      <alignment horizontal="center" vertical="center"/>
    </xf>
    <xf numFmtId="0" fontId="0" fillId="0" borderId="79" xfId="0" applyBorder="1" applyAlignment="1">
      <alignment horizontal="center" vertical="center"/>
    </xf>
    <xf numFmtId="0" fontId="48" fillId="14" borderId="48" xfId="6" applyFont="1" applyFill="1" applyBorder="1" applyAlignment="1">
      <alignment horizontal="center" vertical="center"/>
    </xf>
    <xf numFmtId="0" fontId="48" fillId="14" borderId="49" xfId="6" applyFont="1" applyFill="1" applyBorder="1" applyAlignment="1">
      <alignment horizontal="center" vertical="center"/>
    </xf>
    <xf numFmtId="0" fontId="43" fillId="17" borderId="48" xfId="6" applyFont="1" applyFill="1" applyBorder="1" applyAlignment="1">
      <alignment horizontal="center" vertical="center"/>
    </xf>
    <xf numFmtId="0" fontId="43"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3" fillId="15" borderId="28" xfId="6" applyFont="1" applyFill="1" applyBorder="1" applyAlignment="1">
      <alignment horizontal="center" vertical="center" wrapText="1"/>
    </xf>
    <xf numFmtId="0" fontId="33" fillId="15" borderId="43" xfId="6" applyFont="1" applyFill="1" applyBorder="1" applyAlignment="1">
      <alignment horizontal="center" vertical="center" wrapText="1"/>
    </xf>
    <xf numFmtId="0" fontId="33" fillId="15" borderId="65" xfId="6" applyFont="1" applyFill="1" applyBorder="1" applyAlignment="1">
      <alignment horizontal="center" vertical="center" wrapText="1"/>
    </xf>
    <xf numFmtId="0" fontId="33" fillId="15" borderId="23" xfId="6" applyFont="1" applyFill="1" applyBorder="1" applyAlignment="1">
      <alignment horizontal="center" vertical="center" wrapText="1"/>
    </xf>
    <xf numFmtId="0" fontId="33" fillId="15" borderId="34" xfId="6" applyFont="1" applyFill="1" applyBorder="1" applyAlignment="1">
      <alignment horizontal="center" vertical="center" wrapText="1"/>
    </xf>
    <xf numFmtId="0" fontId="33" fillId="15" borderId="35" xfId="6" applyFont="1" applyFill="1" applyBorder="1" applyAlignment="1">
      <alignment horizontal="center" vertical="center" wrapText="1"/>
    </xf>
    <xf numFmtId="0" fontId="46" fillId="14" borderId="48" xfId="6" applyFont="1" applyFill="1" applyBorder="1" applyAlignment="1">
      <alignment horizontal="center" vertical="center" wrapText="1"/>
    </xf>
    <xf numFmtId="0" fontId="74" fillId="14" borderId="49" xfId="0" applyFont="1" applyFill="1" applyBorder="1" applyAlignment="1">
      <alignment horizontal="center" vertical="center" wrapText="1"/>
    </xf>
    <xf numFmtId="0" fontId="74" fillId="14"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3" fillId="4" borderId="29" xfId="6" applyFont="1" applyFill="1" applyBorder="1" applyAlignment="1">
      <alignment horizontal="center" vertical="center" wrapText="1"/>
    </xf>
    <xf numFmtId="0" fontId="69" fillId="0" borderId="24" xfId="0" applyFont="1" applyBorder="1" applyAlignment="1">
      <alignment horizontal="center" vertical="center" wrapText="1"/>
    </xf>
    <xf numFmtId="0" fontId="25" fillId="17" borderId="29" xfId="6" applyFont="1" applyFill="1" applyBorder="1" applyAlignment="1">
      <alignment horizontal="center" vertical="center" wrapText="1"/>
    </xf>
    <xf numFmtId="0" fontId="48" fillId="14" borderId="50" xfId="6" applyFont="1" applyFill="1" applyBorder="1" applyAlignment="1">
      <alignment horizontal="center" vertical="center"/>
    </xf>
    <xf numFmtId="0" fontId="14" fillId="18" borderId="48" xfId="6" applyFont="1" applyFill="1" applyBorder="1" applyAlignment="1">
      <alignment horizontal="center" vertical="center"/>
    </xf>
    <xf numFmtId="0" fontId="14" fillId="18" borderId="50" xfId="6" applyFont="1" applyFill="1" applyBorder="1" applyAlignment="1">
      <alignment horizontal="center" vertical="center"/>
    </xf>
    <xf numFmtId="0" fontId="14" fillId="15" borderId="29" xfId="6" applyFont="1" applyFill="1" applyBorder="1" applyAlignment="1">
      <alignment horizontal="center" vertical="center"/>
    </xf>
    <xf numFmtId="0" fontId="14" fillId="15" borderId="10" xfId="6" applyFont="1" applyFill="1" applyBorder="1" applyAlignment="1">
      <alignment horizontal="center" vertical="center"/>
    </xf>
    <xf numFmtId="0" fontId="14" fillId="15" borderId="24" xfId="6" applyFont="1" applyFill="1" applyBorder="1" applyAlignment="1">
      <alignment horizontal="center"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8" fillId="0" borderId="36" xfId="6" applyNumberFormat="1" applyFont="1" applyFill="1" applyBorder="1" applyAlignment="1">
      <alignment horizontal="center" vertical="center"/>
    </xf>
    <xf numFmtId="3" fontId="8" fillId="0" borderId="36" xfId="6" applyNumberFormat="1" applyFont="1" applyBorder="1" applyAlignment="1">
      <alignment horizontal="center"/>
    </xf>
    <xf numFmtId="3" fontId="73" fillId="0" borderId="36" xfId="0" applyNumberFormat="1" applyFont="1" applyBorder="1" applyAlignment="1">
      <alignment horizontal="center"/>
    </xf>
    <xf numFmtId="0" fontId="25" fillId="18" borderId="62" xfId="0" applyFont="1" applyFill="1" applyBorder="1" applyAlignment="1">
      <alignment horizontal="center" vertical="center" wrapText="1"/>
    </xf>
    <xf numFmtId="0" fontId="47" fillId="14" borderId="49" xfId="0" applyFont="1" applyFill="1" applyBorder="1" applyAlignment="1">
      <alignment horizontal="center" vertical="center"/>
    </xf>
    <xf numFmtId="0" fontId="47" fillId="14" borderId="50" xfId="0" applyFont="1" applyFill="1" applyBorder="1" applyAlignment="1">
      <alignment horizontal="center" vertical="center"/>
    </xf>
    <xf numFmtId="0" fontId="45" fillId="18" borderId="66"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33" fillId="2" borderId="48" xfId="0" applyFont="1" applyFill="1" applyBorder="1" applyAlignment="1">
      <alignment horizontal="center" vertical="center"/>
    </xf>
    <xf numFmtId="0" fontId="33" fillId="0" borderId="49" xfId="0" applyFont="1" applyBorder="1" applyAlignment="1">
      <alignment horizontal="center" vertical="center"/>
    </xf>
    <xf numFmtId="0" fontId="33"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20" fillId="5" borderId="28" xfId="0" applyFont="1" applyFill="1" applyBorder="1" applyAlignment="1">
      <alignment horizontal="center" vertical="center" wrapText="1"/>
    </xf>
    <xf numFmtId="0" fontId="9" fillId="0" borderId="65" xfId="0" applyFont="1" applyBorder="1" applyAlignment="1">
      <alignment horizontal="center" vertical="center"/>
    </xf>
    <xf numFmtId="0" fontId="20" fillId="5" borderId="6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3" fillId="0" borderId="34" xfId="0" applyFont="1" applyFill="1" applyBorder="1"/>
    <xf numFmtId="0" fontId="3" fillId="0" borderId="35" xfId="0" applyFont="1" applyFill="1" applyBorder="1"/>
    <xf numFmtId="0" fontId="0" fillId="0" borderId="34" xfId="0" applyFill="1" applyBorder="1"/>
    <xf numFmtId="0" fontId="0" fillId="0" borderId="35" xfId="0" applyFill="1" applyBorder="1"/>
    <xf numFmtId="0" fontId="25" fillId="0" borderId="48" xfId="0" applyFont="1" applyBorder="1" applyAlignment="1">
      <alignment horizontal="center" vertical="center" wrapText="1"/>
    </xf>
    <xf numFmtId="0" fontId="3" fillId="0" borderId="49" xfId="0" applyFont="1" applyBorder="1"/>
    <xf numFmtId="0" fontId="3" fillId="0" borderId="50" xfId="0" applyFont="1" applyBorder="1"/>
    <xf numFmtId="0" fontId="0" fillId="0" borderId="49" xfId="0" applyBorder="1"/>
    <xf numFmtId="0" fontId="0" fillId="0" borderId="50" xfId="0" applyBorder="1"/>
    <xf numFmtId="0" fontId="48" fillId="0" borderId="0" xfId="0" applyFont="1" applyAlignment="1">
      <alignment horizontal="center"/>
    </xf>
    <xf numFmtId="0" fontId="43" fillId="3" borderId="6"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43" fillId="3" borderId="121" xfId="0" applyFont="1" applyFill="1" applyBorder="1" applyAlignment="1">
      <alignment horizontal="center" vertical="center"/>
    </xf>
    <xf numFmtId="0" fontId="76" fillId="0" borderId="36"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26" fillId="0" borderId="0" xfId="0" applyFont="1" applyFill="1" applyBorder="1" applyAlignment="1">
      <alignment wrapText="1"/>
    </xf>
    <xf numFmtId="0" fontId="76" fillId="57" borderId="123" xfId="0" applyFont="1" applyFill="1" applyBorder="1" applyAlignment="1">
      <alignment horizontal="center" vertical="center"/>
    </xf>
    <xf numFmtId="0" fontId="76" fillId="57" borderId="136" xfId="0" applyFont="1" applyFill="1" applyBorder="1" applyAlignment="1">
      <alignment horizontal="center" vertical="center"/>
    </xf>
    <xf numFmtId="0" fontId="76" fillId="57" borderId="124" xfId="0" applyFont="1" applyFill="1" applyBorder="1" applyAlignment="1">
      <alignment horizontal="center" vertical="center"/>
    </xf>
    <xf numFmtId="0" fontId="76" fillId="2" borderId="123" xfId="0" applyFont="1" applyFill="1" applyBorder="1" applyAlignment="1">
      <alignment horizontal="center" vertical="center"/>
    </xf>
    <xf numFmtId="0" fontId="76" fillId="2" borderId="136" xfId="0" applyFont="1" applyFill="1" applyBorder="1" applyAlignment="1">
      <alignment horizontal="center" vertical="center"/>
    </xf>
    <xf numFmtId="0" fontId="76" fillId="2" borderId="124" xfId="0" applyFont="1" applyFill="1" applyBorder="1" applyAlignment="1">
      <alignment horizontal="center" vertical="center"/>
    </xf>
    <xf numFmtId="0" fontId="18" fillId="9"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6"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4" xfId="0" applyFont="1" applyFill="1" applyBorder="1" applyAlignment="1">
      <alignment horizontal="center" vertical="center"/>
    </xf>
    <xf numFmtId="0" fontId="25" fillId="22"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3" fontId="113" fillId="0" borderId="0" xfId="9" applyNumberFormat="1" applyFont="1"/>
    <xf numFmtId="0" fontId="21" fillId="0" borderId="24" xfId="9" quotePrefix="1" applyFont="1" applyFill="1" applyBorder="1"/>
    <xf numFmtId="4" fontId="27" fillId="0" borderId="27" xfId="9" applyNumberFormat="1" applyFont="1" applyBorder="1" applyAlignment="1">
      <alignment horizontal="center"/>
    </xf>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9233664"/>
        <c:axId val="89251840"/>
      </c:barChart>
      <c:catAx>
        <c:axId val="8923366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89251840"/>
        <c:crosses val="autoZero"/>
        <c:auto val="1"/>
        <c:lblAlgn val="ctr"/>
        <c:lblOffset val="100"/>
        <c:tickLblSkip val="1"/>
        <c:tickMarkSkip val="1"/>
      </c:catAx>
      <c:valAx>
        <c:axId val="8925184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923366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0724224"/>
        <c:axId val="90725760"/>
      </c:barChart>
      <c:catAx>
        <c:axId val="9072422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0725760"/>
        <c:crosses val="autoZero"/>
        <c:auto val="1"/>
        <c:lblAlgn val="ctr"/>
        <c:lblOffset val="100"/>
        <c:tickLblSkip val="1"/>
        <c:tickMarkSkip val="1"/>
      </c:catAx>
      <c:valAx>
        <c:axId val="9072576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72422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822"/>
          <c:w val="0.80148980484477361"/>
          <c:h val="0.52205882352944177"/>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88611840"/>
        <c:axId val="88621824"/>
      </c:barChart>
      <c:catAx>
        <c:axId val="8861184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88621824"/>
        <c:crosses val="autoZero"/>
        <c:auto val="1"/>
        <c:lblAlgn val="ctr"/>
        <c:lblOffset val="100"/>
        <c:tickLblSkip val="1"/>
        <c:tickMarkSkip val="1"/>
      </c:catAx>
      <c:valAx>
        <c:axId val="8862182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88611840"/>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789"/>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98788096"/>
        <c:axId val="98789632"/>
      </c:barChart>
      <c:catAx>
        <c:axId val="98788096"/>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8789632"/>
        <c:crosses val="autoZero"/>
        <c:auto val="1"/>
        <c:lblAlgn val="ctr"/>
        <c:lblOffset val="100"/>
        <c:tickLblSkip val="1"/>
        <c:tickMarkSkip val="1"/>
      </c:catAx>
      <c:valAx>
        <c:axId val="9878963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8788096"/>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62"/>
          <c:y val="3.7036714284232282E-2"/>
        </c:manualLayout>
      </c:layout>
      <c:overlay val="1"/>
      <c:spPr>
        <a:noFill/>
        <a:ln w="25400">
          <a:noFill/>
        </a:ln>
      </c:spPr>
    </c:title>
    <c:plotArea>
      <c:layout>
        <c:manualLayout>
          <c:layoutTarget val="inner"/>
          <c:xMode val="edge"/>
          <c:yMode val="edge"/>
          <c:x val="0.11581199262442196"/>
          <c:y val="0.29677092446777487"/>
          <c:w val="0.85363236467951464"/>
          <c:h val="0.49635024788570453"/>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98806400"/>
        <c:axId val="98845440"/>
      </c:lineChart>
      <c:catAx>
        <c:axId val="9880640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8845440"/>
        <c:crosses val="autoZero"/>
        <c:auto val="1"/>
        <c:lblAlgn val="ctr"/>
        <c:lblOffset val="100"/>
      </c:catAx>
      <c:valAx>
        <c:axId val="98845440"/>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9880640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56"/>
          <c:y val="3.7036714284232282E-2"/>
        </c:manualLayout>
      </c:layout>
      <c:overlay val="1"/>
      <c:spPr>
        <a:noFill/>
        <a:ln w="25400">
          <a:noFill/>
        </a:ln>
      </c:spPr>
    </c:title>
    <c:plotArea>
      <c:layout>
        <c:manualLayout>
          <c:layoutTarget val="inner"/>
          <c:xMode val="edge"/>
          <c:yMode val="edge"/>
          <c:x val="0.11581199262442202"/>
          <c:y val="0.29677092446777487"/>
          <c:w val="0.85363236467951464"/>
          <c:h val="0.49635024788570442"/>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98856960"/>
        <c:axId val="98858880"/>
      </c:lineChart>
      <c:catAx>
        <c:axId val="9885696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8858880"/>
        <c:crosses val="autoZero"/>
        <c:auto val="1"/>
        <c:lblAlgn val="ctr"/>
        <c:lblOffset val="100"/>
      </c:catAx>
      <c:valAx>
        <c:axId val="98858880"/>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9885696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Credito'!$O$3:$O$19</c:f>
              <c:numCache>
                <c:formatCode>#,##0.00</c:formatCode>
                <c:ptCount val="17"/>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4158.84</c:v>
                </c:pt>
                <c:pt idx="16">
                  <c:v>4384.9949999999999</c:v>
                </c:pt>
              </c:numCache>
            </c:numRef>
          </c:val>
        </c:ser>
        <c:ser>
          <c:idx val="1"/>
          <c:order val="1"/>
          <c:tx>
            <c:strRef>
              <c:f>'8.1 Credito'!$P$2</c:f>
              <c:strCache>
                <c:ptCount val="1"/>
                <c:pt idx="0">
                  <c:v>Impieghi</c:v>
                </c:pt>
              </c:strCache>
            </c:strRef>
          </c:tx>
          <c:spPr>
            <a:solidFill>
              <a:srgbClr val="C0504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Credito'!$P$3:$P$19</c:f>
              <c:numCache>
                <c:formatCode>#,##0.00</c:formatCode>
                <c:ptCount val="17"/>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pt idx="16" formatCode="General">
                  <c:v>4292.04</c:v>
                </c:pt>
              </c:numCache>
            </c:numRef>
          </c:val>
        </c:ser>
        <c:gapWidth val="75"/>
        <c:overlap val="-25"/>
        <c:axId val="88840448"/>
        <c:axId val="88846336"/>
      </c:barChart>
      <c:catAx>
        <c:axId val="88840448"/>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88846336"/>
        <c:crosses val="autoZero"/>
        <c:auto val="1"/>
        <c:lblAlgn val="ctr"/>
        <c:lblOffset val="100"/>
      </c:catAx>
      <c:valAx>
        <c:axId val="88846336"/>
        <c:scaling>
          <c:orientation val="minMax"/>
          <c:max val="4600"/>
          <c:min val="150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88840448"/>
        <c:crosses val="autoZero"/>
        <c:crossBetween val="between"/>
      </c:valAx>
      <c:spPr>
        <a:solidFill>
          <a:srgbClr val="FFFFFF"/>
        </a:solidFill>
        <a:ln w="25400">
          <a:noFill/>
        </a:ln>
      </c:spPr>
    </c:plotArea>
    <c:legend>
      <c:legendPos val="r"/>
      <c:layout>
        <c:manualLayout>
          <c:xMode val="edge"/>
          <c:yMode val="edge"/>
          <c:x val="9.6187070641635009E-2"/>
          <c:y val="5.2345828071905146E-2"/>
          <c:w val="0.31153091381874892"/>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overlay val="1"/>
    </c:title>
    <c:plotArea>
      <c:layout>
        <c:manualLayout>
          <c:layoutTarget val="inner"/>
          <c:xMode val="edge"/>
          <c:yMode val="edge"/>
          <c:x val="9.1739650363547892E-2"/>
          <c:y val="0.10286223447161595"/>
          <c:w val="0.89257828773253856"/>
          <c:h val="0.67977923423780695"/>
        </c:manualLayout>
      </c:layout>
      <c:lineChart>
        <c:grouping val="standard"/>
        <c:ser>
          <c:idx val="0"/>
          <c:order val="0"/>
          <c:tx>
            <c:strRef>
              <c:f>'10.1  Import-Export'!$C$4</c:f>
              <c:strCache>
                <c:ptCount val="1"/>
                <c:pt idx="0">
                  <c:v>IMPORT</c:v>
                </c:pt>
              </c:strCache>
            </c:strRef>
          </c:tx>
          <c:spPr>
            <a:ln w="38100">
              <a:solidFill>
                <a:schemeClr val="accent1"/>
              </a:solidFill>
              <a:prstDash val="solid"/>
            </a:ln>
          </c:spPr>
          <c:marker>
            <c:symbol val="none"/>
          </c:marker>
          <c:cat>
            <c:strRef>
              <c:f>'10.1  Import-Export'!$B$5:$B$59</c:f>
              <c:strCache>
                <c:ptCount val="55"/>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strCache>
            </c:strRef>
          </c:cat>
          <c:val>
            <c:numRef>
              <c:f>'10.1  Import-Export'!$C$5:$C$59</c:f>
              <c:numCache>
                <c:formatCode>#,##0.00</c:formatCode>
                <c:ptCount val="55"/>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103.154467</c:v>
                </c:pt>
                <c:pt idx="41">
                  <c:v>96.927211999999997</c:v>
                </c:pt>
                <c:pt idx="42">
                  <c:v>101.251621</c:v>
                </c:pt>
                <c:pt idx="43">
                  <c:v>94.020109000000005</c:v>
                </c:pt>
                <c:pt idx="44">
                  <c:v>98.953666999999996</c:v>
                </c:pt>
                <c:pt idx="45">
                  <c:v>119.085517</c:v>
                </c:pt>
                <c:pt idx="46">
                  <c:v>103.25267599999999</c:v>
                </c:pt>
                <c:pt idx="47">
                  <c:v>112.106336</c:v>
                </c:pt>
                <c:pt idx="48">
                  <c:v>109.696</c:v>
                </c:pt>
                <c:pt idx="49">
                  <c:v>104.087</c:v>
                </c:pt>
                <c:pt idx="50">
                  <c:v>91.938000000000002</c:v>
                </c:pt>
                <c:pt idx="51">
                  <c:v>97.835954000000001</c:v>
                </c:pt>
                <c:pt idx="52">
                  <c:v>114.459577</c:v>
                </c:pt>
                <c:pt idx="53">
                  <c:v>114.28700000000001</c:v>
                </c:pt>
                <c:pt idx="54">
                  <c:v>106.37</c:v>
                </c:pt>
              </c:numCache>
            </c:numRef>
          </c:val>
        </c:ser>
        <c:ser>
          <c:idx val="1"/>
          <c:order val="1"/>
          <c:tx>
            <c:strRef>
              <c:f>'10.1  Import-Export'!$D$4</c:f>
              <c:strCache>
                <c:ptCount val="1"/>
                <c:pt idx="0">
                  <c:v>EXPORT</c:v>
                </c:pt>
              </c:strCache>
            </c:strRef>
          </c:tx>
          <c:spPr>
            <a:ln w="38100">
              <a:solidFill>
                <a:schemeClr val="accent2"/>
              </a:solidFill>
              <a:prstDash val="solid"/>
            </a:ln>
          </c:spPr>
          <c:marker>
            <c:symbol val="none"/>
          </c:marker>
          <c:cat>
            <c:strRef>
              <c:f>'10.1  Import-Export'!$B$5:$B$59</c:f>
              <c:strCache>
                <c:ptCount val="55"/>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strCache>
            </c:strRef>
          </c:cat>
          <c:val>
            <c:numRef>
              <c:f>'10.1  Import-Export'!$D$5:$D$59</c:f>
              <c:numCache>
                <c:formatCode>#,##0.00</c:formatCode>
                <c:ptCount val="55"/>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138.15964500000001</c:v>
                </c:pt>
                <c:pt idx="35">
                  <c:v>149.242392</c:v>
                </c:pt>
                <c:pt idx="36">
                  <c:v>138.73112900000001</c:v>
                </c:pt>
                <c:pt idx="37">
                  <c:v>140.93101999999999</c:v>
                </c:pt>
                <c:pt idx="38">
                  <c:v>138.15964500000001</c:v>
                </c:pt>
                <c:pt idx="39">
                  <c:v>145.37702899999999</c:v>
                </c:pt>
                <c:pt idx="40">
                  <c:v>134.92362800000001</c:v>
                </c:pt>
                <c:pt idx="41">
                  <c:v>163.383206</c:v>
                </c:pt>
                <c:pt idx="42">
                  <c:v>143.05232599999999</c:v>
                </c:pt>
                <c:pt idx="43">
                  <c:v>163.62988899999999</c:v>
                </c:pt>
                <c:pt idx="44">
                  <c:v>150.97665699999999</c:v>
                </c:pt>
                <c:pt idx="45">
                  <c:v>166.78869399999999</c:v>
                </c:pt>
                <c:pt idx="46">
                  <c:v>151.75549799999999</c:v>
                </c:pt>
                <c:pt idx="47">
                  <c:v>171.83003400000001</c:v>
                </c:pt>
                <c:pt idx="48">
                  <c:v>148.10900000000001</c:v>
                </c:pt>
                <c:pt idx="49">
                  <c:v>166.893</c:v>
                </c:pt>
                <c:pt idx="50">
                  <c:v>146.84200000000001</c:v>
                </c:pt>
                <c:pt idx="51">
                  <c:v>163.878468</c:v>
                </c:pt>
                <c:pt idx="52">
                  <c:v>157.575502</c:v>
                </c:pt>
                <c:pt idx="53">
                  <c:v>170.26300000000001</c:v>
                </c:pt>
                <c:pt idx="54">
                  <c:v>145.74799999999999</c:v>
                </c:pt>
              </c:numCache>
            </c:numRef>
          </c:val>
        </c:ser>
        <c:marker val="1"/>
        <c:axId val="100008704"/>
        <c:axId val="100010240"/>
      </c:lineChart>
      <c:catAx>
        <c:axId val="100008704"/>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00010240"/>
        <c:crosses val="autoZero"/>
        <c:lblAlgn val="ctr"/>
        <c:lblOffset val="100"/>
        <c:tickLblSkip val="1"/>
        <c:tickMarkSkip val="1"/>
      </c:catAx>
      <c:valAx>
        <c:axId val="100010240"/>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00008704"/>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454"/>
          <c:y val="0.89078167712811618"/>
          <c:w val="0.34758409342480562"/>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117"/>
          <c:h val="0.75317859335691861"/>
        </c:manualLayout>
      </c:layout>
      <c:lineChart>
        <c:grouping val="standard"/>
        <c:ser>
          <c:idx val="0"/>
          <c:order val="0"/>
          <c:tx>
            <c:strRef>
              <c:f>'10.1  Import-Export'!$R$4</c:f>
              <c:strCache>
                <c:ptCount val="1"/>
                <c:pt idx="0">
                  <c:v>IMPORT</c:v>
                </c:pt>
              </c:strCache>
            </c:strRef>
          </c:tx>
          <c:marker>
            <c:symbol val="none"/>
          </c:marker>
          <c:cat>
            <c:strRef>
              <c:f>'10.1  Import-Export'!$Q$7:$Q$59</c:f>
              <c:strCache>
                <c:ptCount val="53"/>
                <c:pt idx="0">
                  <c:v>3-2004</c:v>
                </c:pt>
                <c:pt idx="1">
                  <c:v>4-2004</c:v>
                </c:pt>
                <c:pt idx="2">
                  <c:v>1-2005</c:v>
                </c:pt>
                <c:pt idx="3">
                  <c:v>2-2005</c:v>
                </c:pt>
                <c:pt idx="4">
                  <c:v>3-2005</c:v>
                </c:pt>
                <c:pt idx="5">
                  <c:v>4-2005</c:v>
                </c:pt>
                <c:pt idx="6">
                  <c:v>1-2006</c:v>
                </c:pt>
                <c:pt idx="7">
                  <c:v>2-2006</c:v>
                </c:pt>
                <c:pt idx="8">
                  <c:v>3-2006</c:v>
                </c:pt>
                <c:pt idx="9">
                  <c:v>4-2006</c:v>
                </c:pt>
                <c:pt idx="10">
                  <c:v>1-2007</c:v>
                </c:pt>
                <c:pt idx="11">
                  <c:v>2-2007</c:v>
                </c:pt>
                <c:pt idx="12">
                  <c:v>3-2007</c:v>
                </c:pt>
                <c:pt idx="13">
                  <c:v>4-2007</c:v>
                </c:pt>
                <c:pt idx="14">
                  <c:v>1-2008</c:v>
                </c:pt>
                <c:pt idx="15">
                  <c:v>2-2008</c:v>
                </c:pt>
                <c:pt idx="16">
                  <c:v>3-2008</c:v>
                </c:pt>
                <c:pt idx="17">
                  <c:v>4-2008</c:v>
                </c:pt>
                <c:pt idx="18">
                  <c:v>1-2009</c:v>
                </c:pt>
                <c:pt idx="19">
                  <c:v>2-2009</c:v>
                </c:pt>
                <c:pt idx="20">
                  <c:v>3-2009</c:v>
                </c:pt>
                <c:pt idx="21">
                  <c:v>4-2009</c:v>
                </c:pt>
                <c:pt idx="22">
                  <c:v>1-2010</c:v>
                </c:pt>
                <c:pt idx="23">
                  <c:v>2-2010</c:v>
                </c:pt>
                <c:pt idx="24">
                  <c:v>3-2010</c:v>
                </c:pt>
                <c:pt idx="25">
                  <c:v>4-2010</c:v>
                </c:pt>
                <c:pt idx="26">
                  <c:v>1-2011</c:v>
                </c:pt>
                <c:pt idx="27">
                  <c:v>2-2011</c:v>
                </c:pt>
                <c:pt idx="28">
                  <c:v>3-2011</c:v>
                </c:pt>
                <c:pt idx="29">
                  <c:v>4-2011</c:v>
                </c:pt>
                <c:pt idx="30">
                  <c:v>1-2012</c:v>
                </c:pt>
                <c:pt idx="31">
                  <c:v>2-2012</c:v>
                </c:pt>
                <c:pt idx="32">
                  <c:v>3-2012</c:v>
                </c:pt>
                <c:pt idx="33">
                  <c:v>4-2012</c:v>
                </c:pt>
                <c:pt idx="34">
                  <c:v>1-2013</c:v>
                </c:pt>
                <c:pt idx="35">
                  <c:v>2-2013</c:v>
                </c:pt>
                <c:pt idx="36">
                  <c:v>3-2013</c:v>
                </c:pt>
                <c:pt idx="37">
                  <c:v>4-2013</c:v>
                </c:pt>
                <c:pt idx="38">
                  <c:v>1-2014</c:v>
                </c:pt>
                <c:pt idx="39">
                  <c:v>2-2014</c:v>
                </c:pt>
                <c:pt idx="40">
                  <c:v>3-2014</c:v>
                </c:pt>
                <c:pt idx="41">
                  <c:v>4-2014</c:v>
                </c:pt>
                <c:pt idx="42">
                  <c:v>1-2015</c:v>
                </c:pt>
                <c:pt idx="43">
                  <c:v>2-2015</c:v>
                </c:pt>
                <c:pt idx="44">
                  <c:v>3-2015</c:v>
                </c:pt>
                <c:pt idx="45">
                  <c:v>4-2015</c:v>
                </c:pt>
                <c:pt idx="46">
                  <c:v>1-2016</c:v>
                </c:pt>
                <c:pt idx="47">
                  <c:v>2-2016</c:v>
                </c:pt>
                <c:pt idx="48">
                  <c:v>3-2016</c:v>
                </c:pt>
                <c:pt idx="49">
                  <c:v>4-2016</c:v>
                </c:pt>
                <c:pt idx="50">
                  <c:v>1-2017</c:v>
                </c:pt>
                <c:pt idx="51">
                  <c:v>1-2017</c:v>
                </c:pt>
                <c:pt idx="52">
                  <c:v>1-2017</c:v>
                </c:pt>
              </c:strCache>
            </c:strRef>
          </c:cat>
          <c:val>
            <c:numRef>
              <c:f>'10.1  Import-Export'!$R$7:$R$59</c:f>
              <c:numCache>
                <c:formatCode>0.0%</c:formatCode>
                <c:ptCount val="53"/>
                <c:pt idx="0">
                  <c:v>0.73699999999999999</c:v>
                </c:pt>
                <c:pt idx="1">
                  <c:v>0.78844361602982294</c:v>
                </c:pt>
                <c:pt idx="2">
                  <c:v>0.76823176823176831</c:v>
                </c:pt>
                <c:pt idx="3">
                  <c:v>0.72291296625222035</c:v>
                </c:pt>
                <c:pt idx="4">
                  <c:v>0.7846153846153846</c:v>
                </c:pt>
                <c:pt idx="5">
                  <c:v>0.75902527075812276</c:v>
                </c:pt>
                <c:pt idx="6">
                  <c:v>0.76102941176470584</c:v>
                </c:pt>
                <c:pt idx="7">
                  <c:v>0.7313829787234043</c:v>
                </c:pt>
                <c:pt idx="8">
                  <c:v>0.76115052732502408</c:v>
                </c:pt>
                <c:pt idx="9">
                  <c:v>0.82587859424920129</c:v>
                </c:pt>
                <c:pt idx="10">
                  <c:v>0.7795759595456051</c:v>
                </c:pt>
                <c:pt idx="11">
                  <c:v>0.75249231621035817</c:v>
                </c:pt>
                <c:pt idx="12">
                  <c:v>0.78577320550333052</c:v>
                </c:pt>
                <c:pt idx="13">
                  <c:v>0.79221102116171671</c:v>
                </c:pt>
                <c:pt idx="14">
                  <c:v>0.79172319094729182</c:v>
                </c:pt>
                <c:pt idx="15">
                  <c:v>0.80490516866517581</c:v>
                </c:pt>
                <c:pt idx="16">
                  <c:v>0.82708774975379318</c:v>
                </c:pt>
                <c:pt idx="17">
                  <c:v>0.82887541421063504</c:v>
                </c:pt>
                <c:pt idx="18">
                  <c:v>0.82275807583345584</c:v>
                </c:pt>
                <c:pt idx="19">
                  <c:v>0.8303679813436835</c:v>
                </c:pt>
                <c:pt idx="20">
                  <c:v>0.85629057327477709</c:v>
                </c:pt>
                <c:pt idx="21">
                  <c:v>0.85021194164630176</c:v>
                </c:pt>
                <c:pt idx="22">
                  <c:v>0.83785947212989809</c:v>
                </c:pt>
                <c:pt idx="23">
                  <c:v>0.84689265904287125</c:v>
                </c:pt>
                <c:pt idx="24">
                  <c:v>0.80542205965385516</c:v>
                </c:pt>
                <c:pt idx="25">
                  <c:v>0.81351812814789726</c:v>
                </c:pt>
                <c:pt idx="26">
                  <c:v>0.7757378064698105</c:v>
                </c:pt>
                <c:pt idx="27">
                  <c:v>0.82836874454634346</c:v>
                </c:pt>
                <c:pt idx="28">
                  <c:v>0.79016869216317642</c:v>
                </c:pt>
                <c:pt idx="29">
                  <c:v>0.76779736359341033</c:v>
                </c:pt>
                <c:pt idx="30">
                  <c:v>0.80592441179024132</c:v>
                </c:pt>
                <c:pt idx="31">
                  <c:v>0.76130590335166215</c:v>
                </c:pt>
                <c:pt idx="32">
                  <c:v>0.75975296075409249</c:v>
                </c:pt>
                <c:pt idx="33">
                  <c:v>0.77285268524789097</c:v>
                </c:pt>
                <c:pt idx="34">
                  <c:v>0.75100940144392447</c:v>
                </c:pt>
                <c:pt idx="35">
                  <c:v>0.75661483494358861</c:v>
                </c:pt>
                <c:pt idx="36">
                  <c:v>0.7336838382958164</c:v>
                </c:pt>
                <c:pt idx="37">
                  <c:v>0.74222845597242604</c:v>
                </c:pt>
                <c:pt idx="38">
                  <c:v>0.79177892509492587</c:v>
                </c:pt>
                <c:pt idx="39">
                  <c:v>0.77324734152056285</c:v>
                </c:pt>
                <c:pt idx="40">
                  <c:v>0.76580745309746701</c:v>
                </c:pt>
                <c:pt idx="41">
                  <c:v>0.69563038902667085</c:v>
                </c:pt>
                <c:pt idx="42">
                  <c:v>0.69986476600205239</c:v>
                </c:pt>
                <c:pt idx="43">
                  <c:v>0.73483797362193093</c:v>
                </c:pt>
                <c:pt idx="44">
                  <c:v>0.71901338421485561</c:v>
                </c:pt>
                <c:pt idx="45">
                  <c:v>0.69914887772266499</c:v>
                </c:pt>
                <c:pt idx="46">
                  <c:v>0.65018809417907497</c:v>
                </c:pt>
                <c:pt idx="47">
                  <c:v>0.74939850099201333</c:v>
                </c:pt>
                <c:pt idx="48">
                  <c:v>0.73116066257136703</c:v>
                </c:pt>
                <c:pt idx="49">
                  <c:v>0.75686917715342195</c:v>
                </c:pt>
                <c:pt idx="50">
                  <c:v>0.74897800819235949</c:v>
                </c:pt>
                <c:pt idx="51">
                  <c:v>0.766290129236046</c:v>
                </c:pt>
                <c:pt idx="52">
                  <c:v>0.77203158785371806</c:v>
                </c:pt>
              </c:numCache>
            </c:numRef>
          </c:val>
        </c:ser>
        <c:ser>
          <c:idx val="1"/>
          <c:order val="1"/>
          <c:tx>
            <c:strRef>
              <c:f>'10.1  Import-Export'!$S$4</c:f>
              <c:strCache>
                <c:ptCount val="1"/>
                <c:pt idx="0">
                  <c:v>EXPORT</c:v>
                </c:pt>
              </c:strCache>
            </c:strRef>
          </c:tx>
          <c:marker>
            <c:symbol val="none"/>
          </c:marker>
          <c:cat>
            <c:strRef>
              <c:f>'10.1  Import-Export'!$Q$7:$Q$59</c:f>
              <c:strCache>
                <c:ptCount val="53"/>
                <c:pt idx="0">
                  <c:v>3-2004</c:v>
                </c:pt>
                <c:pt idx="1">
                  <c:v>4-2004</c:v>
                </c:pt>
                <c:pt idx="2">
                  <c:v>1-2005</c:v>
                </c:pt>
                <c:pt idx="3">
                  <c:v>2-2005</c:v>
                </c:pt>
                <c:pt idx="4">
                  <c:v>3-2005</c:v>
                </c:pt>
                <c:pt idx="5">
                  <c:v>4-2005</c:v>
                </c:pt>
                <c:pt idx="6">
                  <c:v>1-2006</c:v>
                </c:pt>
                <c:pt idx="7">
                  <c:v>2-2006</c:v>
                </c:pt>
                <c:pt idx="8">
                  <c:v>3-2006</c:v>
                </c:pt>
                <c:pt idx="9">
                  <c:v>4-2006</c:v>
                </c:pt>
                <c:pt idx="10">
                  <c:v>1-2007</c:v>
                </c:pt>
                <c:pt idx="11">
                  <c:v>2-2007</c:v>
                </c:pt>
                <c:pt idx="12">
                  <c:v>3-2007</c:v>
                </c:pt>
                <c:pt idx="13">
                  <c:v>4-2007</c:v>
                </c:pt>
                <c:pt idx="14">
                  <c:v>1-2008</c:v>
                </c:pt>
                <c:pt idx="15">
                  <c:v>2-2008</c:v>
                </c:pt>
                <c:pt idx="16">
                  <c:v>3-2008</c:v>
                </c:pt>
                <c:pt idx="17">
                  <c:v>4-2008</c:v>
                </c:pt>
                <c:pt idx="18">
                  <c:v>1-2009</c:v>
                </c:pt>
                <c:pt idx="19">
                  <c:v>2-2009</c:v>
                </c:pt>
                <c:pt idx="20">
                  <c:v>3-2009</c:v>
                </c:pt>
                <c:pt idx="21">
                  <c:v>4-2009</c:v>
                </c:pt>
                <c:pt idx="22">
                  <c:v>1-2010</c:v>
                </c:pt>
                <c:pt idx="23">
                  <c:v>2-2010</c:v>
                </c:pt>
                <c:pt idx="24">
                  <c:v>3-2010</c:v>
                </c:pt>
                <c:pt idx="25">
                  <c:v>4-2010</c:v>
                </c:pt>
                <c:pt idx="26">
                  <c:v>1-2011</c:v>
                </c:pt>
                <c:pt idx="27">
                  <c:v>2-2011</c:v>
                </c:pt>
                <c:pt idx="28">
                  <c:v>3-2011</c:v>
                </c:pt>
                <c:pt idx="29">
                  <c:v>4-2011</c:v>
                </c:pt>
                <c:pt idx="30">
                  <c:v>1-2012</c:v>
                </c:pt>
                <c:pt idx="31">
                  <c:v>2-2012</c:v>
                </c:pt>
                <c:pt idx="32">
                  <c:v>3-2012</c:v>
                </c:pt>
                <c:pt idx="33">
                  <c:v>4-2012</c:v>
                </c:pt>
                <c:pt idx="34">
                  <c:v>1-2013</c:v>
                </c:pt>
                <c:pt idx="35">
                  <c:v>2-2013</c:v>
                </c:pt>
                <c:pt idx="36">
                  <c:v>3-2013</c:v>
                </c:pt>
                <c:pt idx="37">
                  <c:v>4-2013</c:v>
                </c:pt>
                <c:pt idx="38">
                  <c:v>1-2014</c:v>
                </c:pt>
                <c:pt idx="39">
                  <c:v>2-2014</c:v>
                </c:pt>
                <c:pt idx="40">
                  <c:v>3-2014</c:v>
                </c:pt>
                <c:pt idx="41">
                  <c:v>4-2014</c:v>
                </c:pt>
                <c:pt idx="42">
                  <c:v>1-2015</c:v>
                </c:pt>
                <c:pt idx="43">
                  <c:v>2-2015</c:v>
                </c:pt>
                <c:pt idx="44">
                  <c:v>3-2015</c:v>
                </c:pt>
                <c:pt idx="45">
                  <c:v>4-2015</c:v>
                </c:pt>
                <c:pt idx="46">
                  <c:v>1-2016</c:v>
                </c:pt>
                <c:pt idx="47">
                  <c:v>2-2016</c:v>
                </c:pt>
                <c:pt idx="48">
                  <c:v>3-2016</c:v>
                </c:pt>
                <c:pt idx="49">
                  <c:v>4-2016</c:v>
                </c:pt>
                <c:pt idx="50">
                  <c:v>1-2017</c:v>
                </c:pt>
                <c:pt idx="51">
                  <c:v>1-2017</c:v>
                </c:pt>
                <c:pt idx="52">
                  <c:v>1-2017</c:v>
                </c:pt>
              </c:strCache>
            </c:strRef>
          </c:cat>
          <c:val>
            <c:numRef>
              <c:f>'10.1  Import-Export'!$S$7:$S$59</c:f>
              <c:numCache>
                <c:formatCode>0.0%</c:formatCode>
                <c:ptCount val="53"/>
                <c:pt idx="0">
                  <c:v>0.60733944954128438</c:v>
                </c:pt>
                <c:pt idx="1">
                  <c:v>0.64230438521066213</c:v>
                </c:pt>
                <c:pt idx="2">
                  <c:v>0.66695652173913045</c:v>
                </c:pt>
                <c:pt idx="3">
                  <c:v>0.61610352264557877</c:v>
                </c:pt>
                <c:pt idx="4">
                  <c:v>0.63045337895637299</c:v>
                </c:pt>
                <c:pt idx="5">
                  <c:v>0.65689778413152256</c:v>
                </c:pt>
                <c:pt idx="6">
                  <c:v>0.65724637681159426</c:v>
                </c:pt>
                <c:pt idx="7">
                  <c:v>0.65389610389610386</c:v>
                </c:pt>
                <c:pt idx="8">
                  <c:v>0.61677182371614714</c:v>
                </c:pt>
                <c:pt idx="9">
                  <c:v>0.68191268191268195</c:v>
                </c:pt>
                <c:pt idx="10">
                  <c:v>0.74461456378204816</c:v>
                </c:pt>
                <c:pt idx="11">
                  <c:v>0.69575895549482292</c:v>
                </c:pt>
                <c:pt idx="12">
                  <c:v>0.68274530082249418</c:v>
                </c:pt>
                <c:pt idx="13">
                  <c:v>0.68898175020761743</c:v>
                </c:pt>
                <c:pt idx="14">
                  <c:v>0.73770321407612238</c:v>
                </c:pt>
                <c:pt idx="15">
                  <c:v>0.751272113409997</c:v>
                </c:pt>
                <c:pt idx="16">
                  <c:v>0.69191521217972529</c:v>
                </c:pt>
                <c:pt idx="17">
                  <c:v>0.6576089088956979</c:v>
                </c:pt>
                <c:pt idx="18">
                  <c:v>0.66006935088141738</c:v>
                </c:pt>
                <c:pt idx="19">
                  <c:v>0.6630222807859304</c:v>
                </c:pt>
                <c:pt idx="20">
                  <c:v>0.69360912323772683</c:v>
                </c:pt>
                <c:pt idx="21">
                  <c:v>0.68322780882966527</c:v>
                </c:pt>
                <c:pt idx="22">
                  <c:v>0.68591038602440901</c:v>
                </c:pt>
                <c:pt idx="23">
                  <c:v>0.66103482858106932</c:v>
                </c:pt>
                <c:pt idx="24">
                  <c:v>0.65105132725160819</c:v>
                </c:pt>
                <c:pt idx="25">
                  <c:v>0.67451349126820459</c:v>
                </c:pt>
                <c:pt idx="26">
                  <c:v>0.69901493861073172</c:v>
                </c:pt>
                <c:pt idx="27">
                  <c:v>0.66791516024654574</c:v>
                </c:pt>
                <c:pt idx="28">
                  <c:v>0.62513750429624448</c:v>
                </c:pt>
                <c:pt idx="29">
                  <c:v>0.64753140727168701</c:v>
                </c:pt>
                <c:pt idx="30">
                  <c:v>0.64918259443380022</c:v>
                </c:pt>
                <c:pt idx="31">
                  <c:v>0.64978669256173327</c:v>
                </c:pt>
                <c:pt idx="32">
                  <c:v>0.62542292013290446</c:v>
                </c:pt>
                <c:pt idx="33">
                  <c:v>0.56217031820288699</c:v>
                </c:pt>
                <c:pt idx="34">
                  <c:v>0.63719024444758898</c:v>
                </c:pt>
                <c:pt idx="35">
                  <c:v>0.60689849544834062</c:v>
                </c:pt>
                <c:pt idx="36">
                  <c:v>0.6221830839243977</c:v>
                </c:pt>
                <c:pt idx="37">
                  <c:v>0.61468140884898681</c:v>
                </c:pt>
                <c:pt idx="38">
                  <c:v>0.6644892916754358</c:v>
                </c:pt>
                <c:pt idx="39">
                  <c:v>0.61739150228206441</c:v>
                </c:pt>
                <c:pt idx="40">
                  <c:v>0.60830245430612573</c:v>
                </c:pt>
                <c:pt idx="41">
                  <c:v>0.5726140778595773</c:v>
                </c:pt>
                <c:pt idx="42">
                  <c:v>0.63916570228469161</c:v>
                </c:pt>
                <c:pt idx="43">
                  <c:v>0.63873145981945278</c:v>
                </c:pt>
                <c:pt idx="44">
                  <c:v>0.64818471354494189</c:v>
                </c:pt>
                <c:pt idx="45">
                  <c:v>0.64280054789490404</c:v>
                </c:pt>
                <c:pt idx="46">
                  <c:v>0.68408606960115659</c:v>
                </c:pt>
                <c:pt idx="47">
                  <c:v>0.66324522473787217</c:v>
                </c:pt>
                <c:pt idx="48">
                  <c:v>0.66157118971889639</c:v>
                </c:pt>
                <c:pt idx="49">
                  <c:v>0.61390225468790693</c:v>
                </c:pt>
                <c:pt idx="50">
                  <c:v>0.66153448776574419</c:v>
                </c:pt>
                <c:pt idx="51">
                  <c:v>0.67217774854196155</c:v>
                </c:pt>
                <c:pt idx="52">
                  <c:v>0.67768339874303596</c:v>
                </c:pt>
              </c:numCache>
            </c:numRef>
          </c:val>
        </c:ser>
        <c:marker val="1"/>
        <c:axId val="100059776"/>
        <c:axId val="100069760"/>
      </c:lineChart>
      <c:catAx>
        <c:axId val="100059776"/>
        <c:scaling>
          <c:orientation val="minMax"/>
        </c:scaling>
        <c:axPos val="b"/>
        <c:tickLblPos val="nextTo"/>
        <c:crossAx val="100069760"/>
        <c:crosses val="autoZero"/>
        <c:auto val="1"/>
        <c:lblAlgn val="ctr"/>
        <c:lblOffset val="100"/>
      </c:catAx>
      <c:valAx>
        <c:axId val="100069760"/>
        <c:scaling>
          <c:orientation val="minMax"/>
          <c:min val="0.5"/>
        </c:scaling>
        <c:axPos val="l"/>
        <c:majorGridlines/>
        <c:numFmt formatCode="0.0%" sourceLinked="1"/>
        <c:tickLblPos val="nextTo"/>
        <c:crossAx val="100059776"/>
        <c:crosses val="autoZero"/>
        <c:crossBetween val="between"/>
      </c:valAx>
    </c:plotArea>
    <c:legend>
      <c:legendPos val="b"/>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87E-2"/>
        </c:manualLayout>
      </c:layout>
      <c:overlay val="1"/>
      <c:spPr>
        <a:noFill/>
        <a:ln w="25400">
          <a:noFill/>
        </a:ln>
      </c:spPr>
    </c:title>
    <c:plotArea>
      <c:layout>
        <c:manualLayout>
          <c:layoutTarget val="inner"/>
          <c:xMode val="edge"/>
          <c:yMode val="edge"/>
          <c:x val="0.13394663167104959"/>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12349568"/>
        <c:axId val="112351488"/>
      </c:lineChart>
      <c:catAx>
        <c:axId val="112349568"/>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2351488"/>
        <c:crosses val="autoZero"/>
        <c:lblAlgn val="ctr"/>
        <c:lblOffset val="100"/>
        <c:noMultiLvlLbl val="1"/>
      </c:catAx>
      <c:valAx>
        <c:axId val="112351488"/>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2349568"/>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909"/>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4953"/>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11025152"/>
        <c:axId val="111043712"/>
      </c:lineChart>
      <c:catAx>
        <c:axId val="111025152"/>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1043712"/>
        <c:crosses val="autoZero"/>
        <c:auto val="1"/>
        <c:lblAlgn val="ctr"/>
        <c:lblOffset val="100"/>
      </c:catAx>
      <c:valAx>
        <c:axId val="111043712"/>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1025152"/>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915584"/>
        <c:axId val="90917120"/>
      </c:barChart>
      <c:catAx>
        <c:axId val="9091558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0917120"/>
        <c:crosses val="autoZero"/>
        <c:auto val="1"/>
        <c:lblAlgn val="ctr"/>
        <c:lblOffset val="100"/>
        <c:tickLblSkip val="1"/>
        <c:tickMarkSkip val="1"/>
      </c:catAx>
      <c:valAx>
        <c:axId val="909171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91558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plotArea>
      <c:layout/>
      <c:lineChart>
        <c:grouping val="standard"/>
        <c:ser>
          <c:idx val="1"/>
          <c:order val="0"/>
          <c:tx>
            <c:strRef>
              <c:f>'Tav. 11.1 Pra autovetture'!$Q$7</c:f>
              <c:strCache>
                <c:ptCount val="1"/>
                <c:pt idx="0">
                  <c:v>PRIME   ISCRIZIONI</c:v>
                </c:pt>
              </c:strCache>
            </c:strRef>
          </c:tx>
          <c:marker>
            <c:symbol val="none"/>
          </c:marker>
          <c:cat>
            <c:numRef>
              <c:f>'Tav. 11.1 Pra autovetture'!$P$12:$P$26</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'Tav. 11.1 Pra autovetture'!$Q$8:$Q$26</c:f>
              <c:numCache>
                <c:formatCode>General</c:formatCode>
                <c:ptCount val="15"/>
                <c:pt idx="0">
                  <c:v>5753</c:v>
                </c:pt>
                <c:pt idx="1">
                  <c:v>4443</c:v>
                </c:pt>
                <c:pt idx="2">
                  <c:v>5610</c:v>
                </c:pt>
                <c:pt idx="3">
                  <c:v>5921</c:v>
                </c:pt>
                <c:pt idx="4">
                  <c:v>6870</c:v>
                </c:pt>
                <c:pt idx="5">
                  <c:v>6614</c:v>
                </c:pt>
                <c:pt idx="6">
                  <c:v>5660</c:v>
                </c:pt>
                <c:pt idx="7">
                  <c:v>5209</c:v>
                </c:pt>
                <c:pt idx="8">
                  <c:v>4853</c:v>
                </c:pt>
                <c:pt idx="9">
                  <c:v>3892</c:v>
                </c:pt>
                <c:pt idx="10">
                  <c:v>2954</c:v>
                </c:pt>
                <c:pt idx="11">
                  <c:v>2872</c:v>
                </c:pt>
                <c:pt idx="12">
                  <c:v>3295</c:v>
                </c:pt>
                <c:pt idx="13">
                  <c:v>3790</c:v>
                </c:pt>
                <c:pt idx="14">
                  <c:v>4746</c:v>
                </c:pt>
              </c:numCache>
            </c:numRef>
          </c:val>
        </c:ser>
        <c:marker val="1"/>
        <c:axId val="114656384"/>
        <c:axId val="114657920"/>
      </c:lineChart>
      <c:catAx>
        <c:axId val="114656384"/>
        <c:scaling>
          <c:orientation val="minMax"/>
        </c:scaling>
        <c:axPos val="b"/>
        <c:numFmt formatCode="General" sourceLinked="1"/>
        <c:tickLblPos val="nextTo"/>
        <c:txPr>
          <a:bodyPr rot="-5400000" vert="horz"/>
          <a:lstStyle/>
          <a:p>
            <a:pPr>
              <a:defRPr/>
            </a:pPr>
            <a:endParaRPr lang="it-IT"/>
          </a:p>
        </c:txPr>
        <c:crossAx val="114657920"/>
        <c:crosses val="autoZero"/>
        <c:auto val="1"/>
        <c:lblAlgn val="ctr"/>
        <c:lblOffset val="100"/>
      </c:catAx>
      <c:valAx>
        <c:axId val="114657920"/>
        <c:scaling>
          <c:orientation val="minMax"/>
          <c:min val="1000"/>
        </c:scaling>
        <c:axPos val="l"/>
        <c:majorGridlines/>
        <c:numFmt formatCode="General" sourceLinked="1"/>
        <c:tickLblPos val="nextTo"/>
        <c:crossAx val="114656384"/>
        <c:crosses val="autoZero"/>
        <c:crossBetween val="midCat"/>
      </c:valAx>
    </c:plotArea>
    <c:plotVisOnly val="1"/>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966656"/>
        <c:axId val="90968448"/>
      </c:barChart>
      <c:catAx>
        <c:axId val="9096665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0968448"/>
        <c:crosses val="autoZero"/>
        <c:auto val="1"/>
        <c:lblAlgn val="ctr"/>
        <c:lblOffset val="100"/>
        <c:tickLblSkip val="1"/>
        <c:tickMarkSkip val="1"/>
      </c:catAx>
      <c:valAx>
        <c:axId val="9096844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9666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993408"/>
        <c:axId val="90994944"/>
      </c:barChart>
      <c:catAx>
        <c:axId val="9099340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0994944"/>
        <c:crosses val="autoZero"/>
        <c:auto val="1"/>
        <c:lblAlgn val="ctr"/>
        <c:lblOffset val="100"/>
        <c:tickLblSkip val="1"/>
        <c:tickMarkSkip val="1"/>
      </c:catAx>
      <c:valAx>
        <c:axId val="909949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99340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6513024"/>
        <c:axId val="91038464"/>
      </c:barChart>
      <c:catAx>
        <c:axId val="9651302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1038464"/>
        <c:crosses val="autoZero"/>
        <c:auto val="1"/>
        <c:lblAlgn val="ctr"/>
        <c:lblOffset val="100"/>
        <c:tickLblSkip val="1"/>
        <c:tickMarkSkip val="1"/>
      </c:catAx>
      <c:valAx>
        <c:axId val="9103846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51302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1063424"/>
        <c:axId val="91064960"/>
      </c:barChart>
      <c:catAx>
        <c:axId val="9106342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1064960"/>
        <c:crosses val="autoZero"/>
        <c:auto val="1"/>
        <c:lblAlgn val="ctr"/>
        <c:lblOffset val="100"/>
        <c:tickLblSkip val="1"/>
        <c:tickMarkSkip val="1"/>
      </c:catAx>
      <c:valAx>
        <c:axId val="9106496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106342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0606976"/>
        <c:axId val="90612864"/>
      </c:barChart>
      <c:catAx>
        <c:axId val="9060697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0612864"/>
        <c:crosses val="autoZero"/>
        <c:auto val="1"/>
        <c:lblAlgn val="ctr"/>
        <c:lblOffset val="100"/>
        <c:tickLblSkip val="1"/>
        <c:tickMarkSkip val="1"/>
      </c:catAx>
      <c:valAx>
        <c:axId val="9061286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60697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6609792"/>
        <c:axId val="96611328"/>
      </c:barChart>
      <c:catAx>
        <c:axId val="96609792"/>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6611328"/>
        <c:crosses val="autoZero"/>
        <c:auto val="1"/>
        <c:lblAlgn val="ctr"/>
        <c:lblOffset val="100"/>
        <c:tickLblSkip val="1"/>
        <c:tickMarkSkip val="1"/>
      </c:catAx>
      <c:valAx>
        <c:axId val="9661132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60979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6710656"/>
        <c:axId val="96712192"/>
      </c:barChart>
      <c:catAx>
        <c:axId val="9671065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712192"/>
        <c:crosses val="autoZero"/>
        <c:auto val="1"/>
        <c:lblAlgn val="ctr"/>
        <c:lblOffset val="100"/>
        <c:tickLblSkip val="1"/>
        <c:tickMarkSkip val="1"/>
      </c:catAx>
      <c:valAx>
        <c:axId val="967121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7106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557725</xdr:colOff>
      <xdr:row>27</xdr:row>
      <xdr:rowOff>58615</xdr:rowOff>
    </xdr:from>
    <xdr:to>
      <xdr:col>10</xdr:col>
      <xdr:colOff>410306</xdr:colOff>
      <xdr:row>46</xdr:row>
      <xdr:rowOff>97594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186689</xdr:colOff>
      <xdr:row>65</xdr:row>
      <xdr:rowOff>15239</xdr:rowOff>
    </xdr:from>
    <xdr:to>
      <xdr:col>13</xdr:col>
      <xdr:colOff>95249</xdr:colOff>
      <xdr:row>94</xdr:row>
      <xdr:rowOff>85725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515470</xdr:colOff>
      <xdr:row>64</xdr:row>
      <xdr:rowOff>112058</xdr:rowOff>
    </xdr:from>
    <xdr:to>
      <xdr:col>24</xdr:col>
      <xdr:colOff>33617</xdr:colOff>
      <xdr:row>94</xdr:row>
      <xdr:rowOff>11206</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3875" y="882650"/>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253999</xdr:colOff>
      <xdr:row>64</xdr:row>
      <xdr:rowOff>7937</xdr:rowOff>
    </xdr:from>
    <xdr:to>
      <xdr:col>12</xdr:col>
      <xdr:colOff>333374</xdr:colOff>
      <xdr:row>80</xdr:row>
      <xdr:rowOff>119063</xdr:rowOff>
    </xdr:to>
    <xdr:graphicFrame macro="">
      <xdr:nvGraphicFramePr>
        <xdr:cNvPr id="11" name="Gra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66</xdr:row>
      <xdr:rowOff>0</xdr:rowOff>
    </xdr:from>
    <xdr:to>
      <xdr:col>17</xdr:col>
      <xdr:colOff>0</xdr:colOff>
      <xdr:row>66</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66</xdr:row>
      <xdr:rowOff>0</xdr:rowOff>
    </xdr:from>
    <xdr:to>
      <xdr:col>17</xdr:col>
      <xdr:colOff>0</xdr:colOff>
      <xdr:row>66</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66</xdr:row>
      <xdr:rowOff>0</xdr:rowOff>
    </xdr:from>
    <xdr:to>
      <xdr:col>17</xdr:col>
      <xdr:colOff>0</xdr:colOff>
      <xdr:row>66</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66</xdr:row>
      <xdr:rowOff>0</xdr:rowOff>
    </xdr:from>
    <xdr:to>
      <xdr:col>17</xdr:col>
      <xdr:colOff>0</xdr:colOff>
      <xdr:row>66</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66</xdr:row>
      <xdr:rowOff>0</xdr:rowOff>
    </xdr:from>
    <xdr:to>
      <xdr:col>17</xdr:col>
      <xdr:colOff>0</xdr:colOff>
      <xdr:row>66</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66</xdr:row>
      <xdr:rowOff>0</xdr:rowOff>
    </xdr:from>
    <xdr:to>
      <xdr:col>17</xdr:col>
      <xdr:colOff>0</xdr:colOff>
      <xdr:row>66</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67</xdr:row>
      <xdr:rowOff>0</xdr:rowOff>
    </xdr:from>
    <xdr:to>
      <xdr:col>17</xdr:col>
      <xdr:colOff>0</xdr:colOff>
      <xdr:row>67</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67</xdr:row>
      <xdr:rowOff>0</xdr:rowOff>
    </xdr:from>
    <xdr:to>
      <xdr:col>17</xdr:col>
      <xdr:colOff>0</xdr:colOff>
      <xdr:row>67</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67</xdr:row>
      <xdr:rowOff>0</xdr:rowOff>
    </xdr:from>
    <xdr:to>
      <xdr:col>17</xdr:col>
      <xdr:colOff>0</xdr:colOff>
      <xdr:row>67</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67</xdr:row>
      <xdr:rowOff>0</xdr:rowOff>
    </xdr:from>
    <xdr:to>
      <xdr:col>17</xdr:col>
      <xdr:colOff>0</xdr:colOff>
      <xdr:row>67</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67</xdr:row>
      <xdr:rowOff>0</xdr:rowOff>
    </xdr:from>
    <xdr:to>
      <xdr:col>17</xdr:col>
      <xdr:colOff>0</xdr:colOff>
      <xdr:row>67</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67</xdr:row>
      <xdr:rowOff>0</xdr:rowOff>
    </xdr:from>
    <xdr:to>
      <xdr:col>17</xdr:col>
      <xdr:colOff>0</xdr:colOff>
      <xdr:row>67</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opLeftCell="A4" workbookViewId="0">
      <selection activeCell="C19" sqref="C19"/>
    </sheetView>
  </sheetViews>
  <sheetFormatPr defaultColWidth="8.85546875" defaultRowHeight="12.75"/>
  <cols>
    <col min="1" max="1" width="12.28515625" customWidth="1"/>
    <col min="2" max="2" width="8" customWidth="1"/>
  </cols>
  <sheetData>
    <row r="4" spans="2:9" ht="89.45" customHeight="1">
      <c r="C4" s="4263"/>
      <c r="D4" s="4264"/>
      <c r="E4" s="4264"/>
      <c r="F4" s="4264"/>
      <c r="G4" s="4264"/>
      <c r="H4" s="4264"/>
      <c r="I4" s="4264"/>
    </row>
    <row r="5" spans="2:9" ht="18.75">
      <c r="B5" s="818"/>
      <c r="C5" s="818"/>
      <c r="D5" s="1"/>
      <c r="E5" s="1"/>
      <c r="F5" s="1"/>
      <c r="G5" s="1"/>
      <c r="H5" s="1"/>
      <c r="I5" s="1"/>
    </row>
    <row r="6" spans="2:9" ht="48.2" customHeight="1">
      <c r="B6" s="818"/>
      <c r="C6" s="818"/>
      <c r="D6" s="1"/>
      <c r="E6" s="1"/>
      <c r="F6" s="1"/>
      <c r="G6" s="1"/>
      <c r="H6" s="1"/>
      <c r="I6" s="1"/>
    </row>
    <row r="7" spans="2:9" ht="48.2" customHeight="1"/>
    <row r="11" spans="2:9" ht="26.45" customHeight="1">
      <c r="E11" s="819" t="s">
        <v>338</v>
      </c>
    </row>
    <row r="12" spans="2:9" ht="27" customHeight="1">
      <c r="E12" s="819" t="s">
        <v>339</v>
      </c>
    </row>
    <row r="13" spans="2:9" ht="19.5">
      <c r="E13" s="820"/>
    </row>
    <row r="14" spans="2:9" ht="19.5">
      <c r="E14" s="820"/>
    </row>
    <row r="15" spans="2:9" ht="19.5">
      <c r="E15" s="820"/>
    </row>
    <row r="16" spans="2:9" ht="19.5">
      <c r="E16" s="820"/>
    </row>
    <row r="17" spans="3:9" ht="19.5">
      <c r="E17" s="820"/>
    </row>
    <row r="18" spans="3:9" ht="23.25">
      <c r="C18" s="2797" t="s">
        <v>937</v>
      </c>
      <c r="E18" s="2797" t="s">
        <v>904</v>
      </c>
    </row>
    <row r="21" spans="3:9">
      <c r="C21" s="821"/>
    </row>
    <row r="23" spans="3:9">
      <c r="C23" s="822"/>
      <c r="D23" s="521"/>
      <c r="E23" s="521"/>
      <c r="F23" s="142"/>
      <c r="G23" s="142"/>
      <c r="H23" s="142"/>
      <c r="I23" s="142"/>
    </row>
    <row r="24" spans="3:9">
      <c r="C24" s="822"/>
    </row>
    <row r="25" spans="3:9">
      <c r="C25" s="822"/>
      <c r="D25" s="823"/>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35"/>
  <sheetViews>
    <sheetView topLeftCell="A91" workbookViewId="0">
      <selection activeCell="G119" sqref="G119"/>
    </sheetView>
  </sheetViews>
  <sheetFormatPr defaultColWidth="8.85546875" defaultRowHeight="12.75"/>
  <cols>
    <col min="1" max="2" width="7.28515625" style="1723" customWidth="1"/>
    <col min="3" max="5" width="8.42578125" style="1723" customWidth="1"/>
    <col min="6" max="6" width="9.140625" style="1723" customWidth="1"/>
    <col min="7" max="10" width="8.42578125" style="1723" customWidth="1"/>
    <col min="11" max="11" width="9.28515625" style="1723" customWidth="1"/>
    <col min="12" max="17" width="8.42578125" style="1723" customWidth="1"/>
    <col min="18" max="18" width="5.7109375" style="1723" customWidth="1"/>
    <col min="19" max="19" width="6.140625" style="1723" customWidth="1"/>
    <col min="20" max="16384" width="8.85546875" style="1723"/>
  </cols>
  <sheetData>
    <row r="1" spans="1:20" ht="17.45" customHeight="1">
      <c r="A1" s="1002" t="s">
        <v>32</v>
      </c>
      <c r="B1" s="1002"/>
      <c r="D1" s="3717" t="s">
        <v>187</v>
      </c>
      <c r="E1" s="3718"/>
      <c r="F1" s="18"/>
      <c r="G1" s="18"/>
      <c r="H1" s="18"/>
      <c r="I1" s="18"/>
      <c r="J1" s="18"/>
      <c r="K1" s="18"/>
      <c r="L1" s="18"/>
      <c r="M1" s="18"/>
      <c r="N1" s="18"/>
      <c r="O1" s="18"/>
      <c r="P1" s="18"/>
      <c r="Q1" s="3719"/>
      <c r="R1" s="1991"/>
      <c r="S1" s="1991"/>
    </row>
    <row r="2" spans="1:20" ht="12.75" customHeight="1" thickBot="1">
      <c r="A2" s="3464"/>
      <c r="B2" s="3362"/>
      <c r="D2" s="4470" t="s">
        <v>694</v>
      </c>
      <c r="E2" s="4592"/>
      <c r="F2" s="4592"/>
      <c r="G2" s="4592"/>
      <c r="H2" s="4592"/>
      <c r="I2" s="4592"/>
      <c r="J2" s="4592"/>
      <c r="K2" s="4592"/>
      <c r="L2" s="4592"/>
      <c r="M2" s="4592"/>
      <c r="N2" s="4592"/>
      <c r="O2" s="4592"/>
      <c r="P2" s="4592"/>
      <c r="Q2" s="4593"/>
      <c r="R2" s="1991"/>
      <c r="S2" s="1991"/>
    </row>
    <row r="3" spans="1:20" s="94" customFormat="1" ht="22.7" customHeight="1" thickBot="1">
      <c r="A3" s="4577" t="s">
        <v>213</v>
      </c>
      <c r="B3" s="4508"/>
      <c r="C3" s="4580" t="s">
        <v>200</v>
      </c>
      <c r="D3" s="4581"/>
      <c r="E3" s="4581"/>
      <c r="F3" s="4581"/>
      <c r="G3" s="4582"/>
      <c r="H3" s="4580" t="s">
        <v>192</v>
      </c>
      <c r="I3" s="4581"/>
      <c r="J3" s="4581"/>
      <c r="K3" s="4581"/>
      <c r="L3" s="4582"/>
      <c r="M3" s="4580" t="s">
        <v>100</v>
      </c>
      <c r="N3" s="4581"/>
      <c r="O3" s="4581"/>
      <c r="P3" s="4581"/>
      <c r="Q3" s="4582"/>
      <c r="R3" s="208"/>
      <c r="S3" s="208"/>
    </row>
    <row r="4" spans="1:20" s="94" customFormat="1" ht="39.75" customHeight="1">
      <c r="A4" s="3801" t="s">
        <v>101</v>
      </c>
      <c r="B4" s="3862" t="s">
        <v>481</v>
      </c>
      <c r="C4" s="3569" t="s">
        <v>481</v>
      </c>
      <c r="D4" s="3803" t="s">
        <v>214</v>
      </c>
      <c r="E4" s="3803" t="s">
        <v>215</v>
      </c>
      <c r="F4" s="3804" t="s">
        <v>196</v>
      </c>
      <c r="G4" s="3863" t="s">
        <v>104</v>
      </c>
      <c r="H4" s="3569" t="s">
        <v>481</v>
      </c>
      <c r="I4" s="3803" t="s">
        <v>216</v>
      </c>
      <c r="J4" s="3803" t="s">
        <v>215</v>
      </c>
      <c r="K4" s="3804" t="s">
        <v>196</v>
      </c>
      <c r="L4" s="3863" t="s">
        <v>104</v>
      </c>
      <c r="M4" s="3806" t="s">
        <v>481</v>
      </c>
      <c r="N4" s="3811" t="s">
        <v>216</v>
      </c>
      <c r="O4" s="3803" t="s">
        <v>215</v>
      </c>
      <c r="P4" s="3804" t="s">
        <v>196</v>
      </c>
      <c r="Q4" s="3805" t="s">
        <v>104</v>
      </c>
      <c r="R4" s="3808"/>
      <c r="S4" s="3864"/>
    </row>
    <row r="5" spans="1:20" ht="15.75" customHeight="1">
      <c r="A5" s="3509" t="s">
        <v>121</v>
      </c>
      <c r="B5" s="3492">
        <v>16831</v>
      </c>
      <c r="C5" s="2380">
        <v>15551</v>
      </c>
      <c r="D5" s="3729">
        <v>2531</v>
      </c>
      <c r="E5" s="3709">
        <v>16.275480676483827</v>
      </c>
      <c r="F5" s="3731">
        <v>1777</v>
      </c>
      <c r="G5" s="3590">
        <v>754</v>
      </c>
      <c r="H5" s="2380">
        <v>352</v>
      </c>
      <c r="I5" s="3729">
        <v>72</v>
      </c>
      <c r="J5" s="3709">
        <v>20.454545454545457</v>
      </c>
      <c r="K5" s="3731">
        <v>49</v>
      </c>
      <c r="L5" s="3581">
        <v>23</v>
      </c>
      <c r="M5" s="3731">
        <v>487</v>
      </c>
      <c r="N5" s="3584">
        <v>82</v>
      </c>
      <c r="O5" s="3713">
        <v>16.837782340862422</v>
      </c>
      <c r="P5" s="3495">
        <v>71</v>
      </c>
      <c r="Q5" s="3590">
        <v>11</v>
      </c>
      <c r="R5" s="1991"/>
      <c r="S5" s="1991"/>
    </row>
    <row r="6" spans="1:20" ht="12.75" customHeight="1">
      <c r="A6" s="3509" t="s">
        <v>122</v>
      </c>
      <c r="B6" s="3492">
        <v>16971</v>
      </c>
      <c r="C6" s="2380">
        <v>15673</v>
      </c>
      <c r="D6" s="3729">
        <v>2582</v>
      </c>
      <c r="E6" s="3709">
        <v>16.474191284374402</v>
      </c>
      <c r="F6" s="3731">
        <v>1822</v>
      </c>
      <c r="G6" s="3590">
        <v>760</v>
      </c>
      <c r="H6" s="2380">
        <v>296</v>
      </c>
      <c r="I6" s="3729">
        <v>64</v>
      </c>
      <c r="J6" s="3709">
        <v>21.621621621621621</v>
      </c>
      <c r="K6" s="3731">
        <v>61</v>
      </c>
      <c r="L6" s="3581">
        <v>3</v>
      </c>
      <c r="M6" s="3731">
        <v>153</v>
      </c>
      <c r="N6" s="3584">
        <v>20</v>
      </c>
      <c r="O6" s="3713">
        <v>13.071895424836603</v>
      </c>
      <c r="P6" s="3495">
        <v>17</v>
      </c>
      <c r="Q6" s="3590">
        <v>3</v>
      </c>
      <c r="R6" s="1991"/>
      <c r="S6" s="1991"/>
    </row>
    <row r="7" spans="1:20" ht="12.75" customHeight="1">
      <c r="A7" s="3509" t="s">
        <v>123</v>
      </c>
      <c r="B7" s="3492">
        <v>17023</v>
      </c>
      <c r="C7" s="2380">
        <v>15729</v>
      </c>
      <c r="D7" s="3729">
        <v>2612</v>
      </c>
      <c r="E7" s="3709">
        <v>16.606268675694576</v>
      </c>
      <c r="F7" s="3731">
        <v>1849</v>
      </c>
      <c r="G7" s="3590">
        <v>763</v>
      </c>
      <c r="H7" s="2380">
        <v>201</v>
      </c>
      <c r="I7" s="3729">
        <v>44</v>
      </c>
      <c r="J7" s="3709">
        <v>21.890547263681594</v>
      </c>
      <c r="K7" s="3731">
        <v>41</v>
      </c>
      <c r="L7" s="3581">
        <v>3</v>
      </c>
      <c r="M7" s="3731">
        <v>151</v>
      </c>
      <c r="N7" s="3584">
        <v>19</v>
      </c>
      <c r="O7" s="3713">
        <v>12.582781456953644</v>
      </c>
      <c r="P7" s="3495">
        <v>15</v>
      </c>
      <c r="Q7" s="3590">
        <v>4</v>
      </c>
      <c r="R7" s="1991"/>
      <c r="S7" s="1991"/>
    </row>
    <row r="8" spans="1:20" ht="12.75" customHeight="1">
      <c r="A8" s="3510" t="s">
        <v>124</v>
      </c>
      <c r="B8" s="3499">
        <v>17075</v>
      </c>
      <c r="C8" s="2386">
        <v>15759</v>
      </c>
      <c r="D8" s="3732">
        <v>2632</v>
      </c>
      <c r="E8" s="3792">
        <v>16.70156735833492</v>
      </c>
      <c r="F8" s="3735">
        <v>1867</v>
      </c>
      <c r="G8" s="3591">
        <v>765</v>
      </c>
      <c r="H8" s="2386">
        <v>257</v>
      </c>
      <c r="I8" s="3732">
        <v>44</v>
      </c>
      <c r="J8" s="3792">
        <v>17.120622568093385</v>
      </c>
      <c r="K8" s="3735">
        <v>39</v>
      </c>
      <c r="L8" s="3586">
        <v>5</v>
      </c>
      <c r="M8" s="3735">
        <v>205</v>
      </c>
      <c r="N8" s="3587">
        <v>31</v>
      </c>
      <c r="O8" s="3733">
        <v>15.121951219512194</v>
      </c>
      <c r="P8" s="3502">
        <v>21</v>
      </c>
      <c r="Q8" s="3591">
        <v>10</v>
      </c>
      <c r="R8" s="1991"/>
      <c r="S8" s="1991"/>
    </row>
    <row r="9" spans="1:20" ht="12.75" customHeight="1">
      <c r="A9" s="3509" t="s">
        <v>125</v>
      </c>
      <c r="B9" s="3492">
        <v>16988</v>
      </c>
      <c r="C9" s="2380">
        <v>15701</v>
      </c>
      <c r="D9" s="3729">
        <v>2654</v>
      </c>
      <c r="E9" s="3709">
        <f t="shared" ref="E9:E24" si="0">SUM(D9/C9)*100</f>
        <v>16.903381950194255</v>
      </c>
      <c r="F9" s="3731">
        <v>1887</v>
      </c>
      <c r="G9" s="3590">
        <v>767</v>
      </c>
      <c r="H9" s="2380">
        <v>354</v>
      </c>
      <c r="I9" s="3729">
        <v>80</v>
      </c>
      <c r="J9" s="3709">
        <f t="shared" ref="J9:J31" si="1">SUM(I9/H9)*100</f>
        <v>22.598870056497177</v>
      </c>
      <c r="K9" s="3731">
        <v>72</v>
      </c>
      <c r="L9" s="3581">
        <v>8</v>
      </c>
      <c r="M9" s="3731">
        <v>438</v>
      </c>
      <c r="N9" s="3584">
        <v>63</v>
      </c>
      <c r="O9" s="3713">
        <f t="shared" ref="O9:O31" si="2">SUM(N9/M9)*100</f>
        <v>14.383561643835616</v>
      </c>
      <c r="P9" s="3495">
        <v>53</v>
      </c>
      <c r="Q9" s="3590">
        <v>10</v>
      </c>
      <c r="R9" s="1991"/>
      <c r="S9" s="1991"/>
    </row>
    <row r="10" spans="1:20" ht="12.75" customHeight="1">
      <c r="A10" s="3509" t="s">
        <v>126</v>
      </c>
      <c r="B10" s="3492">
        <v>17143</v>
      </c>
      <c r="C10" s="2380">
        <v>15840</v>
      </c>
      <c r="D10" s="3729">
        <v>2712</v>
      </c>
      <c r="E10" s="3709">
        <f t="shared" si="0"/>
        <v>17.121212121212121</v>
      </c>
      <c r="F10" s="3731">
        <v>1937</v>
      </c>
      <c r="G10" s="3590">
        <v>775</v>
      </c>
      <c r="H10" s="2380">
        <v>292</v>
      </c>
      <c r="I10" s="3729">
        <v>77</v>
      </c>
      <c r="J10" s="3709">
        <f t="shared" si="1"/>
        <v>26.36986301369863</v>
      </c>
      <c r="K10" s="3731">
        <v>68</v>
      </c>
      <c r="L10" s="3581">
        <v>9</v>
      </c>
      <c r="M10" s="3731">
        <v>135</v>
      </c>
      <c r="N10" s="3584">
        <v>22</v>
      </c>
      <c r="O10" s="3713">
        <f t="shared" si="2"/>
        <v>16.296296296296298</v>
      </c>
      <c r="P10" s="3495">
        <v>17</v>
      </c>
      <c r="Q10" s="3590">
        <v>5</v>
      </c>
      <c r="R10" s="1991"/>
      <c r="S10" s="1991"/>
    </row>
    <row r="11" spans="1:20" ht="12.75" customHeight="1">
      <c r="A11" s="3509" t="s">
        <v>127</v>
      </c>
      <c r="B11" s="3492">
        <v>17132</v>
      </c>
      <c r="C11" s="2380">
        <v>15864</v>
      </c>
      <c r="D11" s="3729">
        <v>2731</v>
      </c>
      <c r="E11" s="3709">
        <f t="shared" si="0"/>
        <v>17.215078164397376</v>
      </c>
      <c r="F11" s="3731">
        <v>1950</v>
      </c>
      <c r="G11" s="3590">
        <v>781</v>
      </c>
      <c r="H11" s="2380">
        <v>196</v>
      </c>
      <c r="I11" s="3729">
        <v>38</v>
      </c>
      <c r="J11" s="3709">
        <f t="shared" si="1"/>
        <v>19.387755102040817</v>
      </c>
      <c r="K11" s="3731">
        <v>34</v>
      </c>
      <c r="L11" s="3581">
        <v>4</v>
      </c>
      <c r="M11" s="3731">
        <v>170</v>
      </c>
      <c r="N11" s="3584">
        <v>23</v>
      </c>
      <c r="O11" s="3713">
        <f t="shared" si="2"/>
        <v>13.529411764705882</v>
      </c>
      <c r="P11" s="3495">
        <v>22</v>
      </c>
      <c r="Q11" s="3590">
        <v>1</v>
      </c>
      <c r="R11" s="1991"/>
      <c r="S11" s="1991"/>
    </row>
    <row r="12" spans="1:20" ht="12.75" customHeight="1">
      <c r="A12" s="3510" t="s">
        <v>401</v>
      </c>
      <c r="B12" s="3499">
        <v>17158</v>
      </c>
      <c r="C12" s="2386">
        <v>15871</v>
      </c>
      <c r="D12" s="3732">
        <v>2737</v>
      </c>
      <c r="E12" s="3792">
        <f t="shared" si="0"/>
        <v>17.245290151849286</v>
      </c>
      <c r="F12" s="3735">
        <v>1960</v>
      </c>
      <c r="G12" s="3591">
        <v>777</v>
      </c>
      <c r="H12" s="2386">
        <v>235</v>
      </c>
      <c r="I12" s="3732">
        <v>30</v>
      </c>
      <c r="J12" s="3792">
        <f t="shared" si="1"/>
        <v>12.76595744680851</v>
      </c>
      <c r="K12" s="3735">
        <v>28</v>
      </c>
      <c r="L12" s="3586">
        <v>2</v>
      </c>
      <c r="M12" s="3735">
        <v>207</v>
      </c>
      <c r="N12" s="3587">
        <v>27</v>
      </c>
      <c r="O12" s="3733">
        <f t="shared" si="2"/>
        <v>13.043478260869565</v>
      </c>
      <c r="P12" s="3502">
        <v>18</v>
      </c>
      <c r="Q12" s="3591">
        <v>9</v>
      </c>
      <c r="R12" s="1991"/>
      <c r="S12" s="1991"/>
    </row>
    <row r="13" spans="1:20" ht="12.75" customHeight="1">
      <c r="A13" s="3509" t="s">
        <v>421</v>
      </c>
      <c r="B13" s="3492">
        <f>'1.2 Movimprese'!B10</f>
        <v>17069</v>
      </c>
      <c r="C13" s="2380">
        <f>'1.2 Movimprese'!C10</f>
        <v>15798</v>
      </c>
      <c r="D13" s="3729">
        <f>'1.3 - 1.4 - 1.5 Movimp.Settore'!K12</f>
        <v>2759</v>
      </c>
      <c r="E13" s="3709">
        <f t="shared" si="0"/>
        <v>17.464235979237877</v>
      </c>
      <c r="F13" s="3731">
        <v>1969</v>
      </c>
      <c r="G13" s="3590">
        <f>D13-F13</f>
        <v>790</v>
      </c>
      <c r="H13" s="2380">
        <f>'1.2 Movimprese'!H10</f>
        <v>367</v>
      </c>
      <c r="I13" s="3729">
        <f>'1.3 - 1.4 - 1.5 Movimp.Settore'!K125</f>
        <v>38</v>
      </c>
      <c r="J13" s="3709">
        <f t="shared" si="1"/>
        <v>10.354223433242508</v>
      </c>
      <c r="K13" s="3731">
        <v>80</v>
      </c>
      <c r="L13" s="3581">
        <f>I13-K13</f>
        <v>-42</v>
      </c>
      <c r="M13" s="3731">
        <v>455</v>
      </c>
      <c r="N13" s="3584">
        <f>'1.3 - 1.4 - 1.5 Movimp.Settore'!K233</f>
        <v>22</v>
      </c>
      <c r="O13" s="3709">
        <f t="shared" si="2"/>
        <v>4.8351648351648358</v>
      </c>
      <c r="P13" s="3495">
        <v>65</v>
      </c>
      <c r="Q13" s="3590">
        <f>N13-P13</f>
        <v>-43</v>
      </c>
      <c r="R13" s="1991"/>
      <c r="S13" s="1991"/>
      <c r="T13" s="1722"/>
    </row>
    <row r="14" spans="1:20" ht="12.75" customHeight="1">
      <c r="A14" s="3509" t="s">
        <v>571</v>
      </c>
      <c r="B14" s="3492">
        <v>17125</v>
      </c>
      <c r="C14" s="2380">
        <v>15858</v>
      </c>
      <c r="D14" s="3729">
        <v>2788</v>
      </c>
      <c r="E14" s="3709">
        <f t="shared" si="0"/>
        <v>17.581031655946525</v>
      </c>
      <c r="F14" s="3731">
        <v>2003</v>
      </c>
      <c r="G14" s="3590">
        <f>D14-F14</f>
        <v>785</v>
      </c>
      <c r="H14" s="2380">
        <v>262</v>
      </c>
      <c r="I14" s="3729">
        <v>62</v>
      </c>
      <c r="J14" s="3709">
        <f t="shared" si="1"/>
        <v>23.664122137404579</v>
      </c>
      <c r="K14" s="3731">
        <v>55</v>
      </c>
      <c r="L14" s="3581">
        <f>I14-K14</f>
        <v>7</v>
      </c>
      <c r="M14" s="3731">
        <v>201</v>
      </c>
      <c r="N14" s="3584">
        <v>32</v>
      </c>
      <c r="O14" s="3709">
        <f t="shared" si="2"/>
        <v>15.920398009950249</v>
      </c>
      <c r="P14" s="3495">
        <v>29</v>
      </c>
      <c r="Q14" s="3590">
        <f>N14-P14</f>
        <v>3</v>
      </c>
      <c r="R14" s="1991"/>
      <c r="S14" s="1991"/>
      <c r="T14" s="1722"/>
    </row>
    <row r="15" spans="1:20" ht="12.75" customHeight="1">
      <c r="A15" s="3509" t="s">
        <v>422</v>
      </c>
      <c r="B15" s="3492">
        <v>17121</v>
      </c>
      <c r="C15" s="2380">
        <v>15862</v>
      </c>
      <c r="D15" s="3729">
        <v>2782</v>
      </c>
      <c r="E15" s="3709">
        <f t="shared" si="0"/>
        <v>17.538771907703946</v>
      </c>
      <c r="F15" s="3731">
        <v>1997</v>
      </c>
      <c r="G15" s="3590">
        <v>785</v>
      </c>
      <c r="H15" s="2380">
        <v>171</v>
      </c>
      <c r="I15" s="3729">
        <v>26</v>
      </c>
      <c r="J15" s="3709">
        <f t="shared" si="1"/>
        <v>15.204678362573098</v>
      </c>
      <c r="K15" s="3731">
        <v>25</v>
      </c>
      <c r="L15" s="3581">
        <v>1</v>
      </c>
      <c r="M15" s="3731">
        <v>172</v>
      </c>
      <c r="N15" s="3584">
        <v>41</v>
      </c>
      <c r="O15" s="3713">
        <f t="shared" si="2"/>
        <v>23.837209302325583</v>
      </c>
      <c r="P15" s="3495">
        <v>35</v>
      </c>
      <c r="Q15" s="3590">
        <v>6</v>
      </c>
      <c r="R15" s="1991"/>
      <c r="S15" s="1991"/>
      <c r="T15" s="1722"/>
    </row>
    <row r="16" spans="1:20" ht="12.75" customHeight="1">
      <c r="A16" s="3510" t="s">
        <v>475</v>
      </c>
      <c r="B16" s="3499">
        <v>16936</v>
      </c>
      <c r="C16" s="2386">
        <v>15658</v>
      </c>
      <c r="D16" s="3732">
        <v>2758</v>
      </c>
      <c r="E16" s="2569">
        <f t="shared" si="0"/>
        <v>17.613999233618596</v>
      </c>
      <c r="F16" s="3735">
        <v>1968</v>
      </c>
      <c r="G16" s="3591">
        <v>790</v>
      </c>
      <c r="H16" s="2386">
        <v>188</v>
      </c>
      <c r="I16" s="3732">
        <v>23</v>
      </c>
      <c r="J16" s="3792">
        <f t="shared" si="1"/>
        <v>12.23404255319149</v>
      </c>
      <c r="K16" s="3735">
        <v>19</v>
      </c>
      <c r="L16" s="3586">
        <v>4</v>
      </c>
      <c r="M16" s="3735">
        <v>243</v>
      </c>
      <c r="N16" s="3587">
        <v>33</v>
      </c>
      <c r="O16" s="3733">
        <f t="shared" si="2"/>
        <v>13.580246913580247</v>
      </c>
      <c r="P16" s="3502">
        <v>26</v>
      </c>
      <c r="Q16" s="3591">
        <v>7</v>
      </c>
      <c r="R16" s="1991"/>
      <c r="S16" s="1991"/>
    </row>
    <row r="17" spans="1:22" ht="12.75" customHeight="1">
      <c r="A17" s="3509" t="s">
        <v>522</v>
      </c>
      <c r="B17" s="3492">
        <v>16624</v>
      </c>
      <c r="C17" s="2380">
        <v>15594</v>
      </c>
      <c r="D17" s="3582">
        <v>2752</v>
      </c>
      <c r="E17" s="3490">
        <f t="shared" si="0"/>
        <v>17.647813261510837</v>
      </c>
      <c r="F17" s="3486">
        <v>1946</v>
      </c>
      <c r="G17" s="3590">
        <f t="shared" ref="G17:G31" si="3">SUM(D17-F17)</f>
        <v>806</v>
      </c>
      <c r="H17" s="2380">
        <v>339</v>
      </c>
      <c r="I17" s="3729">
        <v>89</v>
      </c>
      <c r="J17" s="3709">
        <f t="shared" si="1"/>
        <v>26.253687315634217</v>
      </c>
      <c r="K17" s="3731">
        <v>73</v>
      </c>
      <c r="L17" s="3581">
        <f t="shared" ref="L17:L31" si="4">SUM(I17-K17)</f>
        <v>16</v>
      </c>
      <c r="M17" s="3736">
        <v>516</v>
      </c>
      <c r="N17" s="3584">
        <v>117</v>
      </c>
      <c r="O17" s="3713">
        <f t="shared" si="2"/>
        <v>22.674418604651162</v>
      </c>
      <c r="P17" s="3495">
        <v>99</v>
      </c>
      <c r="Q17" s="3590">
        <v>18</v>
      </c>
      <c r="R17" s="1991"/>
      <c r="S17" s="2744"/>
    </row>
    <row r="18" spans="1:22" ht="12.75" customHeight="1">
      <c r="A18" s="3509" t="s">
        <v>480</v>
      </c>
      <c r="B18" s="3492">
        <v>16673</v>
      </c>
      <c r="C18" s="2380">
        <v>15494</v>
      </c>
      <c r="D18" s="3513">
        <v>2745</v>
      </c>
      <c r="E18" s="2375">
        <f t="shared" si="0"/>
        <v>17.716535433070867</v>
      </c>
      <c r="F18" s="3495">
        <v>1952</v>
      </c>
      <c r="G18" s="3590">
        <f t="shared" si="3"/>
        <v>793</v>
      </c>
      <c r="H18" s="2380">
        <v>263</v>
      </c>
      <c r="I18" s="3729">
        <v>46</v>
      </c>
      <c r="J18" s="3709">
        <f t="shared" si="1"/>
        <v>17.490494296577946</v>
      </c>
      <c r="K18" s="3731">
        <v>38</v>
      </c>
      <c r="L18" s="3581">
        <f t="shared" si="4"/>
        <v>8</v>
      </c>
      <c r="M18" s="3736">
        <v>193</v>
      </c>
      <c r="N18" s="3584">
        <v>32</v>
      </c>
      <c r="O18" s="3713">
        <f t="shared" si="2"/>
        <v>16.580310880829018</v>
      </c>
      <c r="P18" s="3495">
        <v>29</v>
      </c>
      <c r="Q18" s="3590">
        <f t="shared" ref="Q18:Q31" si="5">SUM(N18-P18)</f>
        <v>3</v>
      </c>
      <c r="R18" s="1991"/>
      <c r="S18" s="2744"/>
    </row>
    <row r="19" spans="1:22" ht="12.75" customHeight="1">
      <c r="A19" s="3509" t="s">
        <v>494</v>
      </c>
      <c r="B19" s="3492">
        <v>16687</v>
      </c>
      <c r="C19" s="2380">
        <v>15667</v>
      </c>
      <c r="D19" s="3513">
        <v>2776</v>
      </c>
      <c r="E19" s="2375">
        <f t="shared" si="0"/>
        <v>17.718771941022531</v>
      </c>
      <c r="F19" s="3495">
        <v>1960</v>
      </c>
      <c r="G19" s="3590">
        <f t="shared" si="3"/>
        <v>816</v>
      </c>
      <c r="H19" s="2380">
        <v>171</v>
      </c>
      <c r="I19" s="3729">
        <v>36</v>
      </c>
      <c r="J19" s="3709">
        <f t="shared" si="1"/>
        <v>21.052631578947366</v>
      </c>
      <c r="K19" s="3731">
        <v>29</v>
      </c>
      <c r="L19" s="3581">
        <f t="shared" si="4"/>
        <v>7</v>
      </c>
      <c r="M19" s="3736">
        <v>154</v>
      </c>
      <c r="N19" s="3584">
        <v>33</v>
      </c>
      <c r="O19" s="3713">
        <f t="shared" si="2"/>
        <v>21.428571428571427</v>
      </c>
      <c r="P19" s="3495">
        <v>28</v>
      </c>
      <c r="Q19" s="3590">
        <f t="shared" si="5"/>
        <v>5</v>
      </c>
      <c r="R19" s="1991"/>
      <c r="S19" s="2744"/>
    </row>
    <row r="20" spans="1:22" ht="12.75" customHeight="1">
      <c r="A20" s="3510" t="s">
        <v>424</v>
      </c>
      <c r="B20" s="3499">
        <v>16631</v>
      </c>
      <c r="C20" s="2386">
        <v>15600</v>
      </c>
      <c r="D20" s="3516">
        <v>2762</v>
      </c>
      <c r="E20" s="2569">
        <f t="shared" si="0"/>
        <v>17.705128205128204</v>
      </c>
      <c r="F20" s="3502">
        <v>1948</v>
      </c>
      <c r="G20" s="3591">
        <f t="shared" si="3"/>
        <v>814</v>
      </c>
      <c r="H20" s="2386">
        <v>187</v>
      </c>
      <c r="I20" s="3732">
        <v>21</v>
      </c>
      <c r="J20" s="2569">
        <f t="shared" si="1"/>
        <v>11.229946524064172</v>
      </c>
      <c r="K20" s="3735">
        <v>17</v>
      </c>
      <c r="L20" s="3586">
        <f t="shared" si="4"/>
        <v>4</v>
      </c>
      <c r="M20" s="3737">
        <v>244</v>
      </c>
      <c r="N20" s="3587">
        <v>34</v>
      </c>
      <c r="O20" s="2569">
        <f t="shared" si="2"/>
        <v>13.934426229508196</v>
      </c>
      <c r="P20" s="3502">
        <v>28</v>
      </c>
      <c r="Q20" s="3586">
        <f t="shared" si="5"/>
        <v>6</v>
      </c>
      <c r="R20" s="1991"/>
      <c r="S20" s="2744"/>
    </row>
    <row r="21" spans="1:22" ht="12.75" customHeight="1">
      <c r="A21" s="3509" t="s">
        <v>412</v>
      </c>
      <c r="B21" s="3492">
        <v>16419</v>
      </c>
      <c r="C21" s="3583">
        <v>15446</v>
      </c>
      <c r="D21" s="3582">
        <v>2726</v>
      </c>
      <c r="E21" s="3490">
        <f t="shared" si="0"/>
        <v>17.648582157192802</v>
      </c>
      <c r="F21" s="3731">
        <v>1918</v>
      </c>
      <c r="G21" s="3590">
        <f t="shared" si="3"/>
        <v>808</v>
      </c>
      <c r="H21" s="2374">
        <v>319</v>
      </c>
      <c r="I21" s="3578">
        <v>58</v>
      </c>
      <c r="J21" s="2375">
        <f t="shared" si="1"/>
        <v>18.181818181818183</v>
      </c>
      <c r="K21" s="3731">
        <v>48</v>
      </c>
      <c r="L21" s="3581">
        <f t="shared" si="4"/>
        <v>10</v>
      </c>
      <c r="M21" s="3736">
        <v>527</v>
      </c>
      <c r="N21" s="3582">
        <v>93</v>
      </c>
      <c r="O21" s="2375">
        <f t="shared" si="2"/>
        <v>17.647058823529413</v>
      </c>
      <c r="P21" s="2362">
        <v>79</v>
      </c>
      <c r="Q21" s="3574">
        <f t="shared" si="5"/>
        <v>14</v>
      </c>
      <c r="R21" s="1991"/>
      <c r="S21" s="2744"/>
    </row>
    <row r="22" spans="1:22" ht="12.75" customHeight="1">
      <c r="A22" s="3509" t="s">
        <v>207</v>
      </c>
      <c r="B22" s="3492">
        <v>16479</v>
      </c>
      <c r="C22" s="3583">
        <v>15517</v>
      </c>
      <c r="D22" s="3584">
        <v>2769</v>
      </c>
      <c r="E22" s="2375">
        <f t="shared" si="0"/>
        <v>17.844944254688404</v>
      </c>
      <c r="F22" s="3731">
        <v>1918</v>
      </c>
      <c r="G22" s="3590">
        <f t="shared" si="3"/>
        <v>851</v>
      </c>
      <c r="H22" s="2374">
        <v>226</v>
      </c>
      <c r="I22" s="3584">
        <v>32</v>
      </c>
      <c r="J22" s="2375">
        <f t="shared" si="1"/>
        <v>14.159292035398231</v>
      </c>
      <c r="K22" s="3731">
        <v>29</v>
      </c>
      <c r="L22" s="3581">
        <f t="shared" si="4"/>
        <v>3</v>
      </c>
      <c r="M22" s="3736">
        <v>168</v>
      </c>
      <c r="N22" s="3582">
        <v>37</v>
      </c>
      <c r="O22" s="3707">
        <f t="shared" si="2"/>
        <v>22.023809523809522</v>
      </c>
      <c r="P22" s="3495">
        <v>32</v>
      </c>
      <c r="Q22" s="3581">
        <f t="shared" si="5"/>
        <v>5</v>
      </c>
      <c r="R22" s="1991"/>
      <c r="S22" s="1722"/>
    </row>
    <row r="23" spans="1:22" ht="12.75" customHeight="1">
      <c r="A23" s="3509" t="s">
        <v>328</v>
      </c>
      <c r="B23" s="3492">
        <v>16510</v>
      </c>
      <c r="C23" s="3583">
        <v>15527</v>
      </c>
      <c r="D23" s="3584">
        <v>2801</v>
      </c>
      <c r="E23" s="3709">
        <f t="shared" si="0"/>
        <v>18.039544020094031</v>
      </c>
      <c r="F23" s="3731">
        <v>1916</v>
      </c>
      <c r="G23" s="3590">
        <f t="shared" si="3"/>
        <v>885</v>
      </c>
      <c r="H23" s="2374">
        <v>178</v>
      </c>
      <c r="I23" s="3584">
        <v>26</v>
      </c>
      <c r="J23" s="3709">
        <f t="shared" si="1"/>
        <v>14.606741573033707</v>
      </c>
      <c r="K23" s="3731">
        <v>23</v>
      </c>
      <c r="L23" s="3581">
        <f t="shared" si="4"/>
        <v>3</v>
      </c>
      <c r="M23" s="3736">
        <v>145</v>
      </c>
      <c r="N23" s="3582">
        <v>30</v>
      </c>
      <c r="O23" s="2375">
        <f t="shared" si="2"/>
        <v>20.689655172413794</v>
      </c>
      <c r="P23" s="3495">
        <v>26</v>
      </c>
      <c r="Q23" s="3590">
        <f t="shared" si="5"/>
        <v>4</v>
      </c>
      <c r="R23" s="1991"/>
      <c r="S23" s="1722"/>
    </row>
    <row r="24" spans="1:22" ht="12.75" customHeight="1">
      <c r="A24" s="3510" t="s">
        <v>547</v>
      </c>
      <c r="B24" s="3499">
        <v>16482</v>
      </c>
      <c r="C24" s="3588">
        <v>15487</v>
      </c>
      <c r="D24" s="3587">
        <v>2792</v>
      </c>
      <c r="E24" s="3792">
        <f t="shared" si="0"/>
        <v>18.02802350358365</v>
      </c>
      <c r="F24" s="3735">
        <v>1918</v>
      </c>
      <c r="G24" s="3591">
        <f t="shared" si="3"/>
        <v>874</v>
      </c>
      <c r="H24" s="2366">
        <v>199</v>
      </c>
      <c r="I24" s="3587">
        <v>31</v>
      </c>
      <c r="J24" s="3792">
        <f t="shared" si="1"/>
        <v>15.577889447236181</v>
      </c>
      <c r="K24" s="3735">
        <v>27</v>
      </c>
      <c r="L24" s="3586">
        <f t="shared" si="4"/>
        <v>4</v>
      </c>
      <c r="M24" s="3737">
        <v>224</v>
      </c>
      <c r="N24" s="3589">
        <v>38</v>
      </c>
      <c r="O24" s="2569">
        <f t="shared" si="2"/>
        <v>16.964285714285715</v>
      </c>
      <c r="P24" s="3502">
        <v>26</v>
      </c>
      <c r="Q24" s="3591">
        <f t="shared" si="5"/>
        <v>12</v>
      </c>
      <c r="R24" s="1991"/>
      <c r="S24" s="2744"/>
      <c r="T24" s="1722"/>
      <c r="U24" s="1722"/>
    </row>
    <row r="25" spans="1:22" ht="12.75" customHeight="1">
      <c r="A25" s="3570" t="s">
        <v>599</v>
      </c>
      <c r="B25" s="3483">
        <v>16300</v>
      </c>
      <c r="C25" s="3577">
        <v>15360</v>
      </c>
      <c r="D25" s="3576">
        <v>2763</v>
      </c>
      <c r="E25" s="3490">
        <f t="shared" ref="E25:E31" si="6">SUM(D25/C25)*100</f>
        <v>17.98828125</v>
      </c>
      <c r="F25" s="3486">
        <v>1889</v>
      </c>
      <c r="G25" s="3590">
        <f t="shared" si="3"/>
        <v>874</v>
      </c>
      <c r="H25" s="3575">
        <v>288</v>
      </c>
      <c r="I25" s="3576">
        <v>48</v>
      </c>
      <c r="J25" s="3822">
        <f t="shared" si="1"/>
        <v>16.666666666666664</v>
      </c>
      <c r="K25" s="3823">
        <v>41</v>
      </c>
      <c r="L25" s="3581">
        <f t="shared" si="4"/>
        <v>7</v>
      </c>
      <c r="M25" s="3824">
        <v>426</v>
      </c>
      <c r="N25" s="3578">
        <v>81</v>
      </c>
      <c r="O25" s="3490">
        <f t="shared" si="2"/>
        <v>19.014084507042252</v>
      </c>
      <c r="P25" s="3486">
        <v>65</v>
      </c>
      <c r="Q25" s="3590">
        <f t="shared" si="5"/>
        <v>16</v>
      </c>
      <c r="R25" s="1991"/>
      <c r="S25" s="2744"/>
      <c r="T25" s="1722"/>
      <c r="U25" s="1722"/>
    </row>
    <row r="26" spans="1:22" ht="12.75" customHeight="1">
      <c r="A26" s="3509" t="s">
        <v>626</v>
      </c>
      <c r="B26" s="3492">
        <v>16350</v>
      </c>
      <c r="C26" s="3583">
        <v>15395</v>
      </c>
      <c r="D26" s="3584">
        <v>2770</v>
      </c>
      <c r="E26" s="2375">
        <f t="shared" si="6"/>
        <v>17.992854822994477</v>
      </c>
      <c r="F26" s="3580">
        <v>1890</v>
      </c>
      <c r="G26" s="3581">
        <f t="shared" si="3"/>
        <v>880</v>
      </c>
      <c r="H26" s="2374">
        <v>232</v>
      </c>
      <c r="I26" s="3582">
        <v>34</v>
      </c>
      <c r="J26" s="2375">
        <f t="shared" si="1"/>
        <v>14.655172413793101</v>
      </c>
      <c r="K26" s="3580">
        <v>27</v>
      </c>
      <c r="L26" s="3581">
        <f t="shared" si="4"/>
        <v>7</v>
      </c>
      <c r="M26" s="2402">
        <v>158</v>
      </c>
      <c r="N26" s="3582">
        <v>34</v>
      </c>
      <c r="O26" s="2375">
        <f t="shared" si="2"/>
        <v>21.518987341772153</v>
      </c>
      <c r="P26" s="3495">
        <v>27</v>
      </c>
      <c r="Q26" s="3581">
        <f t="shared" si="5"/>
        <v>7</v>
      </c>
      <c r="R26" s="1991"/>
      <c r="S26" s="2744"/>
      <c r="T26" s="1722"/>
      <c r="U26" s="1722"/>
    </row>
    <row r="27" spans="1:22" ht="12.75" customHeight="1">
      <c r="A27" s="3509" t="s">
        <v>638</v>
      </c>
      <c r="B27" s="3492">
        <v>16380</v>
      </c>
      <c r="C27" s="3583">
        <v>15430</v>
      </c>
      <c r="D27" s="3584">
        <v>2771</v>
      </c>
      <c r="E27" s="3709">
        <f t="shared" si="6"/>
        <v>17.958522359040828</v>
      </c>
      <c r="F27" s="3580">
        <v>1889</v>
      </c>
      <c r="G27" s="3581">
        <f t="shared" si="3"/>
        <v>882</v>
      </c>
      <c r="H27" s="2374">
        <v>172</v>
      </c>
      <c r="I27" s="3582">
        <v>21</v>
      </c>
      <c r="J27" s="2375">
        <f t="shared" si="1"/>
        <v>12.209302325581394</v>
      </c>
      <c r="K27" s="2362">
        <v>18</v>
      </c>
      <c r="L27" s="3581">
        <f t="shared" si="4"/>
        <v>3</v>
      </c>
      <c r="M27" s="2402">
        <v>141</v>
      </c>
      <c r="N27" s="3582">
        <v>22</v>
      </c>
      <c r="O27" s="2375">
        <f t="shared" si="2"/>
        <v>15.602836879432624</v>
      </c>
      <c r="P27" s="3495">
        <v>20</v>
      </c>
      <c r="Q27" s="3590">
        <f t="shared" si="5"/>
        <v>2</v>
      </c>
      <c r="R27" s="1991"/>
      <c r="S27" s="2744"/>
      <c r="T27" s="1722"/>
      <c r="U27" s="1722"/>
    </row>
    <row r="28" spans="1:22" ht="12.75" customHeight="1">
      <c r="A28" s="3510" t="s">
        <v>639</v>
      </c>
      <c r="B28" s="3499">
        <v>16335</v>
      </c>
      <c r="C28" s="3588">
        <v>15376</v>
      </c>
      <c r="D28" s="3587">
        <v>2771</v>
      </c>
      <c r="E28" s="3792">
        <f t="shared" si="6"/>
        <v>18.021592091571282</v>
      </c>
      <c r="F28" s="3585">
        <v>1882</v>
      </c>
      <c r="G28" s="3586">
        <f t="shared" si="3"/>
        <v>889</v>
      </c>
      <c r="H28" s="2366">
        <v>183</v>
      </c>
      <c r="I28" s="3589">
        <v>15</v>
      </c>
      <c r="J28" s="2569">
        <f t="shared" si="1"/>
        <v>8.1967213114754092</v>
      </c>
      <c r="K28" s="3754">
        <v>11</v>
      </c>
      <c r="L28" s="3586">
        <f t="shared" si="4"/>
        <v>4</v>
      </c>
      <c r="M28" s="3739">
        <v>228</v>
      </c>
      <c r="N28" s="3589">
        <v>29</v>
      </c>
      <c r="O28" s="2569">
        <f t="shared" si="2"/>
        <v>12.719298245614036</v>
      </c>
      <c r="P28" s="3502">
        <v>22</v>
      </c>
      <c r="Q28" s="3591">
        <f t="shared" si="5"/>
        <v>7</v>
      </c>
      <c r="R28" s="1991"/>
      <c r="S28" s="2744"/>
      <c r="T28" s="2744"/>
      <c r="U28" s="1722"/>
    </row>
    <row r="29" spans="1:22" ht="12.75" customHeight="1" thickBot="1">
      <c r="A29" s="3570" t="s">
        <v>689</v>
      </c>
      <c r="B29" s="3483">
        <v>16163</v>
      </c>
      <c r="C29" s="3825">
        <v>15213</v>
      </c>
      <c r="D29" s="3576">
        <v>2725</v>
      </c>
      <c r="E29" s="3822">
        <f t="shared" si="6"/>
        <v>17.912311838559127</v>
      </c>
      <c r="F29" s="3486">
        <v>1836</v>
      </c>
      <c r="G29" s="3574">
        <f t="shared" si="3"/>
        <v>889</v>
      </c>
      <c r="H29" s="3575">
        <v>262</v>
      </c>
      <c r="I29" s="3576">
        <v>46</v>
      </c>
      <c r="J29" s="3490">
        <f t="shared" si="1"/>
        <v>17.557251908396946</v>
      </c>
      <c r="K29" s="3486">
        <v>36</v>
      </c>
      <c r="L29" s="3574">
        <f t="shared" si="4"/>
        <v>10</v>
      </c>
      <c r="M29" s="3824">
        <v>432</v>
      </c>
      <c r="N29" s="3576">
        <v>97</v>
      </c>
      <c r="O29" s="3490">
        <f t="shared" si="2"/>
        <v>22.453703703703702</v>
      </c>
      <c r="P29" s="3486">
        <v>82</v>
      </c>
      <c r="Q29" s="3579">
        <f t="shared" si="5"/>
        <v>15</v>
      </c>
      <c r="R29" s="1991"/>
      <c r="S29" s="2744"/>
      <c r="T29" s="1722"/>
      <c r="U29" s="1722"/>
    </row>
    <row r="30" spans="1:22" ht="12.75" customHeight="1" thickBot="1">
      <c r="A30" s="3539" t="s">
        <v>707</v>
      </c>
      <c r="B30" s="3511">
        <v>16246</v>
      </c>
      <c r="C30" s="2374">
        <v>15268</v>
      </c>
      <c r="D30" s="3584">
        <v>2728</v>
      </c>
      <c r="E30" s="3709">
        <f t="shared" si="6"/>
        <v>17.86743515850144</v>
      </c>
      <c r="F30" s="3495">
        <v>1835</v>
      </c>
      <c r="G30" s="3590">
        <f t="shared" si="3"/>
        <v>893</v>
      </c>
      <c r="H30" s="2380">
        <v>231</v>
      </c>
      <c r="I30" s="3584">
        <v>35</v>
      </c>
      <c r="J30" s="2375">
        <f t="shared" si="1"/>
        <v>15.151515151515152</v>
      </c>
      <c r="K30" s="3495">
        <v>31</v>
      </c>
      <c r="L30" s="3581">
        <f t="shared" si="4"/>
        <v>4</v>
      </c>
      <c r="M30" s="3731">
        <v>150</v>
      </c>
      <c r="N30" s="3584">
        <v>28</v>
      </c>
      <c r="O30" s="3713">
        <f t="shared" si="2"/>
        <v>18.666666666666668</v>
      </c>
      <c r="P30" s="3495">
        <v>26</v>
      </c>
      <c r="Q30" s="3581">
        <f t="shared" si="5"/>
        <v>2</v>
      </c>
      <c r="R30" s="1991"/>
      <c r="S30" s="1991"/>
      <c r="V30" s="3826"/>
    </row>
    <row r="31" spans="1:22" ht="12.75" customHeight="1">
      <c r="A31" s="3509" t="s">
        <v>708</v>
      </c>
      <c r="B31" s="3511">
        <v>16260</v>
      </c>
      <c r="C31" s="2374">
        <v>15305</v>
      </c>
      <c r="D31" s="3582">
        <v>2735</v>
      </c>
      <c r="E31" s="3707">
        <f t="shared" si="6"/>
        <v>17.869977131656324</v>
      </c>
      <c r="F31" s="3580">
        <v>1839</v>
      </c>
      <c r="G31" s="3581">
        <f t="shared" si="3"/>
        <v>896</v>
      </c>
      <c r="H31" s="2380">
        <v>145</v>
      </c>
      <c r="I31" s="3513">
        <v>24</v>
      </c>
      <c r="J31" s="3707">
        <f t="shared" si="1"/>
        <v>16.551724137931036</v>
      </c>
      <c r="K31" s="3495">
        <v>21</v>
      </c>
      <c r="L31" s="3590">
        <f t="shared" si="4"/>
        <v>3</v>
      </c>
      <c r="M31" s="2374">
        <v>134</v>
      </c>
      <c r="N31" s="3582">
        <v>26</v>
      </c>
      <c r="O31" s="3707">
        <f t="shared" si="2"/>
        <v>19.402985074626866</v>
      </c>
      <c r="P31" s="3580">
        <v>19</v>
      </c>
      <c r="Q31" s="3581">
        <f t="shared" si="5"/>
        <v>7</v>
      </c>
      <c r="R31" s="1991"/>
      <c r="S31" s="1991"/>
    </row>
    <row r="32" spans="1:22" ht="12.75" customHeight="1">
      <c r="A32" s="3539" t="s">
        <v>709</v>
      </c>
      <c r="B32" s="3511">
        <v>16103</v>
      </c>
      <c r="C32" s="2374">
        <v>15186</v>
      </c>
      <c r="D32" s="3582">
        <v>2698</v>
      </c>
      <c r="E32" s="3707">
        <f t="shared" ref="E32:E44" si="7">SUM(D32/C32)*100</f>
        <v>17.766363756091135</v>
      </c>
      <c r="F32" s="3580">
        <v>1824</v>
      </c>
      <c r="G32" s="3581">
        <f t="shared" ref="G32:G44" si="8">SUM(D32-F32)</f>
        <v>874</v>
      </c>
      <c r="H32" s="2380">
        <v>173</v>
      </c>
      <c r="I32" s="3513">
        <v>16</v>
      </c>
      <c r="J32" s="3707">
        <f t="shared" ref="J32:J44" si="9">SUM(I32/H32)*100</f>
        <v>9.2485549132947966</v>
      </c>
      <c r="K32" s="3495">
        <v>14</v>
      </c>
      <c r="L32" s="3590">
        <f t="shared" ref="L32:L44" si="10">SUM(I32-K32)</f>
        <v>2</v>
      </c>
      <c r="M32" s="2374">
        <v>235</v>
      </c>
      <c r="N32" s="3582">
        <v>39</v>
      </c>
      <c r="O32" s="3707">
        <f t="shared" ref="O32:O44" si="11">SUM(N32/M32)*100</f>
        <v>16.595744680851062</v>
      </c>
      <c r="P32" s="3580">
        <v>29</v>
      </c>
      <c r="Q32" s="3581">
        <f t="shared" ref="Q32:Q44" si="12">SUM(N32-P32)</f>
        <v>10</v>
      </c>
      <c r="R32" s="1991"/>
      <c r="S32" s="1991"/>
    </row>
    <row r="33" spans="1:22" ht="12.75" customHeight="1">
      <c r="A33" s="3827" t="s">
        <v>725</v>
      </c>
      <c r="B33" s="3483">
        <v>15889</v>
      </c>
      <c r="C33" s="3825">
        <v>15018</v>
      </c>
      <c r="D33" s="3576">
        <v>2650</v>
      </c>
      <c r="E33" s="3822">
        <f t="shared" si="7"/>
        <v>17.645492076175255</v>
      </c>
      <c r="F33" s="3486">
        <v>1775</v>
      </c>
      <c r="G33" s="3574">
        <f t="shared" si="8"/>
        <v>875</v>
      </c>
      <c r="H33" s="3575">
        <v>271</v>
      </c>
      <c r="I33" s="3576">
        <v>47</v>
      </c>
      <c r="J33" s="3490">
        <f t="shared" si="9"/>
        <v>17.343173431734318</v>
      </c>
      <c r="K33" s="3486">
        <v>38</v>
      </c>
      <c r="L33" s="3574">
        <f t="shared" si="10"/>
        <v>9</v>
      </c>
      <c r="M33" s="3824">
        <v>427</v>
      </c>
      <c r="N33" s="3576">
        <v>86</v>
      </c>
      <c r="O33" s="3490">
        <f t="shared" si="11"/>
        <v>20.140515222482435</v>
      </c>
      <c r="P33" s="3486">
        <v>81</v>
      </c>
      <c r="Q33" s="3579">
        <f t="shared" si="12"/>
        <v>5</v>
      </c>
      <c r="R33" s="1991"/>
      <c r="S33" s="1991"/>
    </row>
    <row r="34" spans="1:22" ht="12.75" customHeight="1">
      <c r="A34" s="3828" t="s">
        <v>726</v>
      </c>
      <c r="B34" s="3511">
        <v>15954</v>
      </c>
      <c r="C34" s="2374">
        <v>15057</v>
      </c>
      <c r="D34" s="3584">
        <v>2647</v>
      </c>
      <c r="E34" s="3709">
        <f t="shared" si="7"/>
        <v>17.579863186557748</v>
      </c>
      <c r="F34" s="3495">
        <v>1776</v>
      </c>
      <c r="G34" s="3590">
        <f t="shared" si="8"/>
        <v>871</v>
      </c>
      <c r="H34" s="2380">
        <v>220</v>
      </c>
      <c r="I34" s="3584">
        <v>38</v>
      </c>
      <c r="J34" s="2375">
        <f t="shared" si="9"/>
        <v>17.272727272727273</v>
      </c>
      <c r="K34" s="3495">
        <v>36</v>
      </c>
      <c r="L34" s="3581">
        <f t="shared" si="10"/>
        <v>2</v>
      </c>
      <c r="M34" s="3731">
        <v>155</v>
      </c>
      <c r="N34" s="3584">
        <v>39</v>
      </c>
      <c r="O34" s="3713">
        <f t="shared" si="11"/>
        <v>25.161290322580644</v>
      </c>
      <c r="P34" s="3495">
        <v>35</v>
      </c>
      <c r="Q34" s="3581">
        <f t="shared" si="12"/>
        <v>4</v>
      </c>
      <c r="R34" s="1991"/>
      <c r="S34" s="1991"/>
    </row>
    <row r="35" spans="1:22" ht="14.25" customHeight="1">
      <c r="A35" s="3829" t="s">
        <v>727</v>
      </c>
      <c r="B35" s="3511">
        <v>15932</v>
      </c>
      <c r="C35" s="2374">
        <v>15028</v>
      </c>
      <c r="D35" s="3582">
        <v>2636</v>
      </c>
      <c r="E35" s="3707">
        <f t="shared" si="7"/>
        <v>17.540590896992281</v>
      </c>
      <c r="F35" s="3580">
        <v>1767</v>
      </c>
      <c r="G35" s="3581">
        <f t="shared" si="8"/>
        <v>869</v>
      </c>
      <c r="H35" s="2380">
        <v>139</v>
      </c>
      <c r="I35" s="3513">
        <v>19</v>
      </c>
      <c r="J35" s="3707">
        <f t="shared" si="9"/>
        <v>13.669064748201439</v>
      </c>
      <c r="K35" s="3495">
        <v>17</v>
      </c>
      <c r="L35" s="3590">
        <f t="shared" si="10"/>
        <v>2</v>
      </c>
      <c r="M35" s="2374">
        <v>145</v>
      </c>
      <c r="N35" s="3582">
        <v>28</v>
      </c>
      <c r="O35" s="3707">
        <f t="shared" si="11"/>
        <v>19.310344827586206</v>
      </c>
      <c r="P35" s="3580">
        <v>23</v>
      </c>
      <c r="Q35" s="3581">
        <f t="shared" si="12"/>
        <v>5</v>
      </c>
      <c r="R35" s="1991"/>
      <c r="S35" s="1991"/>
    </row>
    <row r="36" spans="1:22" ht="14.25" customHeight="1">
      <c r="A36" s="3830" t="s">
        <v>728</v>
      </c>
      <c r="B36" s="3514">
        <v>15688</v>
      </c>
      <c r="C36" s="2366">
        <v>14803</v>
      </c>
      <c r="D36" s="3589">
        <v>2595</v>
      </c>
      <c r="E36" s="3711">
        <f t="shared" si="7"/>
        <v>17.530230358711073</v>
      </c>
      <c r="F36" s="3585">
        <v>1742</v>
      </c>
      <c r="G36" s="3586">
        <f t="shared" si="8"/>
        <v>853</v>
      </c>
      <c r="H36" s="2386">
        <v>142</v>
      </c>
      <c r="I36" s="3516">
        <v>14</v>
      </c>
      <c r="J36" s="3711">
        <f t="shared" si="9"/>
        <v>9.8591549295774641</v>
      </c>
      <c r="K36" s="3502">
        <v>9</v>
      </c>
      <c r="L36" s="3591">
        <f t="shared" si="10"/>
        <v>5</v>
      </c>
      <c r="M36" s="2366">
        <v>239</v>
      </c>
      <c r="N36" s="3589">
        <v>48</v>
      </c>
      <c r="O36" s="3711">
        <f t="shared" si="11"/>
        <v>20.0836820083682</v>
      </c>
      <c r="P36" s="3585">
        <v>32</v>
      </c>
      <c r="Q36" s="3586">
        <f t="shared" si="12"/>
        <v>16</v>
      </c>
      <c r="R36" s="1991"/>
      <c r="S36" s="1991"/>
    </row>
    <row r="37" spans="1:22" ht="14.25" customHeight="1">
      <c r="A37" s="3827" t="s">
        <v>765</v>
      </c>
      <c r="B37" s="3483">
        <v>15445</v>
      </c>
      <c r="C37" s="3825">
        <v>14599</v>
      </c>
      <c r="D37" s="3576">
        <v>2547</v>
      </c>
      <c r="E37" s="3822">
        <f t="shared" si="7"/>
        <v>17.446400438386192</v>
      </c>
      <c r="F37" s="3486">
        <v>1697</v>
      </c>
      <c r="G37" s="3574">
        <f t="shared" si="8"/>
        <v>850</v>
      </c>
      <c r="H37" s="3575">
        <v>239</v>
      </c>
      <c r="I37" s="3576">
        <v>42</v>
      </c>
      <c r="J37" s="3490">
        <f t="shared" si="9"/>
        <v>17.573221757322173</v>
      </c>
      <c r="K37" s="3486">
        <v>32</v>
      </c>
      <c r="L37" s="3574">
        <f t="shared" si="10"/>
        <v>10</v>
      </c>
      <c r="M37" s="3824">
        <v>425</v>
      </c>
      <c r="N37" s="3576">
        <v>83</v>
      </c>
      <c r="O37" s="3490">
        <f t="shared" si="11"/>
        <v>19.52941176470588</v>
      </c>
      <c r="P37" s="3486">
        <v>74</v>
      </c>
      <c r="Q37" s="3579">
        <f t="shared" si="12"/>
        <v>9</v>
      </c>
      <c r="R37" s="1991"/>
      <c r="S37" s="1991"/>
    </row>
    <row r="38" spans="1:22" ht="14.25" customHeight="1">
      <c r="A38" s="3828" t="s">
        <v>769</v>
      </c>
      <c r="B38" s="3511">
        <v>15440</v>
      </c>
      <c r="C38" s="2374">
        <v>14575</v>
      </c>
      <c r="D38" s="3584">
        <v>2544</v>
      </c>
      <c r="E38" s="3709">
        <f t="shared" si="7"/>
        <v>17.454545454545457</v>
      </c>
      <c r="F38" s="3495">
        <v>1688</v>
      </c>
      <c r="G38" s="3590">
        <f t="shared" si="8"/>
        <v>856</v>
      </c>
      <c r="H38" s="2380">
        <v>195</v>
      </c>
      <c r="I38" s="3584">
        <v>24</v>
      </c>
      <c r="J38" s="2375">
        <f t="shared" si="9"/>
        <v>12.307692307692308</v>
      </c>
      <c r="K38" s="3495">
        <v>16</v>
      </c>
      <c r="L38" s="3581">
        <f t="shared" si="10"/>
        <v>8</v>
      </c>
      <c r="M38" s="3731">
        <v>202</v>
      </c>
      <c r="N38" s="3584">
        <v>30</v>
      </c>
      <c r="O38" s="3713">
        <f t="shared" si="11"/>
        <v>14.85148514851485</v>
      </c>
      <c r="P38" s="3495">
        <v>27</v>
      </c>
      <c r="Q38" s="3581">
        <f t="shared" si="12"/>
        <v>3</v>
      </c>
      <c r="R38" s="1991"/>
      <c r="S38" s="1991"/>
      <c r="V38" s="1991"/>
    </row>
    <row r="39" spans="1:22" ht="14.25" customHeight="1">
      <c r="A39" s="3829" t="s">
        <v>755</v>
      </c>
      <c r="B39" s="3511">
        <v>15463</v>
      </c>
      <c r="C39" s="2374">
        <v>14578</v>
      </c>
      <c r="D39" s="3584">
        <v>2533</v>
      </c>
      <c r="E39" s="3713">
        <f t="shared" si="7"/>
        <v>17.375497324735903</v>
      </c>
      <c r="F39" s="3495">
        <v>1680</v>
      </c>
      <c r="G39" s="3590">
        <f t="shared" si="8"/>
        <v>853</v>
      </c>
      <c r="H39" s="2374">
        <v>168</v>
      </c>
      <c r="I39" s="3584">
        <v>15</v>
      </c>
      <c r="J39" s="3713">
        <f t="shared" si="9"/>
        <v>8.9285714285714288</v>
      </c>
      <c r="K39" s="3495">
        <v>12</v>
      </c>
      <c r="L39" s="3590">
        <f t="shared" si="10"/>
        <v>3</v>
      </c>
      <c r="M39" s="2362">
        <v>144</v>
      </c>
      <c r="N39" s="3584">
        <v>21</v>
      </c>
      <c r="O39" s="3713">
        <f t="shared" si="11"/>
        <v>14.583333333333334</v>
      </c>
      <c r="P39" s="3495">
        <v>20</v>
      </c>
      <c r="Q39" s="3590">
        <f t="shared" si="12"/>
        <v>1</v>
      </c>
      <c r="R39" s="1991"/>
      <c r="S39" s="1991"/>
    </row>
    <row r="40" spans="1:22" ht="14.25" customHeight="1">
      <c r="A40" s="3830" t="s">
        <v>770</v>
      </c>
      <c r="B40" s="3514">
        <v>15383</v>
      </c>
      <c r="C40" s="2366">
        <v>14493</v>
      </c>
      <c r="D40" s="3587">
        <v>2502</v>
      </c>
      <c r="E40" s="3733">
        <f t="shared" si="7"/>
        <v>17.263506520389154</v>
      </c>
      <c r="F40" s="3502">
        <v>1663</v>
      </c>
      <c r="G40" s="3591">
        <f t="shared" si="8"/>
        <v>839</v>
      </c>
      <c r="H40" s="2366">
        <v>161</v>
      </c>
      <c r="I40" s="3587">
        <v>12</v>
      </c>
      <c r="J40" s="3733">
        <f t="shared" si="9"/>
        <v>7.4534161490683228</v>
      </c>
      <c r="K40" s="3502">
        <v>9</v>
      </c>
      <c r="L40" s="3591">
        <f t="shared" si="10"/>
        <v>3</v>
      </c>
      <c r="M40" s="3754">
        <v>237</v>
      </c>
      <c r="N40" s="3587">
        <v>36</v>
      </c>
      <c r="O40" s="3733">
        <f t="shared" si="11"/>
        <v>15.18987341772152</v>
      </c>
      <c r="P40" s="3502">
        <v>24</v>
      </c>
      <c r="Q40" s="3591">
        <f t="shared" si="12"/>
        <v>12</v>
      </c>
      <c r="R40" s="1991"/>
      <c r="S40" s="1991"/>
    </row>
    <row r="41" spans="1:22" ht="14.25" customHeight="1">
      <c r="A41" s="3517" t="s">
        <v>792</v>
      </c>
      <c r="B41" s="3511">
        <v>15201</v>
      </c>
      <c r="C41" s="2374">
        <v>14337</v>
      </c>
      <c r="D41" s="3584">
        <v>2461</v>
      </c>
      <c r="E41" s="3713">
        <f t="shared" si="7"/>
        <v>17.165376299086279</v>
      </c>
      <c r="F41" s="3495">
        <v>1638</v>
      </c>
      <c r="G41" s="3590">
        <f t="shared" si="8"/>
        <v>823</v>
      </c>
      <c r="H41" s="2374">
        <v>217</v>
      </c>
      <c r="I41" s="3584">
        <v>28</v>
      </c>
      <c r="J41" s="3713">
        <f t="shared" si="9"/>
        <v>12.903225806451612</v>
      </c>
      <c r="K41" s="3495">
        <v>25</v>
      </c>
      <c r="L41" s="3590">
        <f t="shared" si="10"/>
        <v>3</v>
      </c>
      <c r="M41" s="2362">
        <v>391</v>
      </c>
      <c r="N41" s="3584">
        <v>70</v>
      </c>
      <c r="O41" s="3713">
        <f t="shared" si="11"/>
        <v>17.902813299232736</v>
      </c>
      <c r="P41" s="3495">
        <v>53</v>
      </c>
      <c r="Q41" s="3590">
        <f t="shared" si="12"/>
        <v>17</v>
      </c>
      <c r="R41" s="1991"/>
      <c r="S41" s="1991"/>
    </row>
    <row r="42" spans="1:22" ht="14.25" customHeight="1">
      <c r="A42" s="3517" t="s">
        <v>798</v>
      </c>
      <c r="B42" s="3511">
        <v>15239</v>
      </c>
      <c r="C42" s="2374">
        <v>14355</v>
      </c>
      <c r="D42" s="3584">
        <v>2452</v>
      </c>
      <c r="E42" s="3713">
        <f t="shared" si="7"/>
        <v>17.081156391501221</v>
      </c>
      <c r="F42" s="3495">
        <v>1625</v>
      </c>
      <c r="G42" s="3590">
        <f t="shared" si="8"/>
        <v>827</v>
      </c>
      <c r="H42" s="2374">
        <v>177</v>
      </c>
      <c r="I42" s="3584">
        <v>20</v>
      </c>
      <c r="J42" s="3713">
        <f t="shared" si="9"/>
        <v>11.299435028248588</v>
      </c>
      <c r="K42" s="3495">
        <v>16</v>
      </c>
      <c r="L42" s="3590">
        <f t="shared" si="10"/>
        <v>4</v>
      </c>
      <c r="M42" s="2380">
        <v>121</v>
      </c>
      <c r="N42" s="3584">
        <v>27</v>
      </c>
      <c r="O42" s="3713">
        <f t="shared" si="11"/>
        <v>22.314049586776861</v>
      </c>
      <c r="P42" s="3495">
        <v>27</v>
      </c>
      <c r="Q42" s="3590">
        <f t="shared" si="12"/>
        <v>0</v>
      </c>
      <c r="R42" s="1991"/>
      <c r="S42" s="1991"/>
    </row>
    <row r="43" spans="1:22" ht="14.25" customHeight="1">
      <c r="A43" s="3517" t="s">
        <v>787</v>
      </c>
      <c r="B43" s="3511">
        <v>15221</v>
      </c>
      <c r="C43" s="2374">
        <v>14316</v>
      </c>
      <c r="D43" s="3584">
        <v>2437</v>
      </c>
      <c r="E43" s="3713">
        <f t="shared" si="7"/>
        <v>17.022911427773121</v>
      </c>
      <c r="F43" s="3495">
        <v>1612</v>
      </c>
      <c r="G43" s="3590">
        <f t="shared" si="8"/>
        <v>825</v>
      </c>
      <c r="H43" s="2374">
        <v>127</v>
      </c>
      <c r="I43" s="3584">
        <v>14</v>
      </c>
      <c r="J43" s="3713">
        <f t="shared" si="9"/>
        <v>11.023622047244094</v>
      </c>
      <c r="K43" s="3495">
        <v>11</v>
      </c>
      <c r="L43" s="3590">
        <f t="shared" si="10"/>
        <v>3</v>
      </c>
      <c r="M43" s="2374">
        <v>144</v>
      </c>
      <c r="N43" s="3584">
        <v>26</v>
      </c>
      <c r="O43" s="3713">
        <f t="shared" si="11"/>
        <v>18.055555555555554</v>
      </c>
      <c r="P43" s="3495">
        <v>24</v>
      </c>
      <c r="Q43" s="3590">
        <f t="shared" si="12"/>
        <v>2</v>
      </c>
      <c r="R43" s="1991"/>
      <c r="S43" s="1991"/>
    </row>
    <row r="44" spans="1:22">
      <c r="A44" s="3600" t="s">
        <v>799</v>
      </c>
      <c r="B44" s="3499">
        <v>15064</v>
      </c>
      <c r="C44" s="3604">
        <v>14193</v>
      </c>
      <c r="D44" s="3831">
        <v>2409</v>
      </c>
      <c r="E44" s="2367">
        <f t="shared" si="7"/>
        <v>16.973155781018811</v>
      </c>
      <c r="F44" s="3832">
        <v>1589</v>
      </c>
      <c r="G44" s="3586">
        <f t="shared" si="8"/>
        <v>820</v>
      </c>
      <c r="H44" s="2386">
        <v>159</v>
      </c>
      <c r="I44" s="3831">
        <v>12</v>
      </c>
      <c r="J44" s="2367">
        <f t="shared" si="9"/>
        <v>7.5471698113207548</v>
      </c>
      <c r="K44" s="3832">
        <v>7</v>
      </c>
      <c r="L44" s="3586">
        <f t="shared" si="10"/>
        <v>5</v>
      </c>
      <c r="M44" s="3588">
        <v>316</v>
      </c>
      <c r="N44" s="3831">
        <v>46</v>
      </c>
      <c r="O44" s="2367">
        <f t="shared" si="11"/>
        <v>14.556962025316455</v>
      </c>
      <c r="P44" s="3832">
        <v>28</v>
      </c>
      <c r="Q44" s="3586">
        <f t="shared" si="12"/>
        <v>18</v>
      </c>
      <c r="R44" s="1991"/>
      <c r="S44" s="1991"/>
      <c r="V44" s="1991"/>
    </row>
    <row r="45" spans="1:22" ht="14.25" customHeight="1">
      <c r="A45" s="3517" t="s">
        <v>825</v>
      </c>
      <c r="B45" s="3511">
        <v>14953</v>
      </c>
      <c r="C45" s="2374">
        <v>14066</v>
      </c>
      <c r="D45" s="3584">
        <v>2374</v>
      </c>
      <c r="E45" s="3713">
        <f t="shared" ref="E45" si="13">SUM(D45/C45)*100</f>
        <v>16.877577136357175</v>
      </c>
      <c r="F45" s="3495">
        <v>1561</v>
      </c>
      <c r="G45" s="3590">
        <f t="shared" ref="G45" si="14">SUM(D45-F45)</f>
        <v>813</v>
      </c>
      <c r="H45" s="2374">
        <v>228</v>
      </c>
      <c r="I45" s="3584">
        <v>29</v>
      </c>
      <c r="J45" s="3713">
        <f t="shared" ref="J45" si="15">SUM(I45/H45)*100</f>
        <v>12.719298245614036</v>
      </c>
      <c r="K45" s="3495">
        <v>22</v>
      </c>
      <c r="L45" s="3590">
        <f t="shared" ref="L45" si="16">SUM(I45-K45)</f>
        <v>7</v>
      </c>
      <c r="M45" s="2362">
        <v>335</v>
      </c>
      <c r="N45" s="3584">
        <v>53</v>
      </c>
      <c r="O45" s="3713">
        <f t="shared" ref="O45" si="17">SUM(N45/M45)*100</f>
        <v>15.82089552238806</v>
      </c>
      <c r="P45" s="3495">
        <v>49</v>
      </c>
      <c r="Q45" s="3590">
        <f t="shared" ref="Q45" si="18">SUM(N45-P45)</f>
        <v>4</v>
      </c>
      <c r="R45" s="1991"/>
      <c r="S45" s="1991"/>
    </row>
    <row r="46" spans="1:22">
      <c r="A46" s="3539" t="s">
        <v>829</v>
      </c>
      <c r="B46" s="3492">
        <v>15014</v>
      </c>
      <c r="C46" s="3593">
        <v>14107</v>
      </c>
      <c r="D46" s="3584">
        <v>2375</v>
      </c>
      <c r="E46" s="2375">
        <f t="shared" ref="E46:E50" si="19">SUM(D46/C46)*100</f>
        <v>16.835613525200255</v>
      </c>
      <c r="F46" s="3495">
        <v>1561</v>
      </c>
      <c r="G46" s="3581">
        <f>SUM(D46-F46)</f>
        <v>814</v>
      </c>
      <c r="H46" s="2380">
        <v>181</v>
      </c>
      <c r="I46" s="3584">
        <v>23</v>
      </c>
      <c r="J46" s="2375">
        <f t="shared" ref="J46:J50" si="20">SUM(I46/H46)*100</f>
        <v>12.707182320441991</v>
      </c>
      <c r="K46" s="3495">
        <v>19</v>
      </c>
      <c r="L46" s="3581">
        <f t="shared" ref="L46:L50" si="21">SUM(I46-K46)</f>
        <v>4</v>
      </c>
      <c r="M46" s="3583">
        <v>122</v>
      </c>
      <c r="N46" s="3584">
        <v>19</v>
      </c>
      <c r="O46" s="2375">
        <f t="shared" ref="O46:O50" si="22">SUM(N46/M46)*100</f>
        <v>15.573770491803279</v>
      </c>
      <c r="P46" s="3495">
        <v>17</v>
      </c>
      <c r="Q46" s="3581">
        <f t="shared" ref="Q46:Q50" si="23">SUM(N46-P46)</f>
        <v>2</v>
      </c>
      <c r="R46" s="1991"/>
      <c r="S46" s="1991"/>
      <c r="V46" s="1991"/>
    </row>
    <row r="47" spans="1:22">
      <c r="A47" s="3539" t="s">
        <v>844</v>
      </c>
      <c r="B47" s="3492">
        <v>15028</v>
      </c>
      <c r="C47" s="2402">
        <v>14115</v>
      </c>
      <c r="D47" s="3584">
        <v>2375</v>
      </c>
      <c r="E47" s="3713">
        <f t="shared" si="19"/>
        <v>16.826071555083246</v>
      </c>
      <c r="F47" s="3495">
        <v>1559</v>
      </c>
      <c r="G47" s="3581">
        <f t="shared" ref="G47:G50" si="24">SUM(D47-F47)</f>
        <v>816</v>
      </c>
      <c r="H47" s="2362">
        <v>114</v>
      </c>
      <c r="I47" s="3584">
        <v>12</v>
      </c>
      <c r="J47" s="3713">
        <f t="shared" si="20"/>
        <v>10.526315789473683</v>
      </c>
      <c r="K47" s="3495">
        <v>9</v>
      </c>
      <c r="L47" s="3581">
        <f t="shared" si="21"/>
        <v>3</v>
      </c>
      <c r="M47" s="2402">
        <v>102</v>
      </c>
      <c r="N47" s="3584">
        <v>14</v>
      </c>
      <c r="O47" s="3713">
        <f t="shared" si="22"/>
        <v>13.725490196078432</v>
      </c>
      <c r="P47" s="3495">
        <v>11</v>
      </c>
      <c r="Q47" s="3590">
        <f t="shared" si="23"/>
        <v>3</v>
      </c>
      <c r="R47" s="1991"/>
      <c r="S47" s="2744"/>
      <c r="V47" s="1991"/>
    </row>
    <row r="48" spans="1:22">
      <c r="A48" s="3600" t="s">
        <v>845</v>
      </c>
      <c r="B48" s="3499">
        <v>15002</v>
      </c>
      <c r="C48" s="3588">
        <v>14077</v>
      </c>
      <c r="D48" s="3831">
        <v>2353</v>
      </c>
      <c r="E48" s="3712">
        <f t="shared" si="19"/>
        <v>16.715209206507069</v>
      </c>
      <c r="F48" s="3832">
        <v>1549</v>
      </c>
      <c r="G48" s="3586">
        <f t="shared" si="24"/>
        <v>804</v>
      </c>
      <c r="H48" s="3603">
        <v>162</v>
      </c>
      <c r="I48" s="3831">
        <v>17</v>
      </c>
      <c r="J48" s="3712">
        <f t="shared" si="20"/>
        <v>10.493827160493826</v>
      </c>
      <c r="K48" s="3832">
        <v>12</v>
      </c>
      <c r="L48" s="3586">
        <f t="shared" si="21"/>
        <v>5</v>
      </c>
      <c r="M48" s="3601">
        <v>188</v>
      </c>
      <c r="N48" s="3831">
        <v>37</v>
      </c>
      <c r="O48" s="3712">
        <f t="shared" si="22"/>
        <v>19.680851063829788</v>
      </c>
      <c r="P48" s="3832">
        <v>24</v>
      </c>
      <c r="Q48" s="3833">
        <f t="shared" si="23"/>
        <v>13</v>
      </c>
      <c r="R48" s="1991"/>
      <c r="S48" s="2744"/>
      <c r="V48" s="1991"/>
    </row>
    <row r="49" spans="1:256">
      <c r="A49" s="3539" t="s">
        <v>846</v>
      </c>
      <c r="B49" s="3492">
        <v>14969</v>
      </c>
      <c r="C49" s="2402">
        <v>14049</v>
      </c>
      <c r="D49" s="3584">
        <v>2311</v>
      </c>
      <c r="E49" s="3713">
        <f t="shared" si="19"/>
        <v>16.449569364367569</v>
      </c>
      <c r="F49" s="3495">
        <v>1509</v>
      </c>
      <c r="G49" s="3581">
        <f t="shared" si="24"/>
        <v>802</v>
      </c>
      <c r="H49" s="2362">
        <v>305</v>
      </c>
      <c r="I49" s="3584">
        <v>31</v>
      </c>
      <c r="J49" s="3713">
        <f t="shared" si="20"/>
        <v>10.163934426229508</v>
      </c>
      <c r="K49" s="3495">
        <v>20</v>
      </c>
      <c r="L49" s="3581">
        <f t="shared" si="21"/>
        <v>11</v>
      </c>
      <c r="M49" s="2402">
        <v>339</v>
      </c>
      <c r="N49" s="3584">
        <v>64</v>
      </c>
      <c r="O49" s="3713">
        <f t="shared" si="22"/>
        <v>18.87905604719764</v>
      </c>
      <c r="P49" s="3495">
        <v>58</v>
      </c>
      <c r="Q49" s="3599">
        <f t="shared" si="23"/>
        <v>6</v>
      </c>
      <c r="R49" s="1991"/>
      <c r="S49" s="2744"/>
      <c r="V49" s="1991"/>
    </row>
    <row r="50" spans="1:256">
      <c r="A50" s="3539" t="s">
        <v>868</v>
      </c>
      <c r="B50" s="3492">
        <v>15054</v>
      </c>
      <c r="C50" s="3593">
        <v>14102</v>
      </c>
      <c r="D50" s="3584">
        <v>2301</v>
      </c>
      <c r="E50" s="2375">
        <f t="shared" si="19"/>
        <v>16.31683449156148</v>
      </c>
      <c r="F50" s="3495">
        <v>1495</v>
      </c>
      <c r="G50" s="3581">
        <f t="shared" si="24"/>
        <v>806</v>
      </c>
      <c r="H50" s="2380">
        <v>221</v>
      </c>
      <c r="I50" s="3584">
        <v>23</v>
      </c>
      <c r="J50" s="2375">
        <f t="shared" si="20"/>
        <v>10.407239819004525</v>
      </c>
      <c r="K50" s="3495">
        <v>19</v>
      </c>
      <c r="L50" s="3581">
        <f t="shared" si="21"/>
        <v>4</v>
      </c>
      <c r="M50" s="3583">
        <v>140</v>
      </c>
      <c r="N50" s="3584">
        <v>32</v>
      </c>
      <c r="O50" s="2375">
        <f t="shared" si="22"/>
        <v>22.857142857142858</v>
      </c>
      <c r="P50" s="3495">
        <v>25</v>
      </c>
      <c r="Q50" s="3581">
        <f t="shared" si="23"/>
        <v>7</v>
      </c>
      <c r="R50" s="1991"/>
      <c r="S50" s="1991"/>
      <c r="V50" s="1991"/>
    </row>
    <row r="51" spans="1:256">
      <c r="A51" s="3539" t="s">
        <v>881</v>
      </c>
      <c r="B51" s="3492">
        <v>15095</v>
      </c>
      <c r="C51" s="2402">
        <v>14102</v>
      </c>
      <c r="D51" s="3584">
        <v>2304</v>
      </c>
      <c r="E51" s="3713">
        <f t="shared" ref="E51:E52" si="25">SUM(D51/C51)*100</f>
        <v>16.338108069777338</v>
      </c>
      <c r="F51" s="3495">
        <v>1501</v>
      </c>
      <c r="G51" s="3581">
        <f t="shared" ref="G51:G52" si="26">SUM(D51-F51)</f>
        <v>803</v>
      </c>
      <c r="H51" s="2362">
        <v>158</v>
      </c>
      <c r="I51" s="3584">
        <v>23</v>
      </c>
      <c r="J51" s="2375">
        <f t="shared" ref="J51:J56" si="27">SUM(I51/H51)*100</f>
        <v>14.556962025316455</v>
      </c>
      <c r="K51" s="3495">
        <v>20</v>
      </c>
      <c r="L51" s="3581">
        <f t="shared" ref="L51:L52" si="28">SUM(I51-K51)</f>
        <v>3</v>
      </c>
      <c r="M51" s="2402">
        <v>118</v>
      </c>
      <c r="N51" s="3584">
        <v>15</v>
      </c>
      <c r="O51" s="3713">
        <f t="shared" ref="O51:O52" si="29">SUM(N51/M51)*100</f>
        <v>12.711864406779661</v>
      </c>
      <c r="P51" s="3495">
        <v>12</v>
      </c>
      <c r="Q51" s="3581">
        <f t="shared" ref="Q51:Q56" si="30">SUM(N51-P51)</f>
        <v>3</v>
      </c>
      <c r="R51" s="1991"/>
      <c r="S51" s="2744"/>
      <c r="V51" s="1991"/>
    </row>
    <row r="52" spans="1:256">
      <c r="A52" s="3600" t="s">
        <v>898</v>
      </c>
      <c r="B52" s="3499">
        <v>15064</v>
      </c>
      <c r="C52" s="3588">
        <v>14098</v>
      </c>
      <c r="D52" s="3831">
        <v>2279</v>
      </c>
      <c r="E52" s="3712">
        <f t="shared" si="25"/>
        <v>16.165413533834585</v>
      </c>
      <c r="F52" s="3832">
        <v>1485</v>
      </c>
      <c r="G52" s="3586">
        <f t="shared" si="26"/>
        <v>794</v>
      </c>
      <c r="H52" s="3603">
        <v>175</v>
      </c>
      <c r="I52" s="3831">
        <v>7</v>
      </c>
      <c r="J52" s="3712">
        <f t="shared" si="27"/>
        <v>4</v>
      </c>
      <c r="K52" s="3832">
        <v>5</v>
      </c>
      <c r="L52" s="3586">
        <f t="shared" si="28"/>
        <v>2</v>
      </c>
      <c r="M52" s="3601">
        <v>204</v>
      </c>
      <c r="N52" s="3831">
        <v>31</v>
      </c>
      <c r="O52" s="3712">
        <f t="shared" si="29"/>
        <v>15.196078431372548</v>
      </c>
      <c r="P52" s="3832">
        <v>21</v>
      </c>
      <c r="Q52" s="3833">
        <f t="shared" si="30"/>
        <v>10</v>
      </c>
      <c r="R52" s="1991"/>
      <c r="S52" s="2744"/>
      <c r="V52" s="1991"/>
    </row>
    <row r="53" spans="1:256">
      <c r="A53" s="3834" t="s">
        <v>905</v>
      </c>
      <c r="B53" s="3835">
        <v>14988</v>
      </c>
      <c r="C53" s="3836">
        <v>14098</v>
      </c>
      <c r="D53" s="3837">
        <v>2270</v>
      </c>
      <c r="E53" s="3838">
        <f t="shared" ref="E53:E55" si="31">SUM(D53/C53)*100</f>
        <v>16.101574691445595</v>
      </c>
      <c r="F53" s="3556">
        <v>1476</v>
      </c>
      <c r="G53" s="3839">
        <f t="shared" ref="G53:G55" si="32">SUM(D53-F53)</f>
        <v>794</v>
      </c>
      <c r="H53" s="3556">
        <v>278</v>
      </c>
      <c r="I53" s="3837">
        <v>32</v>
      </c>
      <c r="J53" s="3838">
        <f t="shared" si="27"/>
        <v>11.510791366906476</v>
      </c>
      <c r="K53" s="3556">
        <v>26</v>
      </c>
      <c r="L53" s="3840">
        <f t="shared" ref="L53:L55" si="33">SUM(I53-K53)</f>
        <v>6</v>
      </c>
      <c r="M53" s="3841">
        <v>356</v>
      </c>
      <c r="N53" s="3837">
        <v>50</v>
      </c>
      <c r="O53" s="3838">
        <f t="shared" ref="O53:O55" si="34">SUM(N53/M53)*100</f>
        <v>14.04494382022472</v>
      </c>
      <c r="P53" s="3556">
        <v>41</v>
      </c>
      <c r="Q53" s="3839">
        <f t="shared" si="30"/>
        <v>9</v>
      </c>
      <c r="R53" s="1991"/>
      <c r="S53" s="2744"/>
      <c r="V53" s="1991"/>
    </row>
    <row r="54" spans="1:256">
      <c r="A54" s="3539" t="s">
        <v>919</v>
      </c>
      <c r="B54" s="3492">
        <v>15043</v>
      </c>
      <c r="C54" s="3593">
        <v>14074</v>
      </c>
      <c r="D54" s="3584">
        <v>2257</v>
      </c>
      <c r="E54" s="2375">
        <f t="shared" si="31"/>
        <v>16.036663350859744</v>
      </c>
      <c r="F54" s="3495">
        <v>1470</v>
      </c>
      <c r="G54" s="3581">
        <f t="shared" si="32"/>
        <v>787</v>
      </c>
      <c r="H54" s="2380">
        <v>200</v>
      </c>
      <c r="I54" s="3584">
        <v>28</v>
      </c>
      <c r="J54" s="2375">
        <f t="shared" si="27"/>
        <v>14.000000000000002</v>
      </c>
      <c r="K54" s="3495">
        <v>25</v>
      </c>
      <c r="L54" s="3581">
        <f t="shared" si="33"/>
        <v>3</v>
      </c>
      <c r="M54" s="3583">
        <v>143</v>
      </c>
      <c r="N54" s="3584">
        <v>38</v>
      </c>
      <c r="O54" s="2375">
        <f t="shared" si="34"/>
        <v>26.573426573426573</v>
      </c>
      <c r="P54" s="3495">
        <v>32</v>
      </c>
      <c r="Q54" s="3581">
        <f t="shared" si="30"/>
        <v>6</v>
      </c>
      <c r="R54" s="1991"/>
      <c r="S54" s="1991"/>
      <c r="V54" s="1991"/>
    </row>
    <row r="55" spans="1:256">
      <c r="A55" s="3539" t="s">
        <v>926</v>
      </c>
      <c r="B55" s="3492">
        <v>15070</v>
      </c>
      <c r="C55" s="2402">
        <v>14105</v>
      </c>
      <c r="D55" s="3584">
        <v>2253</v>
      </c>
      <c r="E55" s="4157">
        <f t="shared" si="31"/>
        <v>15.97305919886565</v>
      </c>
      <c r="F55" s="3495">
        <v>1466</v>
      </c>
      <c r="G55" s="3581">
        <f t="shared" si="32"/>
        <v>787</v>
      </c>
      <c r="H55" s="2362">
        <v>122</v>
      </c>
      <c r="I55" s="3584">
        <v>14</v>
      </c>
      <c r="J55" s="2375">
        <f t="shared" si="27"/>
        <v>11.475409836065573</v>
      </c>
      <c r="K55" s="3495">
        <v>14</v>
      </c>
      <c r="L55" s="3581">
        <f t="shared" si="33"/>
        <v>0</v>
      </c>
      <c r="M55" s="2402">
        <v>99</v>
      </c>
      <c r="N55" s="3584">
        <v>20</v>
      </c>
      <c r="O55" s="4157">
        <f t="shared" si="34"/>
        <v>20.202020202020201</v>
      </c>
      <c r="P55" s="3495">
        <v>18</v>
      </c>
      <c r="Q55" s="3581">
        <f t="shared" si="30"/>
        <v>2</v>
      </c>
      <c r="R55" s="1991"/>
      <c r="S55" s="2744"/>
      <c r="V55" s="1991"/>
    </row>
    <row r="56" spans="1:256" ht="13.5" thickBot="1">
      <c r="A56" s="3842" t="s">
        <v>936</v>
      </c>
      <c r="B56" s="3843">
        <v>15026</v>
      </c>
      <c r="C56" s="3844">
        <v>14047</v>
      </c>
      <c r="D56" s="3549">
        <v>2234</v>
      </c>
      <c r="E56" s="3401">
        <f t="shared" ref="E56" si="35">SUM(D56/C56)*100</f>
        <v>15.903751690752474</v>
      </c>
      <c r="F56" s="3550">
        <v>1451</v>
      </c>
      <c r="G56" s="3845">
        <f t="shared" ref="G56" si="36">SUM(D56-F56)</f>
        <v>783</v>
      </c>
      <c r="H56" s="3550">
        <v>173</v>
      </c>
      <c r="I56" s="3549">
        <v>12</v>
      </c>
      <c r="J56" s="3401">
        <f t="shared" si="27"/>
        <v>6.9364161849710975</v>
      </c>
      <c r="K56" s="3550">
        <v>7</v>
      </c>
      <c r="L56" s="3762">
        <f t="shared" ref="L56" si="37">SUM(I56-K56)</f>
        <v>5</v>
      </c>
      <c r="M56" s="3763">
        <v>206</v>
      </c>
      <c r="N56" s="3549">
        <v>24</v>
      </c>
      <c r="O56" s="3401">
        <f t="shared" ref="O56" si="38">SUM(N56/M56)*100</f>
        <v>11.650485436893204</v>
      </c>
      <c r="P56" s="3550">
        <v>15</v>
      </c>
      <c r="Q56" s="3845">
        <f t="shared" si="30"/>
        <v>9</v>
      </c>
      <c r="R56" s="1991"/>
      <c r="S56" s="2744"/>
      <c r="V56" s="1991"/>
    </row>
    <row r="57" spans="1:256" s="55" customFormat="1" ht="14.25" customHeight="1">
      <c r="A57" s="55" t="s">
        <v>882</v>
      </c>
      <c r="H57" s="418"/>
      <c r="M57" s="418"/>
      <c r="N57" s="350"/>
      <c r="O57" s="523"/>
      <c r="P57" s="3700"/>
      <c r="Q57" s="3700"/>
      <c r="R57" s="3700"/>
      <c r="S57" s="3715"/>
      <c r="T57" s="3715"/>
    </row>
    <row r="58" spans="1:256" s="595" customFormat="1" ht="9">
      <c r="A58" s="55" t="s">
        <v>800</v>
      </c>
      <c r="B58" s="55"/>
      <c r="C58" s="55"/>
      <c r="D58" s="55"/>
      <c r="E58" s="55"/>
      <c r="F58" s="55"/>
      <c r="G58" s="55"/>
      <c r="H58" s="55"/>
      <c r="I58" s="55"/>
      <c r="J58" s="55"/>
      <c r="K58" s="55"/>
      <c r="L58" s="55"/>
      <c r="M58" s="55"/>
      <c r="N58" s="55"/>
      <c r="O58" s="3705"/>
      <c r="S58" s="468"/>
      <c r="T58" s="468"/>
      <c r="U58" s="468"/>
    </row>
    <row r="59" spans="1:256" s="55" customFormat="1" ht="11.25" customHeight="1">
      <c r="A59" s="4306" t="s">
        <v>929</v>
      </c>
      <c r="B59" s="4306"/>
      <c r="C59" s="4306"/>
      <c r="D59" s="4306"/>
      <c r="E59" s="4306"/>
      <c r="F59" s="4306"/>
      <c r="G59" s="4306"/>
      <c r="H59" s="4306"/>
      <c r="I59" s="4306"/>
      <c r="J59" s="4306"/>
      <c r="K59" s="4306"/>
      <c r="L59" s="4306"/>
      <c r="M59" s="4306"/>
      <c r="N59" s="4306"/>
      <c r="O59" s="4585"/>
      <c r="P59" s="3700"/>
      <c r="Q59" s="3700"/>
      <c r="R59" s="3700"/>
      <c r="S59" s="3700"/>
      <c r="T59" s="3700"/>
    </row>
    <row r="60" spans="1:256" ht="3.2" customHeight="1">
      <c r="A60" s="4307"/>
      <c r="B60" s="4307"/>
      <c r="C60" s="4307"/>
      <c r="D60" s="4307"/>
      <c r="E60" s="4307"/>
      <c r="F60" s="4307"/>
      <c r="G60" s="4307"/>
      <c r="H60" s="4307"/>
      <c r="I60" s="4307"/>
      <c r="J60" s="4307"/>
      <c r="K60" s="4307"/>
      <c r="L60" s="4307"/>
      <c r="M60" s="4307"/>
      <c r="N60" s="4307"/>
      <c r="O60" s="4533"/>
      <c r="P60" s="4533"/>
      <c r="Q60" s="3701"/>
      <c r="R60" s="3701"/>
      <c r="S60" s="3701"/>
      <c r="T60" s="3701"/>
      <c r="U60" s="3701"/>
      <c r="V60" s="3701"/>
      <c r="W60" s="3701"/>
      <c r="X60" s="3701"/>
      <c r="Y60" s="3701"/>
      <c r="Z60" s="3701"/>
      <c r="AA60" s="3701"/>
      <c r="AB60" s="3701"/>
      <c r="AC60" s="3701"/>
      <c r="AD60" s="3701"/>
      <c r="AE60" s="3821"/>
      <c r="AF60" s="3821"/>
      <c r="AG60" s="4307" t="s">
        <v>58</v>
      </c>
      <c r="AH60" s="4307"/>
      <c r="AI60" s="4307"/>
      <c r="AJ60" s="4307"/>
      <c r="AK60" s="4307"/>
      <c r="AL60" s="4307"/>
      <c r="AM60" s="4307"/>
      <c r="AN60" s="4307"/>
      <c r="AO60" s="4307"/>
      <c r="AP60" s="4307"/>
      <c r="AQ60" s="4307"/>
      <c r="AR60" s="4307"/>
      <c r="AS60" s="4307"/>
      <c r="AT60" s="4307"/>
      <c r="AU60" s="4533"/>
      <c r="AV60" s="4533"/>
      <c r="AW60" s="4307" t="s">
        <v>58</v>
      </c>
      <c r="AX60" s="4307"/>
      <c r="AY60" s="4307"/>
      <c r="AZ60" s="4307"/>
      <c r="BA60" s="4307"/>
      <c r="BB60" s="4307"/>
      <c r="BC60" s="4307"/>
      <c r="BD60" s="4307"/>
      <c r="BE60" s="4307"/>
      <c r="BF60" s="4307"/>
      <c r="BG60" s="4307"/>
      <c r="BH60" s="4307"/>
      <c r="BI60" s="4307"/>
      <c r="BJ60" s="4307"/>
      <c r="BK60" s="4533"/>
      <c r="BL60" s="4533"/>
      <c r="BM60" s="4307" t="s">
        <v>58</v>
      </c>
      <c r="BN60" s="4307"/>
      <c r="BO60" s="4307"/>
      <c r="BP60" s="4307"/>
      <c r="BQ60" s="4307"/>
      <c r="BR60" s="4307"/>
      <c r="BS60" s="4307"/>
      <c r="BT60" s="4307"/>
      <c r="BU60" s="4307"/>
      <c r="BV60" s="4307"/>
      <c r="BW60" s="4307"/>
      <c r="BX60" s="4307"/>
      <c r="BY60" s="4307"/>
      <c r="BZ60" s="4307"/>
      <c r="CA60" s="4533"/>
      <c r="CB60" s="4533"/>
      <c r="CC60" s="4307" t="s">
        <v>58</v>
      </c>
      <c r="CD60" s="4307"/>
      <c r="CE60" s="4307"/>
      <c r="CF60" s="4307"/>
      <c r="CG60" s="4307"/>
      <c r="CH60" s="4307"/>
      <c r="CI60" s="4307"/>
      <c r="CJ60" s="4307"/>
      <c r="CK60" s="4307"/>
      <c r="CL60" s="4307"/>
      <c r="CM60" s="4307"/>
      <c r="CN60" s="4307"/>
      <c r="CO60" s="4307"/>
      <c r="CP60" s="4307"/>
      <c r="CQ60" s="4533"/>
      <c r="CR60" s="4533"/>
      <c r="CS60" s="4307" t="s">
        <v>58</v>
      </c>
      <c r="CT60" s="4307"/>
      <c r="CU60" s="4307"/>
      <c r="CV60" s="4307"/>
      <c r="CW60" s="4307"/>
      <c r="CX60" s="4307"/>
      <c r="CY60" s="4307"/>
      <c r="CZ60" s="4307"/>
      <c r="DA60" s="4307"/>
      <c r="DB60" s="4307"/>
      <c r="DC60" s="4307"/>
      <c r="DD60" s="4307"/>
      <c r="DE60" s="4307"/>
      <c r="DF60" s="4307"/>
      <c r="DG60" s="4533"/>
      <c r="DH60" s="4533"/>
      <c r="DI60" s="4307" t="s">
        <v>58</v>
      </c>
      <c r="DJ60" s="4307"/>
      <c r="DK60" s="4307"/>
      <c r="DL60" s="4307"/>
      <c r="DM60" s="4307"/>
      <c r="DN60" s="4307"/>
      <c r="DO60" s="4307"/>
      <c r="DP60" s="4307"/>
      <c r="DQ60" s="4307"/>
      <c r="DR60" s="4307"/>
      <c r="DS60" s="4307"/>
      <c r="DT60" s="4307"/>
      <c r="DU60" s="4307"/>
      <c r="DV60" s="4307"/>
      <c r="DW60" s="4533"/>
      <c r="DX60" s="4533"/>
      <c r="DY60" s="4307" t="s">
        <v>58</v>
      </c>
      <c r="DZ60" s="4307"/>
      <c r="EA60" s="4307"/>
      <c r="EB60" s="4307"/>
      <c r="EC60" s="4307"/>
      <c r="ED60" s="4307"/>
      <c r="EE60" s="4307"/>
      <c r="EF60" s="4307"/>
      <c r="EG60" s="4307"/>
      <c r="EH60" s="4307"/>
      <c r="EI60" s="4307"/>
      <c r="EJ60" s="4307"/>
      <c r="EK60" s="4307"/>
      <c r="EL60" s="4307"/>
      <c r="EM60" s="4533"/>
      <c r="EN60" s="4533"/>
      <c r="EO60" s="4307" t="s">
        <v>58</v>
      </c>
      <c r="EP60" s="4307"/>
      <c r="EQ60" s="4307"/>
      <c r="ER60" s="4307"/>
      <c r="ES60" s="4307"/>
      <c r="ET60" s="4307"/>
      <c r="EU60" s="4307"/>
      <c r="EV60" s="4307"/>
      <c r="EW60" s="4307"/>
      <c r="EX60" s="4307"/>
      <c r="EY60" s="4307"/>
      <c r="EZ60" s="4307"/>
      <c r="FA60" s="4307"/>
      <c r="FB60" s="4307"/>
      <c r="FC60" s="4533"/>
      <c r="FD60" s="4533"/>
      <c r="FE60" s="4307" t="s">
        <v>58</v>
      </c>
      <c r="FF60" s="4307"/>
      <c r="FG60" s="4307"/>
      <c r="FH60" s="4307"/>
      <c r="FI60" s="4307"/>
      <c r="FJ60" s="4307"/>
      <c r="FK60" s="4307"/>
      <c r="FL60" s="4307"/>
      <c r="FM60" s="4307"/>
      <c r="FN60" s="4307"/>
      <c r="FO60" s="4307"/>
      <c r="FP60" s="4307"/>
      <c r="FQ60" s="4307"/>
      <c r="FR60" s="4307"/>
      <c r="FS60" s="4533"/>
      <c r="FT60" s="4533"/>
      <c r="FU60" s="4307" t="s">
        <v>58</v>
      </c>
      <c r="FV60" s="4307"/>
      <c r="FW60" s="4307"/>
      <c r="FX60" s="4307"/>
      <c r="FY60" s="4307"/>
      <c r="FZ60" s="4307"/>
      <c r="GA60" s="4307"/>
      <c r="GB60" s="4307"/>
      <c r="GC60" s="4307"/>
      <c r="GD60" s="4307"/>
      <c r="GE60" s="4307"/>
      <c r="GF60" s="4307"/>
      <c r="GG60" s="4307"/>
      <c r="GH60" s="4307"/>
      <c r="GI60" s="4533"/>
      <c r="GJ60" s="4533"/>
      <c r="GK60" s="4307" t="s">
        <v>58</v>
      </c>
      <c r="GL60" s="4307"/>
      <c r="GM60" s="4307"/>
      <c r="GN60" s="4307"/>
      <c r="GO60" s="4307"/>
      <c r="GP60" s="4307"/>
      <c r="GQ60" s="4307"/>
      <c r="GR60" s="4307"/>
      <c r="GS60" s="4307"/>
      <c r="GT60" s="4307"/>
      <c r="GU60" s="4307"/>
      <c r="GV60" s="4307"/>
      <c r="GW60" s="4307"/>
      <c r="GX60" s="4307"/>
      <c r="GY60" s="4533"/>
      <c r="GZ60" s="4533"/>
      <c r="HA60" s="4307" t="s">
        <v>58</v>
      </c>
      <c r="HB60" s="4307"/>
      <c r="HC60" s="4307"/>
      <c r="HD60" s="4307"/>
      <c r="HE60" s="4307"/>
      <c r="HF60" s="4307"/>
      <c r="HG60" s="4307"/>
      <c r="HH60" s="4307"/>
      <c r="HI60" s="4307"/>
      <c r="HJ60" s="4307"/>
      <c r="HK60" s="4307"/>
      <c r="HL60" s="4307"/>
      <c r="HM60" s="4307"/>
      <c r="HN60" s="4307"/>
      <c r="HO60" s="4533"/>
      <c r="HP60" s="4533"/>
      <c r="HQ60" s="4307" t="s">
        <v>58</v>
      </c>
      <c r="HR60" s="4307"/>
      <c r="HS60" s="4307"/>
      <c r="HT60" s="4307"/>
      <c r="HU60" s="4307"/>
      <c r="HV60" s="4307"/>
      <c r="HW60" s="4307"/>
      <c r="HX60" s="4307"/>
      <c r="HY60" s="4307"/>
      <c r="HZ60" s="4307"/>
      <c r="IA60" s="4307"/>
      <c r="IB60" s="4307"/>
      <c r="IC60" s="4307"/>
      <c r="ID60" s="4307"/>
      <c r="IE60" s="4533"/>
      <c r="IF60" s="4533"/>
      <c r="IG60" s="4307" t="s">
        <v>58</v>
      </c>
      <c r="IH60" s="4307"/>
      <c r="II60" s="4307"/>
      <c r="IJ60" s="4307"/>
      <c r="IK60" s="4307"/>
      <c r="IL60" s="4307"/>
      <c r="IM60" s="4307"/>
      <c r="IN60" s="4307"/>
      <c r="IO60" s="4307"/>
      <c r="IP60" s="4307"/>
      <c r="IQ60" s="4307"/>
      <c r="IR60" s="4307"/>
      <c r="IS60" s="4307"/>
      <c r="IT60" s="4307"/>
      <c r="IU60" s="4533"/>
      <c r="IV60" s="4533"/>
    </row>
    <row r="61" spans="1:256" ht="15" customHeight="1">
      <c r="A61" s="1002" t="s">
        <v>34</v>
      </c>
      <c r="B61" s="1002"/>
      <c r="D61" s="4586" t="s">
        <v>187</v>
      </c>
      <c r="E61" s="4587"/>
      <c r="F61" s="4587"/>
      <c r="G61" s="4587"/>
      <c r="H61" s="4587"/>
      <c r="I61" s="4587"/>
      <c r="J61" s="4587"/>
      <c r="K61" s="4587"/>
      <c r="L61" s="4587"/>
      <c r="M61" s="4587"/>
      <c r="N61" s="4587"/>
      <c r="O61" s="4587"/>
      <c r="P61" s="4587"/>
      <c r="Q61" s="4588"/>
    </row>
    <row r="62" spans="1:256" ht="4.9000000000000004" customHeight="1">
      <c r="A62" s="1002"/>
      <c r="B62" s="1002"/>
      <c r="D62" s="4589"/>
      <c r="E62" s="4590"/>
      <c r="F62" s="4590"/>
      <c r="G62" s="4590"/>
      <c r="H62" s="4590"/>
      <c r="I62" s="4590"/>
      <c r="J62" s="4590"/>
      <c r="K62" s="4590"/>
      <c r="L62" s="4590"/>
      <c r="M62" s="4590"/>
      <c r="N62" s="4590"/>
      <c r="O62" s="4590"/>
      <c r="P62" s="4590"/>
      <c r="Q62" s="4591"/>
    </row>
    <row r="63" spans="1:256" ht="9.75" customHeight="1" thickBot="1">
      <c r="A63" s="3464"/>
      <c r="B63" s="3362"/>
      <c r="D63" s="4470" t="s">
        <v>695</v>
      </c>
      <c r="E63" s="4592"/>
      <c r="F63" s="4592"/>
      <c r="G63" s="4592"/>
      <c r="H63" s="4592"/>
      <c r="I63" s="4592"/>
      <c r="J63" s="4592"/>
      <c r="K63" s="4592"/>
      <c r="L63" s="4592"/>
      <c r="M63" s="4592"/>
      <c r="N63" s="4592"/>
      <c r="O63" s="4592"/>
      <c r="P63" s="4592"/>
      <c r="Q63" s="4593"/>
    </row>
    <row r="64" spans="1:256" s="94" customFormat="1" ht="17.45" customHeight="1" thickBot="1">
      <c r="A64" s="4580" t="s">
        <v>213</v>
      </c>
      <c r="B64" s="4583"/>
      <c r="C64" s="4583"/>
      <c r="D64" s="4580" t="s">
        <v>200</v>
      </c>
      <c r="E64" s="4583"/>
      <c r="F64" s="4583"/>
      <c r="G64" s="4583"/>
      <c r="H64" s="4584"/>
      <c r="I64" s="4580" t="s">
        <v>99</v>
      </c>
      <c r="J64" s="4583"/>
      <c r="K64" s="4583"/>
      <c r="L64" s="4583"/>
      <c r="M64" s="4583"/>
      <c r="N64" s="4580" t="s">
        <v>100</v>
      </c>
      <c r="O64" s="4581"/>
      <c r="P64" s="4581"/>
      <c r="Q64" s="4582"/>
    </row>
    <row r="65" spans="1:17" s="94" customFormat="1" ht="27" customHeight="1">
      <c r="A65" s="3865" t="s">
        <v>101</v>
      </c>
      <c r="B65" s="3862" t="s">
        <v>102</v>
      </c>
      <c r="C65" s="3865"/>
      <c r="D65" s="3569" t="s">
        <v>102</v>
      </c>
      <c r="E65" s="4473" t="s">
        <v>217</v>
      </c>
      <c r="F65" s="4578"/>
      <c r="G65" s="4473" t="s">
        <v>218</v>
      </c>
      <c r="H65" s="4579"/>
      <c r="I65" s="3569" t="s">
        <v>102</v>
      </c>
      <c r="J65" s="4473" t="s">
        <v>217</v>
      </c>
      <c r="K65" s="4578"/>
      <c r="L65" s="4473" t="s">
        <v>218</v>
      </c>
      <c r="M65" s="4579"/>
      <c r="N65" s="3569" t="s">
        <v>102</v>
      </c>
      <c r="O65" s="4473" t="s">
        <v>217</v>
      </c>
      <c r="P65" s="4578"/>
      <c r="Q65" s="3812" t="s">
        <v>218</v>
      </c>
    </row>
    <row r="66" spans="1:17" ht="12.75" customHeight="1">
      <c r="A66" s="3539" t="s">
        <v>121</v>
      </c>
      <c r="B66" s="3846">
        <v>0.41763617922558183</v>
      </c>
      <c r="C66" s="3847"/>
      <c r="D66" s="3770">
        <v>3.6445536445536533</v>
      </c>
      <c r="E66" s="4447">
        <v>4.2228739002932514</v>
      </c>
      <c r="F66" s="4454"/>
      <c r="G66" s="4464">
        <v>2.3066485753052901</v>
      </c>
      <c r="H66" s="4453"/>
      <c r="I66" s="3608">
        <v>-23.40425531914893</v>
      </c>
      <c r="J66" s="4451">
        <v>-39.506172839506171</v>
      </c>
      <c r="K66" s="4564"/>
      <c r="L66" s="4464">
        <v>76.923076923076906</v>
      </c>
      <c r="M66" s="4453"/>
      <c r="N66" s="3608">
        <v>-3.529411764705884</v>
      </c>
      <c r="O66" s="4451">
        <v>-1.3888888888888857</v>
      </c>
      <c r="P66" s="4452"/>
      <c r="Q66" s="3708">
        <v>-15.384615384615387</v>
      </c>
    </row>
    <row r="67" spans="1:17" ht="12.75" customHeight="1">
      <c r="A67" s="3539" t="s">
        <v>122</v>
      </c>
      <c r="B67" s="3846">
        <v>0.40823571175008055</v>
      </c>
      <c r="C67" s="3847"/>
      <c r="D67" s="3770">
        <v>2.7866242038216456</v>
      </c>
      <c r="E67" s="4447">
        <v>3.1710079275198098</v>
      </c>
      <c r="F67" s="4454"/>
      <c r="G67" s="4464">
        <v>1.8766756032171701</v>
      </c>
      <c r="H67" s="4453"/>
      <c r="I67" s="3608">
        <v>-12.328767123287676</v>
      </c>
      <c r="J67" s="4451">
        <v>-7.5757575757575779</v>
      </c>
      <c r="K67" s="4564"/>
      <c r="L67" s="4464">
        <v>-57.142857142857146</v>
      </c>
      <c r="M67" s="4453"/>
      <c r="N67" s="3608">
        <v>150</v>
      </c>
      <c r="O67" s="4451">
        <v>183.33333333333337</v>
      </c>
      <c r="P67" s="4452"/>
      <c r="Q67" s="3708">
        <v>50</v>
      </c>
    </row>
    <row r="68" spans="1:17" ht="12.75" customHeight="1">
      <c r="A68" s="3539" t="s">
        <v>123</v>
      </c>
      <c r="B68" s="3846">
        <v>0.43660392943536408</v>
      </c>
      <c r="C68" s="3847"/>
      <c r="D68" s="3770">
        <v>3.2411067193675933</v>
      </c>
      <c r="E68" s="4447">
        <v>3.8180797304884919</v>
      </c>
      <c r="F68" s="4454"/>
      <c r="G68" s="4464">
        <v>1.8691588785046775</v>
      </c>
      <c r="H68" s="4453"/>
      <c r="I68" s="3608">
        <v>25.714285714285708</v>
      </c>
      <c r="J68" s="4451">
        <v>46.428571428571416</v>
      </c>
      <c r="K68" s="4564"/>
      <c r="L68" s="4464">
        <v>-57.142857142857146</v>
      </c>
      <c r="M68" s="4453"/>
      <c r="N68" s="3608">
        <v>-9.5238095238095184</v>
      </c>
      <c r="O68" s="4451">
        <v>-11.764705882352942</v>
      </c>
      <c r="P68" s="4452"/>
      <c r="Q68" s="3708">
        <v>0</v>
      </c>
    </row>
    <row r="69" spans="1:17" ht="12.75" customHeight="1">
      <c r="A69" s="3600" t="s">
        <v>124</v>
      </c>
      <c r="B69" s="3848">
        <v>0.6187389510901653</v>
      </c>
      <c r="C69" s="3849"/>
      <c r="D69" s="3773">
        <v>3.6220472440944889</v>
      </c>
      <c r="E69" s="4558">
        <v>3.9532293986636944</v>
      </c>
      <c r="F69" s="4465"/>
      <c r="G69" s="4560">
        <v>2.8225806451612998</v>
      </c>
      <c r="H69" s="4561"/>
      <c r="I69" s="3613">
        <v>57.142857142857139</v>
      </c>
      <c r="J69" s="4560">
        <v>62.5</v>
      </c>
      <c r="K69" s="4562"/>
      <c r="L69" s="4560">
        <v>25</v>
      </c>
      <c r="M69" s="4561"/>
      <c r="N69" s="3613">
        <v>14.81481481481481</v>
      </c>
      <c r="O69" s="4560">
        <v>50</v>
      </c>
      <c r="P69" s="4466"/>
      <c r="Q69" s="2369">
        <v>-23.076923076923066</v>
      </c>
    </row>
    <row r="70" spans="1:17" ht="12.75" customHeight="1">
      <c r="A70" s="3539" t="s">
        <v>125</v>
      </c>
      <c r="B70" s="3846">
        <v>0.93280256669241624</v>
      </c>
      <c r="C70" s="3847"/>
      <c r="D70" s="3770">
        <v>4.8597392335045413</v>
      </c>
      <c r="E70" s="4447">
        <v>6.1902082160945469</v>
      </c>
      <c r="F70" s="4459"/>
      <c r="G70" s="4451">
        <v>1.72413793103448</v>
      </c>
      <c r="H70" s="4453"/>
      <c r="I70" s="3608">
        <v>11.111111111111114</v>
      </c>
      <c r="J70" s="4451">
        <v>46.938775510204096</v>
      </c>
      <c r="K70" s="4566"/>
      <c r="L70" s="4451">
        <v>-65.217391304347828</v>
      </c>
      <c r="M70" s="4453"/>
      <c r="N70" s="3608">
        <v>-23.170731707317074</v>
      </c>
      <c r="O70" s="4451">
        <v>-25.352112676056336</v>
      </c>
      <c r="P70" s="4464"/>
      <c r="Q70" s="2377">
        <v>-9.0909090909090935</v>
      </c>
    </row>
    <row r="71" spans="1:17" ht="12.75" customHeight="1">
      <c r="A71" s="3539" t="s">
        <v>126</v>
      </c>
      <c r="B71" s="3846">
        <v>1.0134936067408944</v>
      </c>
      <c r="C71" s="3847"/>
      <c r="D71" s="3770">
        <v>5.0348567002323819</v>
      </c>
      <c r="E71" s="4447">
        <v>6.3117453347969246</v>
      </c>
      <c r="F71" s="4459"/>
      <c r="G71" s="4451">
        <v>1.9736842105263008</v>
      </c>
      <c r="H71" s="4453"/>
      <c r="I71" s="3608">
        <v>20.3125</v>
      </c>
      <c r="J71" s="4451">
        <v>11.475409836065566</v>
      </c>
      <c r="K71" s="4566"/>
      <c r="L71" s="4451">
        <v>200</v>
      </c>
      <c r="M71" s="4453"/>
      <c r="N71" s="3608">
        <v>10.000000000000014</v>
      </c>
      <c r="O71" s="4451">
        <v>0</v>
      </c>
      <c r="P71" s="4464"/>
      <c r="Q71" s="2377">
        <v>66.666666666666686</v>
      </c>
    </row>
    <row r="72" spans="1:17" ht="12.75" customHeight="1">
      <c r="A72" s="3539" t="s">
        <v>127</v>
      </c>
      <c r="B72" s="3846">
        <v>0.64031016859541978</v>
      </c>
      <c r="C72" s="3847"/>
      <c r="D72" s="3770">
        <v>4.5558958652373747</v>
      </c>
      <c r="E72" s="4447">
        <v>5.4624121146565727</v>
      </c>
      <c r="F72" s="4459"/>
      <c r="G72" s="4451">
        <v>2.3591087811271301</v>
      </c>
      <c r="H72" s="4453"/>
      <c r="I72" s="3608">
        <v>-13.63636363636364</v>
      </c>
      <c r="J72" s="4451">
        <v>-17.073170731707322</v>
      </c>
      <c r="K72" s="4566"/>
      <c r="L72" s="4451">
        <v>33.333333333333314</v>
      </c>
      <c r="M72" s="4453"/>
      <c r="N72" s="3608">
        <v>21.05263157894737</v>
      </c>
      <c r="O72" s="4451">
        <v>46.666666666666657</v>
      </c>
      <c r="P72" s="4464"/>
      <c r="Q72" s="2377">
        <v>-75</v>
      </c>
    </row>
    <row r="73" spans="1:17" ht="12.75" customHeight="1">
      <c r="A73" s="3600" t="s">
        <v>401</v>
      </c>
      <c r="B73" s="3848">
        <v>0.48609077598828776</v>
      </c>
      <c r="C73" s="3849"/>
      <c r="D73" s="3773">
        <v>3.9893617021276668</v>
      </c>
      <c r="E73" s="4558">
        <v>4.9812533476165015</v>
      </c>
      <c r="F73" s="4465"/>
      <c r="G73" s="4560">
        <v>1.5686274509803866</v>
      </c>
      <c r="H73" s="4561"/>
      <c r="I73" s="3613">
        <v>-31.818181818181827</v>
      </c>
      <c r="J73" s="4560">
        <v>-28.205128205128204</v>
      </c>
      <c r="K73" s="4562"/>
      <c r="L73" s="4560">
        <v>-60</v>
      </c>
      <c r="M73" s="4561"/>
      <c r="N73" s="3613">
        <v>-12.903225806451616</v>
      </c>
      <c r="O73" s="4560">
        <v>-14.285714285714292</v>
      </c>
      <c r="P73" s="4466"/>
      <c r="Q73" s="2369">
        <v>-10</v>
      </c>
    </row>
    <row r="74" spans="1:17" ht="12.75" customHeight="1">
      <c r="A74" s="3539" t="s">
        <v>421</v>
      </c>
      <c r="B74" s="3846">
        <f t="shared" ref="B74:B85" si="39">SUM(B13/B9)*100-100</f>
        <v>0.47680715799387485</v>
      </c>
      <c r="C74" s="3847"/>
      <c r="D74" s="3770">
        <f t="shared" ref="D74:D85" si="40">SUM(D13/D9)*100-100</f>
        <v>3.9562923888470323</v>
      </c>
      <c r="E74" s="4447">
        <f t="shared" ref="E74:E82" si="41">SUM(F13/F9)*100-100</f>
        <v>4.3455219925808279</v>
      </c>
      <c r="F74" s="4459"/>
      <c r="G74" s="4451">
        <f t="shared" ref="G74:G117" si="42">SUM(G13/G9)*100-100</f>
        <v>2.9986962190352102</v>
      </c>
      <c r="H74" s="4453"/>
      <c r="I74" s="3608">
        <f t="shared" ref="I74:I85" si="43">SUM(I13/I9)*100-100</f>
        <v>-52.5</v>
      </c>
      <c r="J74" s="4451">
        <f t="shared" ref="J74:J82" si="44">SUM(K13/K9)*100-100</f>
        <v>11.111111111111114</v>
      </c>
      <c r="K74" s="4566"/>
      <c r="L74" s="4451">
        <f t="shared" ref="L74:L85" si="45">SUM(L13/L9)*100-100</f>
        <v>-625</v>
      </c>
      <c r="M74" s="4453"/>
      <c r="N74" s="3608">
        <f t="shared" ref="N74:N85" si="46">SUM(N13/N9)*100-100</f>
        <v>-65.07936507936509</v>
      </c>
      <c r="O74" s="4451">
        <f t="shared" ref="O74:O82" si="47">SUM(P13/P9)*100-100</f>
        <v>22.641509433962256</v>
      </c>
      <c r="P74" s="4464"/>
      <c r="Q74" s="2377">
        <f t="shared" ref="Q74:Q85" si="48">SUM(Q13/Q9)*100-100</f>
        <v>-530</v>
      </c>
    </row>
    <row r="75" spans="1:17" ht="12.75" customHeight="1">
      <c r="A75" s="3539" t="s">
        <v>571</v>
      </c>
      <c r="B75" s="3846">
        <f t="shared" si="39"/>
        <v>-0.10499912500728215</v>
      </c>
      <c r="C75" s="3847"/>
      <c r="D75" s="3770">
        <f t="shared" si="40"/>
        <v>2.8023598820059021</v>
      </c>
      <c r="E75" s="4447">
        <f t="shared" si="41"/>
        <v>3.4073309241094591</v>
      </c>
      <c r="F75" s="4459"/>
      <c r="G75" s="4451">
        <f t="shared" si="42"/>
        <v>1.2903225806451672</v>
      </c>
      <c r="H75" s="4453"/>
      <c r="I75" s="3608">
        <f t="shared" si="43"/>
        <v>-19.480519480519476</v>
      </c>
      <c r="J75" s="4451">
        <f t="shared" si="44"/>
        <v>-19.117647058823522</v>
      </c>
      <c r="K75" s="4566"/>
      <c r="L75" s="4451">
        <f t="shared" si="45"/>
        <v>-22.222222222222214</v>
      </c>
      <c r="M75" s="4453"/>
      <c r="N75" s="3608">
        <f t="shared" si="46"/>
        <v>45.454545454545467</v>
      </c>
      <c r="O75" s="4451">
        <f t="shared" si="47"/>
        <v>70.588235294117652</v>
      </c>
      <c r="P75" s="4464"/>
      <c r="Q75" s="2377">
        <f t="shared" si="48"/>
        <v>-40</v>
      </c>
    </row>
    <row r="76" spans="1:17" ht="12.75" customHeight="1">
      <c r="A76" s="3539" t="s">
        <v>422</v>
      </c>
      <c r="B76" s="3846">
        <f t="shared" si="39"/>
        <v>-6.4207331309830806E-2</v>
      </c>
      <c r="C76" s="3847"/>
      <c r="D76" s="3770">
        <f t="shared" si="40"/>
        <v>1.8674478213108756</v>
      </c>
      <c r="E76" s="4447">
        <f t="shared" si="41"/>
        <v>2.4102564102564088</v>
      </c>
      <c r="F76" s="4454"/>
      <c r="G76" s="4451">
        <f t="shared" si="42"/>
        <v>0.51216389244557092</v>
      </c>
      <c r="H76" s="4453"/>
      <c r="I76" s="3608">
        <f t="shared" si="43"/>
        <v>-31.578947368421055</v>
      </c>
      <c r="J76" s="4451">
        <f t="shared" si="44"/>
        <v>-26.470588235294116</v>
      </c>
      <c r="K76" s="4566"/>
      <c r="L76" s="4451">
        <f t="shared" si="45"/>
        <v>-75</v>
      </c>
      <c r="M76" s="4453"/>
      <c r="N76" s="3608">
        <f t="shared" si="46"/>
        <v>78.260869565217376</v>
      </c>
      <c r="O76" s="4451">
        <f t="shared" si="47"/>
        <v>59.090909090909093</v>
      </c>
      <c r="P76" s="4464"/>
      <c r="Q76" s="2377">
        <f t="shared" si="48"/>
        <v>500</v>
      </c>
    </row>
    <row r="77" spans="1:17" ht="12.75" customHeight="1">
      <c r="A77" s="3600" t="s">
        <v>475</v>
      </c>
      <c r="B77" s="3848">
        <f t="shared" si="39"/>
        <v>-1.2938570929012769</v>
      </c>
      <c r="C77" s="3849"/>
      <c r="D77" s="3613">
        <f t="shared" si="40"/>
        <v>0.76726342710998097</v>
      </c>
      <c r="E77" s="4558">
        <f t="shared" si="41"/>
        <v>0.40816326530612912</v>
      </c>
      <c r="F77" s="4559"/>
      <c r="G77" s="4560">
        <f t="shared" si="42"/>
        <v>1.6731016731016553</v>
      </c>
      <c r="H77" s="4561"/>
      <c r="I77" s="3613">
        <f t="shared" si="43"/>
        <v>-23.333333333333329</v>
      </c>
      <c r="J77" s="4560">
        <f t="shared" si="44"/>
        <v>-32.142857142857139</v>
      </c>
      <c r="K77" s="4562"/>
      <c r="L77" s="4560">
        <f t="shared" si="45"/>
        <v>100</v>
      </c>
      <c r="M77" s="4561"/>
      <c r="N77" s="3613">
        <f t="shared" si="46"/>
        <v>22.222222222222229</v>
      </c>
      <c r="O77" s="4560">
        <f t="shared" si="47"/>
        <v>44.444444444444429</v>
      </c>
      <c r="P77" s="4466"/>
      <c r="Q77" s="2369">
        <f t="shared" si="48"/>
        <v>-22.222222222222214</v>
      </c>
    </row>
    <row r="78" spans="1:17" ht="12.75" customHeight="1">
      <c r="A78" s="3539" t="s">
        <v>522</v>
      </c>
      <c r="B78" s="3846">
        <f t="shared" si="39"/>
        <v>-2.607065440271839</v>
      </c>
      <c r="C78" s="3847"/>
      <c r="D78" s="3608">
        <f t="shared" si="40"/>
        <v>-0.25371511417179704</v>
      </c>
      <c r="E78" s="4569">
        <f t="shared" si="41"/>
        <v>-1.1681056373793837</v>
      </c>
      <c r="F78" s="4576"/>
      <c r="G78" s="4451">
        <f t="shared" si="42"/>
        <v>2.0253164556962133</v>
      </c>
      <c r="H78" s="4453"/>
      <c r="I78" s="3608">
        <f t="shared" si="43"/>
        <v>134.21052631578948</v>
      </c>
      <c r="J78" s="4571">
        <f t="shared" si="44"/>
        <v>-8.75</v>
      </c>
      <c r="K78" s="4575"/>
      <c r="L78" s="4464">
        <f t="shared" si="45"/>
        <v>-138.0952380952381</v>
      </c>
      <c r="M78" s="4453"/>
      <c r="N78" s="3608">
        <f t="shared" si="46"/>
        <v>431.81818181818187</v>
      </c>
      <c r="O78" s="4571">
        <f t="shared" si="47"/>
        <v>52.307692307692292</v>
      </c>
      <c r="P78" s="4594"/>
      <c r="Q78" s="3708">
        <f t="shared" si="48"/>
        <v>-141.86046511627907</v>
      </c>
    </row>
    <row r="79" spans="1:17" ht="12.75" customHeight="1">
      <c r="A79" s="3539" t="s">
        <v>480</v>
      </c>
      <c r="B79" s="3846">
        <f t="shared" si="39"/>
        <v>-2.6394160583941613</v>
      </c>
      <c r="C79" s="3847"/>
      <c r="D79" s="3608">
        <f t="shared" si="40"/>
        <v>-1.5423242467718694</v>
      </c>
      <c r="E79" s="4447">
        <f t="shared" si="41"/>
        <v>-2.5461807289066485</v>
      </c>
      <c r="F79" s="4454"/>
      <c r="G79" s="4451">
        <f t="shared" si="42"/>
        <v>1.0191082802547839</v>
      </c>
      <c r="H79" s="4453"/>
      <c r="I79" s="3608">
        <f t="shared" si="43"/>
        <v>-25.806451612903231</v>
      </c>
      <c r="J79" s="4451">
        <f t="shared" si="44"/>
        <v>-30.909090909090907</v>
      </c>
      <c r="K79" s="4564"/>
      <c r="L79" s="4464">
        <f t="shared" si="45"/>
        <v>14.285714285714278</v>
      </c>
      <c r="M79" s="4453"/>
      <c r="N79" s="3608">
        <f t="shared" si="46"/>
        <v>0</v>
      </c>
      <c r="O79" s="4451">
        <f t="shared" si="47"/>
        <v>0</v>
      </c>
      <c r="P79" s="4452"/>
      <c r="Q79" s="3708">
        <f t="shared" si="48"/>
        <v>0</v>
      </c>
    </row>
    <row r="80" spans="1:17" ht="12.75" customHeight="1">
      <c r="A80" s="3539" t="s">
        <v>494</v>
      </c>
      <c r="B80" s="3846">
        <f t="shared" si="39"/>
        <v>-2.5348986624613019</v>
      </c>
      <c r="C80" s="3847"/>
      <c r="D80" s="3608">
        <f t="shared" si="40"/>
        <v>-0.21567217828901164</v>
      </c>
      <c r="E80" s="4447">
        <f t="shared" si="41"/>
        <v>-1.8527791687531305</v>
      </c>
      <c r="F80" s="4454"/>
      <c r="G80" s="4451">
        <f t="shared" si="42"/>
        <v>3.9490445859872665</v>
      </c>
      <c r="H80" s="4453"/>
      <c r="I80" s="3608">
        <f t="shared" si="43"/>
        <v>38.461538461538453</v>
      </c>
      <c r="J80" s="4451">
        <f t="shared" si="44"/>
        <v>15.999999999999986</v>
      </c>
      <c r="K80" s="4564"/>
      <c r="L80" s="4464">
        <f t="shared" si="45"/>
        <v>600</v>
      </c>
      <c r="M80" s="4453"/>
      <c r="N80" s="3608">
        <f t="shared" si="46"/>
        <v>-19.512195121951208</v>
      </c>
      <c r="O80" s="4451">
        <f t="shared" si="47"/>
        <v>-20</v>
      </c>
      <c r="P80" s="4452"/>
      <c r="Q80" s="3708">
        <f t="shared" si="48"/>
        <v>-16.666666666666657</v>
      </c>
    </row>
    <row r="81" spans="1:19" ht="12.75" customHeight="1">
      <c r="A81" s="3600" t="s">
        <v>424</v>
      </c>
      <c r="B81" s="3848">
        <f t="shared" si="39"/>
        <v>-1.8008974964572531</v>
      </c>
      <c r="C81" s="3849"/>
      <c r="D81" s="3613">
        <f t="shared" si="40"/>
        <v>0.14503263234226438</v>
      </c>
      <c r="E81" s="4558">
        <f t="shared" si="41"/>
        <v>-1.0162601626016254</v>
      </c>
      <c r="F81" s="4559"/>
      <c r="G81" s="4560">
        <f t="shared" si="42"/>
        <v>3.0379746835442916</v>
      </c>
      <c r="H81" s="4561"/>
      <c r="I81" s="3613">
        <f t="shared" si="43"/>
        <v>-8.6956521739130466</v>
      </c>
      <c r="J81" s="4560">
        <f t="shared" si="44"/>
        <v>-10.526315789473685</v>
      </c>
      <c r="K81" s="4567"/>
      <c r="L81" s="4466">
        <f t="shared" si="45"/>
        <v>0</v>
      </c>
      <c r="M81" s="4561"/>
      <c r="N81" s="3613">
        <f t="shared" si="46"/>
        <v>3.0303030303030312</v>
      </c>
      <c r="O81" s="4560">
        <f t="shared" si="47"/>
        <v>7.6923076923076934</v>
      </c>
      <c r="P81" s="4568"/>
      <c r="Q81" s="3710">
        <f t="shared" si="48"/>
        <v>-14.285714285714292</v>
      </c>
    </row>
    <row r="82" spans="1:19" ht="12.75" customHeight="1">
      <c r="A82" s="3850" t="s">
        <v>412</v>
      </c>
      <c r="B82" s="3851">
        <f t="shared" si="39"/>
        <v>-1.2331568816169352</v>
      </c>
      <c r="C82" s="3852"/>
      <c r="D82" s="3798">
        <f t="shared" si="40"/>
        <v>-0.94476744186046346</v>
      </c>
      <c r="E82" s="4569">
        <f t="shared" si="41"/>
        <v>-1.4388489208633075</v>
      </c>
      <c r="F82" s="4576"/>
      <c r="G82" s="4451">
        <f t="shared" si="42"/>
        <v>0.24813895781636575</v>
      </c>
      <c r="H82" s="4453"/>
      <c r="I82" s="3798">
        <f t="shared" si="43"/>
        <v>-34.831460674157299</v>
      </c>
      <c r="J82" s="4571">
        <f t="shared" si="44"/>
        <v>-34.246575342465761</v>
      </c>
      <c r="K82" s="4575"/>
      <c r="L82" s="4574">
        <f t="shared" si="45"/>
        <v>-37.5</v>
      </c>
      <c r="M82" s="4573"/>
      <c r="N82" s="3798">
        <f t="shared" si="46"/>
        <v>-20.512820512820511</v>
      </c>
      <c r="O82" s="4571">
        <f t="shared" si="47"/>
        <v>-20.202020202020194</v>
      </c>
      <c r="P82" s="4594"/>
      <c r="Q82" s="3714">
        <f t="shared" si="48"/>
        <v>-22.222222222222214</v>
      </c>
    </row>
    <row r="83" spans="1:19" s="2345" customFormat="1" ht="11.25" customHeight="1">
      <c r="A83" s="3539" t="s">
        <v>207</v>
      </c>
      <c r="B83" s="3846">
        <f t="shared" si="39"/>
        <v>-1.1635578480177458</v>
      </c>
      <c r="C83" s="3847"/>
      <c r="D83" s="3608">
        <f t="shared" si="40"/>
        <v>0.87431693989070425</v>
      </c>
      <c r="E83" s="4447">
        <f t="shared" ref="E83:E88" si="49">SUM(F22/F18)*100-100</f>
        <v>-1.741803278688522</v>
      </c>
      <c r="F83" s="4454"/>
      <c r="G83" s="4451">
        <f t="shared" si="42"/>
        <v>7.3139974779319061</v>
      </c>
      <c r="H83" s="4453"/>
      <c r="I83" s="3608">
        <f t="shared" si="43"/>
        <v>-30.434782608695656</v>
      </c>
      <c r="J83" s="4451">
        <f t="shared" ref="J83:J88" si="50">SUM(K22/K18)*100-100</f>
        <v>-23.68421052631578</v>
      </c>
      <c r="K83" s="4564"/>
      <c r="L83" s="4464">
        <f t="shared" si="45"/>
        <v>-62.5</v>
      </c>
      <c r="M83" s="4453"/>
      <c r="N83" s="3608">
        <f t="shared" si="46"/>
        <v>15.625</v>
      </c>
      <c r="O83" s="4451">
        <f t="shared" ref="O83:O88" si="51">SUM(P22/P18)*100-100</f>
        <v>10.34482758620689</v>
      </c>
      <c r="P83" s="4452"/>
      <c r="Q83" s="3708">
        <f t="shared" si="48"/>
        <v>66.666666666666686</v>
      </c>
    </row>
    <row r="84" spans="1:19" s="2345" customFormat="1" ht="11.25" customHeight="1">
      <c r="A84" s="3539" t="s">
        <v>328</v>
      </c>
      <c r="B84" s="3846">
        <f t="shared" si="39"/>
        <v>-1.0607059387547224</v>
      </c>
      <c r="C84" s="3847"/>
      <c r="D84" s="3608">
        <f t="shared" si="40"/>
        <v>0.90057636887608794</v>
      </c>
      <c r="E84" s="4447">
        <f t="shared" si="49"/>
        <v>-2.2448979591836746</v>
      </c>
      <c r="F84" s="4454"/>
      <c r="G84" s="4451">
        <f t="shared" si="42"/>
        <v>8.455882352941174</v>
      </c>
      <c r="H84" s="4453"/>
      <c r="I84" s="3608">
        <f t="shared" si="43"/>
        <v>-27.777777777777786</v>
      </c>
      <c r="J84" s="4451">
        <f t="shared" si="50"/>
        <v>-20.689655172413794</v>
      </c>
      <c r="K84" s="4564"/>
      <c r="L84" s="4464">
        <f t="shared" si="45"/>
        <v>-57.142857142857146</v>
      </c>
      <c r="M84" s="4453"/>
      <c r="N84" s="3608">
        <f t="shared" si="46"/>
        <v>-9.0909090909090935</v>
      </c>
      <c r="O84" s="4451">
        <f t="shared" si="51"/>
        <v>-7.1428571428571388</v>
      </c>
      <c r="P84" s="4452"/>
      <c r="Q84" s="3708">
        <f t="shared" si="48"/>
        <v>-20</v>
      </c>
    </row>
    <row r="85" spans="1:19" s="2345" customFormat="1" ht="11.25" customHeight="1">
      <c r="A85" s="3600" t="s">
        <v>547</v>
      </c>
      <c r="B85" s="3848">
        <f t="shared" si="39"/>
        <v>-0.89591726294270302</v>
      </c>
      <c r="C85" s="3849"/>
      <c r="D85" s="3613">
        <f t="shared" si="40"/>
        <v>1.0861694424330324</v>
      </c>
      <c r="E85" s="4558">
        <f t="shared" si="49"/>
        <v>-1.5400410677618055</v>
      </c>
      <c r="F85" s="4559"/>
      <c r="G85" s="4560">
        <f t="shared" si="42"/>
        <v>7.37100737100738</v>
      </c>
      <c r="H85" s="4561"/>
      <c r="I85" s="3613">
        <f t="shared" si="43"/>
        <v>47.61904761904762</v>
      </c>
      <c r="J85" s="4560">
        <f t="shared" si="50"/>
        <v>58.823529411764696</v>
      </c>
      <c r="K85" s="4567"/>
      <c r="L85" s="4466">
        <f t="shared" si="45"/>
        <v>0</v>
      </c>
      <c r="M85" s="4561"/>
      <c r="N85" s="3613">
        <f t="shared" si="46"/>
        <v>11.764705882352942</v>
      </c>
      <c r="O85" s="4560">
        <f t="shared" si="51"/>
        <v>-7.1428571428571388</v>
      </c>
      <c r="P85" s="4568"/>
      <c r="Q85" s="3710">
        <f t="shared" si="48"/>
        <v>100</v>
      </c>
    </row>
    <row r="86" spans="1:19" s="2345" customFormat="1" ht="11.25" customHeight="1">
      <c r="A86" s="3850" t="s">
        <v>599</v>
      </c>
      <c r="B86" s="3851">
        <f t="shared" ref="B86:B96" si="52">SUM(B25/B21)*100-100</f>
        <v>-0.72477008343992111</v>
      </c>
      <c r="C86" s="3852"/>
      <c r="D86" s="3798">
        <f t="shared" ref="D86:D97" si="53">SUM(D25/D21)*100-100</f>
        <v>1.3573000733675684</v>
      </c>
      <c r="E86" s="4569">
        <f t="shared" si="49"/>
        <v>-1.5119916579770631</v>
      </c>
      <c r="F86" s="4576"/>
      <c r="G86" s="4451">
        <f t="shared" si="42"/>
        <v>8.1683168316831711</v>
      </c>
      <c r="H86" s="4453"/>
      <c r="I86" s="3798">
        <f t="shared" ref="I86:I97" si="54">SUM(I25/I21)*100-100</f>
        <v>-17.241379310344826</v>
      </c>
      <c r="J86" s="4571">
        <f t="shared" si="50"/>
        <v>-14.583333333333343</v>
      </c>
      <c r="K86" s="4575"/>
      <c r="L86" s="4574">
        <f t="shared" ref="L86:L91" si="55">SUM(L25/L21)*100-100</f>
        <v>-30</v>
      </c>
      <c r="M86" s="4573"/>
      <c r="N86" s="3798">
        <f t="shared" ref="N86:N91" si="56">SUM(N25/N21)*100-100</f>
        <v>-12.903225806451616</v>
      </c>
      <c r="O86" s="4571">
        <f t="shared" si="51"/>
        <v>-17.721518987341767</v>
      </c>
      <c r="P86" s="4594"/>
      <c r="Q86" s="3714">
        <f t="shared" ref="Q86:Q91" si="57">SUM(Q25/Q21)*100-100</f>
        <v>14.285714285714278</v>
      </c>
    </row>
    <row r="87" spans="1:19" s="2345" customFormat="1" ht="12.2" customHeight="1">
      <c r="A87" s="3539" t="s">
        <v>626</v>
      </c>
      <c r="B87" s="3846">
        <f t="shared" si="52"/>
        <v>-0.78281449117058344</v>
      </c>
      <c r="C87" s="3847"/>
      <c r="D87" s="3608">
        <f t="shared" si="53"/>
        <v>3.6114120621164147E-2</v>
      </c>
      <c r="E87" s="4447">
        <f t="shared" si="49"/>
        <v>-1.4598540145985339</v>
      </c>
      <c r="F87" s="4459"/>
      <c r="G87" s="4451">
        <f t="shared" si="42"/>
        <v>3.40775558166861</v>
      </c>
      <c r="H87" s="4453"/>
      <c r="I87" s="3608">
        <f t="shared" si="54"/>
        <v>6.25</v>
      </c>
      <c r="J87" s="4451">
        <f t="shared" si="50"/>
        <v>-6.8965517241379359</v>
      </c>
      <c r="K87" s="4566"/>
      <c r="L87" s="4451">
        <f t="shared" si="55"/>
        <v>133.33333333333334</v>
      </c>
      <c r="M87" s="4453"/>
      <c r="N87" s="3608">
        <f t="shared" si="56"/>
        <v>-8.1081081081080981</v>
      </c>
      <c r="O87" s="4451">
        <f t="shared" si="51"/>
        <v>-15.625</v>
      </c>
      <c r="P87" s="4464"/>
      <c r="Q87" s="2377">
        <f t="shared" si="57"/>
        <v>40</v>
      </c>
    </row>
    <row r="88" spans="1:19" s="2345" customFormat="1" ht="12.2" customHeight="1">
      <c r="A88" s="3539" t="s">
        <v>638</v>
      </c>
      <c r="B88" s="3846">
        <f t="shared" si="52"/>
        <v>-0.7874015748031411</v>
      </c>
      <c r="C88" s="3847"/>
      <c r="D88" s="3608">
        <f t="shared" si="53"/>
        <v>-1.0710460549803571</v>
      </c>
      <c r="E88" s="4447">
        <f t="shared" si="49"/>
        <v>-1.409185803757822</v>
      </c>
      <c r="F88" s="4459"/>
      <c r="G88" s="4451">
        <f t="shared" si="42"/>
        <v>-0.33898305084744607</v>
      </c>
      <c r="H88" s="4453"/>
      <c r="I88" s="3608">
        <f t="shared" si="54"/>
        <v>-19.230769230769226</v>
      </c>
      <c r="J88" s="4451">
        <f t="shared" si="50"/>
        <v>-21.739130434782609</v>
      </c>
      <c r="K88" s="4566"/>
      <c r="L88" s="4451">
        <f t="shared" si="55"/>
        <v>0</v>
      </c>
      <c r="M88" s="4453"/>
      <c r="N88" s="3608">
        <f t="shared" si="56"/>
        <v>-26.666666666666671</v>
      </c>
      <c r="O88" s="4451">
        <f t="shared" si="51"/>
        <v>-23.076923076923066</v>
      </c>
      <c r="P88" s="4464"/>
      <c r="Q88" s="2377">
        <f t="shared" si="57"/>
        <v>-50</v>
      </c>
    </row>
    <row r="89" spans="1:19" s="2345" customFormat="1" ht="12.2" customHeight="1">
      <c r="A89" s="3600" t="s">
        <v>639</v>
      </c>
      <c r="B89" s="3848">
        <f t="shared" si="52"/>
        <v>-0.89188205314889046</v>
      </c>
      <c r="C89" s="3849"/>
      <c r="D89" s="3613">
        <f t="shared" si="53"/>
        <v>-0.75214899713466821</v>
      </c>
      <c r="E89" s="4558">
        <f t="shared" ref="E89:E94" si="58">SUM(F28/F24)*100-100</f>
        <v>-1.8769551616266966</v>
      </c>
      <c r="F89" s="4465"/>
      <c r="G89" s="4560">
        <f t="shared" si="42"/>
        <v>1.7162471395880914</v>
      </c>
      <c r="H89" s="4561"/>
      <c r="I89" s="3613">
        <f t="shared" si="54"/>
        <v>-51.612903225806448</v>
      </c>
      <c r="J89" s="4560">
        <f t="shared" ref="J89:J94" si="59">SUM(K28/K24)*100-100</f>
        <v>-59.25925925925926</v>
      </c>
      <c r="K89" s="4562"/>
      <c r="L89" s="4560">
        <f t="shared" si="55"/>
        <v>0</v>
      </c>
      <c r="M89" s="4561"/>
      <c r="N89" s="3613">
        <f t="shared" si="56"/>
        <v>-23.68421052631578</v>
      </c>
      <c r="O89" s="4560">
        <f t="shared" ref="O89:O93" si="60">SUM(P28/P24)*100-100</f>
        <v>-15.384615384615387</v>
      </c>
      <c r="P89" s="4466"/>
      <c r="Q89" s="2369">
        <f t="shared" si="57"/>
        <v>-41.666666666666664</v>
      </c>
    </row>
    <row r="90" spans="1:19" s="2345" customFormat="1" ht="12.2" customHeight="1">
      <c r="A90" s="3850" t="s">
        <v>689</v>
      </c>
      <c r="B90" s="3846">
        <f t="shared" si="52"/>
        <v>-0.84049079754601053</v>
      </c>
      <c r="C90" s="3847"/>
      <c r="D90" s="3608">
        <f t="shared" si="53"/>
        <v>-1.3753166847629359</v>
      </c>
      <c r="E90" s="4447">
        <f t="shared" si="58"/>
        <v>-2.8057173107464308</v>
      </c>
      <c r="F90" s="4459"/>
      <c r="G90" s="4451">
        <f t="shared" si="42"/>
        <v>1.7162471395880914</v>
      </c>
      <c r="H90" s="4453"/>
      <c r="I90" s="3608">
        <f t="shared" si="54"/>
        <v>-4.1666666666666572</v>
      </c>
      <c r="J90" s="4451">
        <f t="shared" si="59"/>
        <v>-12.195121951219505</v>
      </c>
      <c r="K90" s="4566"/>
      <c r="L90" s="4571">
        <f t="shared" si="55"/>
        <v>42.857142857142861</v>
      </c>
      <c r="M90" s="4573"/>
      <c r="N90" s="3608">
        <f t="shared" si="56"/>
        <v>19.753086419753089</v>
      </c>
      <c r="O90" s="4451">
        <f t="shared" si="60"/>
        <v>26.153846153846146</v>
      </c>
      <c r="P90" s="4464"/>
      <c r="Q90" s="2377">
        <f t="shared" si="57"/>
        <v>-6.25</v>
      </c>
    </row>
    <row r="91" spans="1:19" ht="12.2" customHeight="1">
      <c r="A91" s="3539" t="s">
        <v>707</v>
      </c>
      <c r="B91" s="3846">
        <f t="shared" si="52"/>
        <v>-0.6360856269113242</v>
      </c>
      <c r="C91" s="3847"/>
      <c r="D91" s="3788">
        <f t="shared" si="53"/>
        <v>-1.5162454873646141</v>
      </c>
      <c r="E91" s="4447">
        <f t="shared" si="58"/>
        <v>-2.9100529100529116</v>
      </c>
      <c r="F91" s="4454"/>
      <c r="G91" s="4451">
        <f t="shared" si="42"/>
        <v>1.4772727272727337</v>
      </c>
      <c r="H91" s="4453"/>
      <c r="I91" s="3788">
        <f t="shared" si="54"/>
        <v>2.941176470588232</v>
      </c>
      <c r="J91" s="4451">
        <f t="shared" si="59"/>
        <v>14.81481481481481</v>
      </c>
      <c r="K91" s="4564"/>
      <c r="L91" s="4451">
        <f t="shared" si="55"/>
        <v>-42.857142857142861</v>
      </c>
      <c r="M91" s="4453"/>
      <c r="N91" s="3788">
        <f t="shared" si="56"/>
        <v>-17.64705882352942</v>
      </c>
      <c r="O91" s="4451">
        <f t="shared" si="60"/>
        <v>-3.7037037037037095</v>
      </c>
      <c r="P91" s="4452"/>
      <c r="Q91" s="2377">
        <f t="shared" si="57"/>
        <v>-71.428571428571431</v>
      </c>
      <c r="R91" s="2331"/>
    </row>
    <row r="92" spans="1:19" ht="12.2" customHeight="1">
      <c r="A92" s="3539" t="s">
        <v>708</v>
      </c>
      <c r="B92" s="3846">
        <f t="shared" si="52"/>
        <v>-0.73260073260073</v>
      </c>
      <c r="C92" s="3847"/>
      <c r="D92" s="3608">
        <f t="shared" si="53"/>
        <v>-1.299169974738362</v>
      </c>
      <c r="E92" s="4447">
        <f t="shared" si="58"/>
        <v>-2.6469031233456946</v>
      </c>
      <c r="F92" s="4459"/>
      <c r="G92" s="4451">
        <f t="shared" si="42"/>
        <v>1.5873015873015817</v>
      </c>
      <c r="H92" s="4453"/>
      <c r="I92" s="3608">
        <f t="shared" si="54"/>
        <v>14.285714285714278</v>
      </c>
      <c r="J92" s="4451">
        <f t="shared" si="59"/>
        <v>16.666666666666671</v>
      </c>
      <c r="K92" s="4566"/>
      <c r="L92" s="4451">
        <f t="shared" ref="L92:L97" si="61">SUM(L31/L27)*100-100</f>
        <v>0</v>
      </c>
      <c r="M92" s="4453"/>
      <c r="N92" s="3608">
        <f t="shared" ref="N92:N97" si="62">SUM(N31/N27)*100-100</f>
        <v>18.181818181818187</v>
      </c>
      <c r="O92" s="4451">
        <f t="shared" si="60"/>
        <v>-5</v>
      </c>
      <c r="P92" s="4464"/>
      <c r="Q92" s="2377">
        <f t="shared" ref="Q92:Q97" si="63">SUM(Q31/Q27)*100-100</f>
        <v>250</v>
      </c>
      <c r="R92" s="2331"/>
    </row>
    <row r="93" spans="1:19" ht="12.2" customHeight="1">
      <c r="A93" s="3600" t="s">
        <v>709</v>
      </c>
      <c r="B93" s="3848">
        <f t="shared" si="52"/>
        <v>-1.4202632384450453</v>
      </c>
      <c r="C93" s="3849"/>
      <c r="D93" s="3613">
        <f t="shared" si="53"/>
        <v>-2.634428004330573</v>
      </c>
      <c r="E93" s="4558">
        <f t="shared" si="58"/>
        <v>-3.0818278427205144</v>
      </c>
      <c r="F93" s="4465"/>
      <c r="G93" s="4560">
        <f t="shared" si="42"/>
        <v>-1.6872890888638921</v>
      </c>
      <c r="H93" s="4561"/>
      <c r="I93" s="3613">
        <f t="shared" si="54"/>
        <v>6.6666666666666714</v>
      </c>
      <c r="J93" s="4560">
        <f t="shared" si="59"/>
        <v>27.272727272727266</v>
      </c>
      <c r="K93" s="4562"/>
      <c r="L93" s="4560">
        <f t="shared" si="61"/>
        <v>-50</v>
      </c>
      <c r="M93" s="4561"/>
      <c r="N93" s="3613">
        <f t="shared" si="62"/>
        <v>34.482758620689651</v>
      </c>
      <c r="O93" s="4560">
        <f t="shared" si="60"/>
        <v>31.818181818181813</v>
      </c>
      <c r="P93" s="4466"/>
      <c r="Q93" s="2369">
        <f t="shared" si="63"/>
        <v>42.857142857142861</v>
      </c>
      <c r="R93" s="2331"/>
    </row>
    <row r="94" spans="1:19" ht="12.2" customHeight="1">
      <c r="A94" s="3850" t="s">
        <v>725</v>
      </c>
      <c r="B94" s="3851">
        <f t="shared" si="52"/>
        <v>-1.6952298459444393</v>
      </c>
      <c r="C94" s="3852"/>
      <c r="D94" s="3798">
        <f t="shared" si="53"/>
        <v>-2.7522935779816464</v>
      </c>
      <c r="E94" s="4569">
        <f t="shared" si="58"/>
        <v>-3.3224400871459778</v>
      </c>
      <c r="F94" s="4570"/>
      <c r="G94" s="4451">
        <f t="shared" si="42"/>
        <v>-1.5748031496062964</v>
      </c>
      <c r="H94" s="4453"/>
      <c r="I94" s="3798">
        <f t="shared" si="54"/>
        <v>2.1739130434782652</v>
      </c>
      <c r="J94" s="4571">
        <f t="shared" si="59"/>
        <v>5.5555555555555571</v>
      </c>
      <c r="K94" s="4572"/>
      <c r="L94" s="4571">
        <f t="shared" si="61"/>
        <v>-10</v>
      </c>
      <c r="M94" s="4573"/>
      <c r="N94" s="3798">
        <f t="shared" si="62"/>
        <v>-11.340206185567013</v>
      </c>
      <c r="O94" s="4571">
        <f t="shared" ref="O94:O99" si="64">SUM(P33/P29)*100-100</f>
        <v>-1.2195121951219505</v>
      </c>
      <c r="P94" s="4574"/>
      <c r="Q94" s="2390">
        <f t="shared" si="63"/>
        <v>-66.666666666666671</v>
      </c>
      <c r="R94" s="2331"/>
    </row>
    <row r="95" spans="1:19" ht="12.2" customHeight="1">
      <c r="A95" s="3539" t="s">
        <v>726</v>
      </c>
      <c r="B95" s="3846">
        <f t="shared" si="52"/>
        <v>-1.7973655053551596</v>
      </c>
      <c r="C95" s="3847"/>
      <c r="D95" s="3788">
        <f t="shared" si="53"/>
        <v>-2.9692082111436946</v>
      </c>
      <c r="E95" s="4447">
        <f t="shared" ref="E95" si="65">SUM(F34/F30)*100-100</f>
        <v>-3.2152588555858301</v>
      </c>
      <c r="F95" s="4454"/>
      <c r="G95" s="4451">
        <f t="shared" si="42"/>
        <v>-2.4636058230683062</v>
      </c>
      <c r="H95" s="4453"/>
      <c r="I95" s="3788">
        <f t="shared" si="54"/>
        <v>8.5714285714285694</v>
      </c>
      <c r="J95" s="4451">
        <f t="shared" ref="J95" si="66">SUM(K34/K30)*100-100</f>
        <v>16.129032258064527</v>
      </c>
      <c r="K95" s="4564"/>
      <c r="L95" s="4451">
        <f t="shared" si="61"/>
        <v>-50</v>
      </c>
      <c r="M95" s="4453"/>
      <c r="N95" s="3788">
        <f t="shared" si="62"/>
        <v>39.285714285714278</v>
      </c>
      <c r="O95" s="4451">
        <f t="shared" si="64"/>
        <v>34.615384615384613</v>
      </c>
      <c r="P95" s="4452"/>
      <c r="Q95" s="2377">
        <f t="shared" si="63"/>
        <v>100</v>
      </c>
      <c r="R95" s="2331"/>
    </row>
    <row r="96" spans="1:19" ht="14.25" customHeight="1">
      <c r="A96" s="3539" t="s">
        <v>727</v>
      </c>
      <c r="B96" s="3846">
        <f t="shared" si="52"/>
        <v>-2.0172201722017178</v>
      </c>
      <c r="C96" s="3847"/>
      <c r="D96" s="3608">
        <f t="shared" si="53"/>
        <v>-3.6197440585009133</v>
      </c>
      <c r="E96" s="4447">
        <f t="shared" ref="E96" si="67">SUM(F35/F31)*100-100</f>
        <v>-3.9151712887438777</v>
      </c>
      <c r="F96" s="4459"/>
      <c r="G96" s="4451">
        <f t="shared" si="42"/>
        <v>-3.0133928571428612</v>
      </c>
      <c r="H96" s="4453"/>
      <c r="I96" s="3608">
        <f t="shared" si="54"/>
        <v>-20.833333333333343</v>
      </c>
      <c r="J96" s="4451">
        <f t="shared" ref="J96" si="68">SUM(K35/K31)*100-100</f>
        <v>-19.047619047619051</v>
      </c>
      <c r="K96" s="4566"/>
      <c r="L96" s="4451">
        <f t="shared" si="61"/>
        <v>-33.333333333333343</v>
      </c>
      <c r="M96" s="4453"/>
      <c r="N96" s="3608">
        <f t="shared" si="62"/>
        <v>7.6923076923076934</v>
      </c>
      <c r="O96" s="4451">
        <f t="shared" si="64"/>
        <v>21.05263157894737</v>
      </c>
      <c r="P96" s="4464"/>
      <c r="Q96" s="2377">
        <f t="shared" si="63"/>
        <v>-28.571428571428569</v>
      </c>
      <c r="R96" s="2331"/>
      <c r="S96" s="1991"/>
    </row>
    <row r="97" spans="1:19" ht="14.25" customHeight="1">
      <c r="A97" s="3600" t="s">
        <v>728</v>
      </c>
      <c r="B97" s="3848">
        <f t="shared" ref="B97:B105" si="69">SUM(B36/B32)*100-100</f>
        <v>-2.5771595354902814</v>
      </c>
      <c r="C97" s="3849"/>
      <c r="D97" s="3613">
        <f t="shared" si="53"/>
        <v>-3.8176426982950318</v>
      </c>
      <c r="E97" s="4558">
        <f t="shared" ref="E97" si="70">SUM(F36/F32)*100-100</f>
        <v>-4.4956140350877121</v>
      </c>
      <c r="F97" s="4465"/>
      <c r="G97" s="4560">
        <f t="shared" si="42"/>
        <v>-2.402745995423345</v>
      </c>
      <c r="H97" s="4561"/>
      <c r="I97" s="3613">
        <f t="shared" si="54"/>
        <v>-12.5</v>
      </c>
      <c r="J97" s="4560">
        <f t="shared" ref="J97" si="71">SUM(K36/K32)*100-100</f>
        <v>-35.714285714285708</v>
      </c>
      <c r="K97" s="4562"/>
      <c r="L97" s="4560">
        <f t="shared" si="61"/>
        <v>150</v>
      </c>
      <c r="M97" s="4561"/>
      <c r="N97" s="3613">
        <f t="shared" si="62"/>
        <v>23.07692307692308</v>
      </c>
      <c r="O97" s="4560">
        <f t="shared" si="64"/>
        <v>10.34482758620689</v>
      </c>
      <c r="P97" s="4466"/>
      <c r="Q97" s="2369">
        <f t="shared" si="63"/>
        <v>60</v>
      </c>
      <c r="R97" s="2331"/>
      <c r="S97" s="1991"/>
    </row>
    <row r="98" spans="1:19" ht="14.25" customHeight="1">
      <c r="A98" s="3850" t="s">
        <v>765</v>
      </c>
      <c r="B98" s="3851">
        <f t="shared" si="69"/>
        <v>-2.7943860532443807</v>
      </c>
      <c r="C98" s="3852"/>
      <c r="D98" s="3798">
        <f t="shared" ref="D98:D101" si="72">SUM(D37/D33)*100-100</f>
        <v>-3.8867924528301927</v>
      </c>
      <c r="E98" s="4569">
        <f t="shared" ref="E98:E103" si="73">SUM(F37/F33)*100-100</f>
        <v>-4.3943661971831034</v>
      </c>
      <c r="F98" s="4570"/>
      <c r="G98" s="4451">
        <f t="shared" si="42"/>
        <v>-2.8571428571428612</v>
      </c>
      <c r="H98" s="4453"/>
      <c r="I98" s="3798">
        <f t="shared" ref="I98:I105" si="74">SUM(I37/I33)*100-100</f>
        <v>-10.638297872340431</v>
      </c>
      <c r="J98" s="4571">
        <f t="shared" ref="J98:J103" si="75">SUM(K37/K33)*100-100</f>
        <v>-15.789473684210535</v>
      </c>
      <c r="K98" s="4572"/>
      <c r="L98" s="4571">
        <f t="shared" ref="L98:L105" si="76">SUM(L37/L33)*100-100</f>
        <v>11.111111111111114</v>
      </c>
      <c r="M98" s="4573"/>
      <c r="N98" s="3798">
        <f t="shared" ref="N98:N106" si="77">SUM(N37/N33)*100-100</f>
        <v>-3.4883720930232442</v>
      </c>
      <c r="O98" s="4571">
        <f t="shared" si="64"/>
        <v>-8.6419753086419746</v>
      </c>
      <c r="P98" s="4574"/>
      <c r="Q98" s="2390">
        <f t="shared" ref="Q98:Q106" si="78">SUM(Q37/Q33)*100-100</f>
        <v>80</v>
      </c>
      <c r="R98" s="2331"/>
      <c r="S98" s="1991"/>
    </row>
    <row r="99" spans="1:19" ht="14.25" customHeight="1">
      <c r="A99" s="3539" t="s">
        <v>769</v>
      </c>
      <c r="B99" s="3846">
        <f t="shared" si="69"/>
        <v>-3.2217625673812194</v>
      </c>
      <c r="C99" s="3847"/>
      <c r="D99" s="3788">
        <f t="shared" si="72"/>
        <v>-3.8911975821684877</v>
      </c>
      <c r="E99" s="4447">
        <f t="shared" si="73"/>
        <v>-4.9549549549549567</v>
      </c>
      <c r="F99" s="4454"/>
      <c r="G99" s="4451">
        <f t="shared" si="42"/>
        <v>-1.7221584385763435</v>
      </c>
      <c r="H99" s="4453"/>
      <c r="I99" s="3788">
        <f t="shared" si="74"/>
        <v>-36.842105263157897</v>
      </c>
      <c r="J99" s="4451">
        <f t="shared" si="75"/>
        <v>-55.555555555555557</v>
      </c>
      <c r="K99" s="4564"/>
      <c r="L99" s="4451">
        <f t="shared" si="76"/>
        <v>300</v>
      </c>
      <c r="M99" s="4453"/>
      <c r="N99" s="3788">
        <f t="shared" si="77"/>
        <v>-23.076923076923066</v>
      </c>
      <c r="O99" s="4451">
        <f t="shared" si="64"/>
        <v>-22.857142857142847</v>
      </c>
      <c r="P99" s="4452"/>
      <c r="Q99" s="2377">
        <f t="shared" si="78"/>
        <v>-25</v>
      </c>
      <c r="R99" s="2331"/>
      <c r="S99" s="1991"/>
    </row>
    <row r="100" spans="1:19" ht="14.25" customHeight="1">
      <c r="A100" s="3539" t="s">
        <v>755</v>
      </c>
      <c r="B100" s="3846">
        <f t="shared" si="69"/>
        <v>-2.9437609841827737</v>
      </c>
      <c r="C100" s="3847"/>
      <c r="D100" s="3788">
        <f t="shared" si="72"/>
        <v>-3.9074355083459835</v>
      </c>
      <c r="E100" s="4447">
        <f t="shared" si="73"/>
        <v>-4.9235993208828575</v>
      </c>
      <c r="F100" s="4454"/>
      <c r="G100" s="4451">
        <f t="shared" si="42"/>
        <v>-1.8411967779056368</v>
      </c>
      <c r="H100" s="4453"/>
      <c r="I100" s="3788">
        <f t="shared" si="74"/>
        <v>-21.05263157894737</v>
      </c>
      <c r="J100" s="4451">
        <f t="shared" si="75"/>
        <v>-29.411764705882348</v>
      </c>
      <c r="K100" s="4564"/>
      <c r="L100" s="4451">
        <f t="shared" si="76"/>
        <v>50</v>
      </c>
      <c r="M100" s="4453"/>
      <c r="N100" s="3788">
        <f t="shared" si="77"/>
        <v>-25</v>
      </c>
      <c r="O100" s="4451">
        <f t="shared" ref="O100" si="79">SUM(P39/P35)*100-100</f>
        <v>-13.043478260869563</v>
      </c>
      <c r="P100" s="4452"/>
      <c r="Q100" s="2377">
        <f t="shared" si="78"/>
        <v>-80</v>
      </c>
      <c r="R100" s="2331"/>
      <c r="S100" s="1991"/>
    </row>
    <row r="101" spans="1:19" ht="14.25" customHeight="1">
      <c r="A101" s="3600" t="s">
        <v>770</v>
      </c>
      <c r="B101" s="3848">
        <f t="shared" si="69"/>
        <v>-1.9441611422743534</v>
      </c>
      <c r="C101" s="3849"/>
      <c r="D101" s="3791">
        <f t="shared" si="72"/>
        <v>-3.5838150289017392</v>
      </c>
      <c r="E101" s="4558">
        <f t="shared" si="73"/>
        <v>-4.5350172215843827</v>
      </c>
      <c r="F101" s="4559"/>
      <c r="G101" s="4560">
        <f t="shared" si="42"/>
        <v>-1.6412661195779492</v>
      </c>
      <c r="H101" s="4561"/>
      <c r="I101" s="3791">
        <f t="shared" si="74"/>
        <v>-14.285714285714292</v>
      </c>
      <c r="J101" s="4560">
        <f t="shared" si="75"/>
        <v>0</v>
      </c>
      <c r="K101" s="4567"/>
      <c r="L101" s="4560">
        <f t="shared" si="76"/>
        <v>-40</v>
      </c>
      <c r="M101" s="4561"/>
      <c r="N101" s="3791">
        <f t="shared" si="77"/>
        <v>-25</v>
      </c>
      <c r="O101" s="4560">
        <f>SUM(P40/P36)*100-100</f>
        <v>-25</v>
      </c>
      <c r="P101" s="4568"/>
      <c r="Q101" s="2369">
        <f t="shared" si="78"/>
        <v>-25</v>
      </c>
      <c r="R101" s="2331"/>
      <c r="S101" s="1991"/>
    </row>
    <row r="102" spans="1:19" ht="14.25" customHeight="1">
      <c r="A102" s="3539" t="s">
        <v>792</v>
      </c>
      <c r="B102" s="3846">
        <f t="shared" si="69"/>
        <v>-1.5797992877953959</v>
      </c>
      <c r="C102" s="3847"/>
      <c r="D102" s="3608">
        <f t="shared" ref="D102:D117" si="80">SUM(D41/D37)*100-100</f>
        <v>-3.3765213977228115</v>
      </c>
      <c r="E102" s="4447">
        <f t="shared" si="73"/>
        <v>-3.4767236299351794</v>
      </c>
      <c r="F102" s="4459"/>
      <c r="G102" s="4451">
        <f t="shared" si="42"/>
        <v>-3.1764705882352899</v>
      </c>
      <c r="H102" s="4453"/>
      <c r="I102" s="3608">
        <f t="shared" si="74"/>
        <v>-33.333333333333343</v>
      </c>
      <c r="J102" s="4451">
        <f t="shared" si="75"/>
        <v>-21.875</v>
      </c>
      <c r="K102" s="4566"/>
      <c r="L102" s="4451">
        <f t="shared" si="76"/>
        <v>-70</v>
      </c>
      <c r="M102" s="4453"/>
      <c r="N102" s="3608">
        <f t="shared" si="77"/>
        <v>-15.662650602409627</v>
      </c>
      <c r="O102" s="4451">
        <f t="shared" ref="O102" si="81">SUM(P41/P37)*100-100</f>
        <v>-28.378378378378372</v>
      </c>
      <c r="P102" s="4464"/>
      <c r="Q102" s="2377">
        <f t="shared" si="78"/>
        <v>88.888888888888886</v>
      </c>
      <c r="R102" s="2331"/>
      <c r="S102" s="1991"/>
    </row>
    <row r="103" spans="1:19" ht="14.25" customHeight="1">
      <c r="A103" s="3539" t="s">
        <v>798</v>
      </c>
      <c r="B103" s="3846">
        <f t="shared" si="69"/>
        <v>-1.3018134715025838</v>
      </c>
      <c r="C103" s="3847"/>
      <c r="D103" s="3608">
        <f t="shared" si="80"/>
        <v>-3.6163522012578682</v>
      </c>
      <c r="E103" s="4447">
        <f t="shared" si="73"/>
        <v>-3.7322274881516648</v>
      </c>
      <c r="F103" s="4454"/>
      <c r="G103" s="4451">
        <f t="shared" si="42"/>
        <v>-3.3878504672897236</v>
      </c>
      <c r="H103" s="4453"/>
      <c r="I103" s="3608">
        <f t="shared" si="74"/>
        <v>-16.666666666666657</v>
      </c>
      <c r="J103" s="4451">
        <f t="shared" si="75"/>
        <v>0</v>
      </c>
      <c r="K103" s="4566"/>
      <c r="L103" s="4451">
        <f t="shared" si="76"/>
        <v>-50</v>
      </c>
      <c r="M103" s="4453"/>
      <c r="N103" s="3608">
        <f t="shared" si="77"/>
        <v>-10</v>
      </c>
      <c r="O103" s="4451">
        <f t="shared" ref="O103:O104" si="82">SUM(P42/P38)*100-100</f>
        <v>0</v>
      </c>
      <c r="P103" s="4464"/>
      <c r="Q103" s="2377">
        <f t="shared" si="78"/>
        <v>-100</v>
      </c>
      <c r="R103" s="2331"/>
      <c r="S103" s="1991"/>
    </row>
    <row r="104" spans="1:19" ht="14.25" customHeight="1">
      <c r="A104" s="3539" t="s">
        <v>787</v>
      </c>
      <c r="B104" s="3846">
        <f t="shared" si="69"/>
        <v>-1.5650261915540256</v>
      </c>
      <c r="C104" s="3847"/>
      <c r="D104" s="3608">
        <f t="shared" si="80"/>
        <v>-3.7899723647848447</v>
      </c>
      <c r="E104" s="4447">
        <f>SUM(F43/F39)*100-100</f>
        <v>-4.047619047619051</v>
      </c>
      <c r="F104" s="4459"/>
      <c r="G104" s="4451">
        <f t="shared" si="42"/>
        <v>-3.2825322391559268</v>
      </c>
      <c r="H104" s="4453"/>
      <c r="I104" s="3608">
        <f t="shared" si="74"/>
        <v>-6.6666666666666714</v>
      </c>
      <c r="J104" s="4451">
        <f>SUM(K43/K39)*100-100</f>
        <v>-8.3333333333333428</v>
      </c>
      <c r="K104" s="4566"/>
      <c r="L104" s="4451">
        <f t="shared" si="76"/>
        <v>0</v>
      </c>
      <c r="M104" s="4453"/>
      <c r="N104" s="3608">
        <f t="shared" si="77"/>
        <v>23.80952380952381</v>
      </c>
      <c r="O104" s="4451">
        <f t="shared" si="82"/>
        <v>20</v>
      </c>
      <c r="P104" s="4464"/>
      <c r="Q104" s="2377">
        <f t="shared" si="78"/>
        <v>100</v>
      </c>
      <c r="R104" s="2331"/>
      <c r="S104" s="1991"/>
    </row>
    <row r="105" spans="1:19" ht="14.25" customHeight="1">
      <c r="A105" s="3600" t="s">
        <v>799</v>
      </c>
      <c r="B105" s="3848">
        <f t="shared" si="69"/>
        <v>-2.0737177403627385</v>
      </c>
      <c r="C105" s="3849"/>
      <c r="D105" s="3791">
        <f t="shared" si="80"/>
        <v>-3.7170263788968754</v>
      </c>
      <c r="E105" s="4558">
        <f>SUM(F44/F40)*100-100</f>
        <v>-4.4497895369813705</v>
      </c>
      <c r="F105" s="4559"/>
      <c r="G105" s="4560">
        <f t="shared" si="42"/>
        <v>-2.264600715137064</v>
      </c>
      <c r="H105" s="4561"/>
      <c r="I105" s="3791">
        <f t="shared" si="74"/>
        <v>0</v>
      </c>
      <c r="J105" s="4560">
        <f>SUM(K44/K40)*100-100</f>
        <v>-22.222222222222214</v>
      </c>
      <c r="K105" s="4567"/>
      <c r="L105" s="4560">
        <f t="shared" si="76"/>
        <v>66.666666666666686</v>
      </c>
      <c r="M105" s="4561"/>
      <c r="N105" s="3791">
        <f t="shared" si="77"/>
        <v>27.777777777777771</v>
      </c>
      <c r="O105" s="4560">
        <f>SUM(P44/P40)*100-100</f>
        <v>16.666666666666671</v>
      </c>
      <c r="P105" s="4568"/>
      <c r="Q105" s="2369">
        <f t="shared" si="78"/>
        <v>50</v>
      </c>
      <c r="R105" s="2331"/>
      <c r="S105" s="1991"/>
    </row>
    <row r="106" spans="1:19" ht="14.25" customHeight="1">
      <c r="A106" s="3539" t="s">
        <v>825</v>
      </c>
      <c r="B106" s="3846">
        <f>SUM(B45/B41)*100-100</f>
        <v>-1.6314716137096212</v>
      </c>
      <c r="C106" s="3847"/>
      <c r="D106" s="3608">
        <f t="shared" si="80"/>
        <v>-3.5351483136936253</v>
      </c>
      <c r="E106" s="4447">
        <f>SUM(F45/F41)*100-100</f>
        <v>-4.7008547008547055</v>
      </c>
      <c r="F106" s="4459"/>
      <c r="G106" s="4451">
        <f t="shared" si="42"/>
        <v>-1.2150668286755888</v>
      </c>
      <c r="H106" s="4453"/>
      <c r="I106" s="3608">
        <f>SUM(I45/I41)*100-100</f>
        <v>3.5714285714285836</v>
      </c>
      <c r="J106" s="4451">
        <f>SUM(K45/K41)*100-100</f>
        <v>-12</v>
      </c>
      <c r="K106" s="4566"/>
      <c r="L106" s="4451">
        <f t="shared" ref="L106:L117" si="83">SUM(L45/L41)*100-100</f>
        <v>133.33333333333334</v>
      </c>
      <c r="M106" s="4453"/>
      <c r="N106" s="3608">
        <f t="shared" si="77"/>
        <v>-24.285714285714292</v>
      </c>
      <c r="O106" s="4451">
        <f>SUM(P45/P41)*100-100</f>
        <v>-7.5471698113207566</v>
      </c>
      <c r="P106" s="4464"/>
      <c r="Q106" s="2377">
        <f t="shared" si="78"/>
        <v>-76.470588235294116</v>
      </c>
      <c r="R106" s="2331"/>
      <c r="S106" s="1991"/>
    </row>
    <row r="107" spans="1:19">
      <c r="A107" s="3539" t="s">
        <v>829</v>
      </c>
      <c r="B107" s="3846">
        <f>SUM(B46/B42)*100-100</f>
        <v>-1.476474834306714</v>
      </c>
      <c r="C107" s="3847"/>
      <c r="D107" s="3608">
        <f t="shared" si="80"/>
        <v>-3.1402936378466535</v>
      </c>
      <c r="E107" s="4447">
        <f>SUM(F46/F42)*100-100</f>
        <v>-3.9384615384615387</v>
      </c>
      <c r="F107" s="4454"/>
      <c r="G107" s="4451">
        <f t="shared" si="42"/>
        <v>-1.5719467956469231</v>
      </c>
      <c r="H107" s="4453"/>
      <c r="I107" s="3608">
        <f>SUM(I46/I42)*100-100</f>
        <v>14.999999999999986</v>
      </c>
      <c r="J107" s="4451">
        <f>SUM(K46/K42)*100-100</f>
        <v>18.75</v>
      </c>
      <c r="K107" s="4566"/>
      <c r="L107" s="4451">
        <f t="shared" si="83"/>
        <v>0</v>
      </c>
      <c r="M107" s="4453"/>
      <c r="N107" s="3608">
        <f>SUM(N46/N42)*100-100</f>
        <v>-29.629629629629633</v>
      </c>
      <c r="O107" s="4451">
        <f>SUM(P46/P42)*100-100</f>
        <v>-37.037037037037038</v>
      </c>
      <c r="P107" s="4464"/>
      <c r="Q107" s="3853">
        <v>0</v>
      </c>
      <c r="R107" s="2331"/>
      <c r="S107" s="1991"/>
    </row>
    <row r="108" spans="1:19">
      <c r="A108" s="3539" t="s">
        <v>844</v>
      </c>
      <c r="B108" s="3846">
        <f t="shared" ref="B108:B110" si="84">SUM(B47/B43)*100-100</f>
        <v>-1.2679850206950931</v>
      </c>
      <c r="C108" s="3847"/>
      <c r="D108" s="3608">
        <f t="shared" si="80"/>
        <v>-2.5441116126384884</v>
      </c>
      <c r="E108" s="4447">
        <f t="shared" ref="E108:E110" si="85">SUM(F47/F43)*100-100</f>
        <v>-3.2878411910670025</v>
      </c>
      <c r="F108" s="4454"/>
      <c r="G108" s="4451">
        <f t="shared" si="42"/>
        <v>-1.0909090909090935</v>
      </c>
      <c r="H108" s="4453"/>
      <c r="I108" s="3608">
        <f t="shared" ref="I108:I111" si="86">SUM(I47/I43)*100-100</f>
        <v>-14.285714285714292</v>
      </c>
      <c r="J108" s="4451">
        <f t="shared" ref="J108:J110" si="87">SUM(K47/K43)*100-100</f>
        <v>-18.181818181818173</v>
      </c>
      <c r="K108" s="4566"/>
      <c r="L108" s="4451">
        <f t="shared" si="83"/>
        <v>0</v>
      </c>
      <c r="M108" s="4453"/>
      <c r="N108" s="3608">
        <f t="shared" ref="N108:N110" si="88">SUM(N47/N43)*100-100</f>
        <v>-46.153846153846153</v>
      </c>
      <c r="O108" s="4451">
        <f t="shared" ref="O108:O110" si="89">SUM(P47/P43)*100-100</f>
        <v>-54.166666666666671</v>
      </c>
      <c r="P108" s="4464"/>
      <c r="Q108" s="3853">
        <v>0</v>
      </c>
    </row>
    <row r="109" spans="1:19">
      <c r="A109" s="3600" t="s">
        <v>845</v>
      </c>
      <c r="B109" s="3846">
        <f t="shared" si="84"/>
        <v>-0.41157727031333025</v>
      </c>
      <c r="C109" s="3849"/>
      <c r="D109" s="3608">
        <f t="shared" si="80"/>
        <v>-2.3246160232461648</v>
      </c>
      <c r="E109" s="4558">
        <f t="shared" si="85"/>
        <v>-2.5173064820641997</v>
      </c>
      <c r="F109" s="4559"/>
      <c r="G109" s="4560">
        <f t="shared" si="42"/>
        <v>-1.9512195121951237</v>
      </c>
      <c r="H109" s="4561"/>
      <c r="I109" s="3608">
        <f t="shared" si="86"/>
        <v>41.666666666666686</v>
      </c>
      <c r="J109" s="4560">
        <f t="shared" si="87"/>
        <v>71.428571428571416</v>
      </c>
      <c r="K109" s="4562"/>
      <c r="L109" s="4560">
        <f t="shared" si="83"/>
        <v>0</v>
      </c>
      <c r="M109" s="4561"/>
      <c r="N109" s="3608">
        <f t="shared" si="88"/>
        <v>-19.565217391304344</v>
      </c>
      <c r="O109" s="4560">
        <f t="shared" si="89"/>
        <v>-14.285714285714292</v>
      </c>
      <c r="P109" s="4466"/>
      <c r="Q109" s="3853">
        <v>0</v>
      </c>
      <c r="S109" s="1991"/>
    </row>
    <row r="110" spans="1:19">
      <c r="A110" s="3854" t="s">
        <v>846</v>
      </c>
      <c r="B110" s="3855">
        <f t="shared" si="84"/>
        <v>0.10700193941015357</v>
      </c>
      <c r="C110" s="3856"/>
      <c r="D110" s="3857">
        <f t="shared" si="80"/>
        <v>-2.6537489469250204</v>
      </c>
      <c r="E110" s="4565">
        <f t="shared" si="85"/>
        <v>-3.3311979500320206</v>
      </c>
      <c r="F110" s="4554"/>
      <c r="G110" s="4555">
        <f t="shared" si="42"/>
        <v>-1.3530135301352999</v>
      </c>
      <c r="H110" s="4556"/>
      <c r="I110" s="3857">
        <f t="shared" si="86"/>
        <v>6.8965517241379217</v>
      </c>
      <c r="J110" s="4556">
        <f t="shared" si="87"/>
        <v>-9.0909090909090935</v>
      </c>
      <c r="K110" s="4557"/>
      <c r="L110" s="4555">
        <f t="shared" si="83"/>
        <v>57.142857142857139</v>
      </c>
      <c r="M110" s="4556"/>
      <c r="N110" s="3858">
        <f t="shared" si="88"/>
        <v>20.754716981132077</v>
      </c>
      <c r="O110" s="4555">
        <f t="shared" si="89"/>
        <v>18.367346938775512</v>
      </c>
      <c r="P110" s="4438"/>
      <c r="Q110" s="3859">
        <v>0</v>
      </c>
    </row>
    <row r="111" spans="1:19">
      <c r="A111" s="3829" t="s">
        <v>868</v>
      </c>
      <c r="B111" s="3846">
        <f>SUM(B50/B46)*100-100</f>
        <v>0.26641800985747466</v>
      </c>
      <c r="C111" s="2345"/>
      <c r="D111" s="3788">
        <f t="shared" si="80"/>
        <v>-3.1157894736842024</v>
      </c>
      <c r="E111" s="4563">
        <f t="shared" ref="E111" si="90">SUM(F50/F46)*100-100</f>
        <v>-4.2280589365791172</v>
      </c>
      <c r="F111" s="4454"/>
      <c r="G111" s="4451">
        <f t="shared" si="42"/>
        <v>-0.98280098280098116</v>
      </c>
      <c r="H111" s="4464"/>
      <c r="I111" s="3788">
        <f t="shared" si="86"/>
        <v>0</v>
      </c>
      <c r="J111" s="4464">
        <f t="shared" ref="J111" si="91">SUM(K50/K46)*100-100</f>
        <v>0</v>
      </c>
      <c r="K111" s="4564"/>
      <c r="L111" s="4451">
        <f t="shared" si="83"/>
        <v>0</v>
      </c>
      <c r="M111" s="4464"/>
      <c r="N111" s="3608">
        <f>SUM(N50/N46)*100-100</f>
        <v>68.421052631578931</v>
      </c>
      <c r="O111" s="4451">
        <f t="shared" ref="O111" si="92">SUM(P50/P46)*100-100</f>
        <v>47.058823529411768</v>
      </c>
      <c r="P111" s="4452"/>
      <c r="Q111" s="3860">
        <v>0</v>
      </c>
      <c r="R111" s="2331"/>
      <c r="S111" s="1991"/>
    </row>
    <row r="112" spans="1:19">
      <c r="A112" s="3829" t="s">
        <v>881</v>
      </c>
      <c r="B112" s="3846">
        <f>SUM(B51/B47)*100-100</f>
        <v>0.44583444237422043</v>
      </c>
      <c r="C112" s="2345"/>
      <c r="D112" s="3788">
        <f t="shared" si="80"/>
        <v>-2.9894736842105374</v>
      </c>
      <c r="E112" s="4447">
        <f t="shared" ref="E112" si="93">SUM(F51/F47)*100-100</f>
        <v>-3.7203335471456001</v>
      </c>
      <c r="F112" s="4448"/>
      <c r="G112" s="4451">
        <f t="shared" si="42"/>
        <v>-1.5931372549019613</v>
      </c>
      <c r="H112" s="4453"/>
      <c r="I112" s="3788">
        <f>SUM(I51/I47)*100-100</f>
        <v>91.666666666666686</v>
      </c>
      <c r="J112" s="4451">
        <f t="shared" ref="J112" si="94">SUM(K51/K47)*100-100</f>
        <v>122.22222222222223</v>
      </c>
      <c r="K112" s="4452"/>
      <c r="L112" s="4451">
        <f t="shared" si="83"/>
        <v>0</v>
      </c>
      <c r="M112" s="4453"/>
      <c r="N112" s="3608">
        <f>SUM(N51/N47)*100-100</f>
        <v>7.1428571428571388</v>
      </c>
      <c r="O112" s="4451">
        <f t="shared" ref="O112" si="95">SUM(P51/P47)*100-100</f>
        <v>9.0909090909090793</v>
      </c>
      <c r="P112" s="4452"/>
      <c r="Q112" s="3860">
        <v>0</v>
      </c>
    </row>
    <row r="113" spans="1:20">
      <c r="A113" s="3600" t="s">
        <v>898</v>
      </c>
      <c r="B113" s="3848">
        <f t="shared" ref="B113:B117" si="96">SUM(B52/B48)*100-100</f>
        <v>0.41327822956938576</v>
      </c>
      <c r="C113" s="3849"/>
      <c r="D113" s="3613">
        <f t="shared" si="80"/>
        <v>-3.1449213769655699</v>
      </c>
      <c r="E113" s="4558">
        <f t="shared" ref="E113:E117" si="97">SUM(F52/F48)*100-100</f>
        <v>-4.1316978695932818</v>
      </c>
      <c r="F113" s="4559"/>
      <c r="G113" s="4560">
        <f t="shared" si="42"/>
        <v>-1.243781094527364</v>
      </c>
      <c r="H113" s="4561"/>
      <c r="I113" s="3613">
        <f t="shared" ref="I113:I117" si="98">SUM(I52/I48)*100-100</f>
        <v>-58.82352941176471</v>
      </c>
      <c r="J113" s="4560">
        <f t="shared" ref="J113:J117" si="99">SUM(K52/K48)*100-100</f>
        <v>-58.333333333333329</v>
      </c>
      <c r="K113" s="4562"/>
      <c r="L113" s="4560">
        <f t="shared" si="83"/>
        <v>-60</v>
      </c>
      <c r="M113" s="4561"/>
      <c r="N113" s="3613">
        <f t="shared" ref="N113:N117" si="100">SUM(N52/N48)*100-100</f>
        <v>-16.21621621621621</v>
      </c>
      <c r="O113" s="4560">
        <f t="shared" ref="O113:O117" si="101">SUM(P52/P48)*100-100</f>
        <v>-12.5</v>
      </c>
      <c r="P113" s="4466"/>
      <c r="Q113" s="3861">
        <v>0</v>
      </c>
      <c r="S113" s="1991"/>
    </row>
    <row r="114" spans="1:20">
      <c r="A114" s="3634" t="s">
        <v>905</v>
      </c>
      <c r="B114" s="3855">
        <f t="shared" si="96"/>
        <v>0.12692898657225271</v>
      </c>
      <c r="C114" s="3856"/>
      <c r="D114" s="3857">
        <f t="shared" si="80"/>
        <v>-1.7741237559498018</v>
      </c>
      <c r="E114" s="4553">
        <f t="shared" si="97"/>
        <v>-2.1868787276341948</v>
      </c>
      <c r="F114" s="4554"/>
      <c r="G114" s="4555">
        <f t="shared" si="42"/>
        <v>-0.99750623441397579</v>
      </c>
      <c r="H114" s="4556"/>
      <c r="I114" s="3857">
        <f t="shared" si="98"/>
        <v>3.2258064516128968</v>
      </c>
      <c r="J114" s="4556">
        <f t="shared" si="99"/>
        <v>30</v>
      </c>
      <c r="K114" s="4557"/>
      <c r="L114" s="4555">
        <f t="shared" si="83"/>
        <v>-45.45454545454546</v>
      </c>
      <c r="M114" s="4556"/>
      <c r="N114" s="3858">
        <f t="shared" si="100"/>
        <v>-21.875</v>
      </c>
      <c r="O114" s="4555">
        <f t="shared" si="101"/>
        <v>-29.310344827586206</v>
      </c>
      <c r="P114" s="4438"/>
      <c r="Q114" s="3859">
        <v>0</v>
      </c>
    </row>
    <row r="115" spans="1:20">
      <c r="A115" s="3539" t="s">
        <v>919</v>
      </c>
      <c r="B115" s="3846">
        <f t="shared" si="96"/>
        <v>-7.3070280324159853E-2</v>
      </c>
      <c r="C115" s="2345"/>
      <c r="D115" s="3788">
        <f t="shared" si="80"/>
        <v>-1.9122120817036148</v>
      </c>
      <c r="E115" s="4563">
        <f t="shared" si="97"/>
        <v>-1.6722408026755886</v>
      </c>
      <c r="F115" s="4454"/>
      <c r="G115" s="4451">
        <f t="shared" si="42"/>
        <v>-2.3573200992555741</v>
      </c>
      <c r="H115" s="4464"/>
      <c r="I115" s="3788">
        <f t="shared" si="98"/>
        <v>21.739130434782624</v>
      </c>
      <c r="J115" s="4464">
        <f t="shared" si="99"/>
        <v>31.578947368421069</v>
      </c>
      <c r="K115" s="4564"/>
      <c r="L115" s="4451">
        <f t="shared" si="83"/>
        <v>-25</v>
      </c>
      <c r="M115" s="4464"/>
      <c r="N115" s="3608">
        <f t="shared" si="100"/>
        <v>18.75</v>
      </c>
      <c r="O115" s="4451">
        <f t="shared" si="101"/>
        <v>28</v>
      </c>
      <c r="P115" s="4452"/>
      <c r="Q115" s="3860">
        <v>0</v>
      </c>
      <c r="R115" s="2331"/>
      <c r="S115" s="1991"/>
    </row>
    <row r="116" spans="1:20">
      <c r="A116" s="3539" t="s">
        <v>926</v>
      </c>
      <c r="B116" s="3846">
        <f t="shared" si="96"/>
        <v>-0.16561775422326264</v>
      </c>
      <c r="C116" s="2345"/>
      <c r="D116" s="3788">
        <f t="shared" si="80"/>
        <v>-2.2135416666666572</v>
      </c>
      <c r="E116" s="4563">
        <f t="shared" si="97"/>
        <v>-2.331778814123922</v>
      </c>
      <c r="F116" s="4454"/>
      <c r="G116" s="4451">
        <f t="shared" si="42"/>
        <v>-1.992528019925274</v>
      </c>
      <c r="H116" s="4464"/>
      <c r="I116" s="3788">
        <f t="shared" si="98"/>
        <v>-39.130434782608688</v>
      </c>
      <c r="J116" s="4464">
        <f t="shared" si="99"/>
        <v>-30</v>
      </c>
      <c r="K116" s="4564"/>
      <c r="L116" s="4451">
        <f t="shared" si="83"/>
        <v>-100</v>
      </c>
      <c r="M116" s="4464"/>
      <c r="N116" s="3608">
        <f t="shared" si="100"/>
        <v>33.333333333333314</v>
      </c>
      <c r="O116" s="4451">
        <f t="shared" si="101"/>
        <v>50</v>
      </c>
      <c r="P116" s="4452"/>
      <c r="Q116" s="3860">
        <v>0</v>
      </c>
    </row>
    <row r="117" spans="1:20" ht="13.5" thickBot="1">
      <c r="A117" s="3540" t="s">
        <v>926</v>
      </c>
      <c r="B117" s="4219">
        <f t="shared" si="96"/>
        <v>-0.2522570366436554</v>
      </c>
      <c r="C117" s="4220"/>
      <c r="D117" s="3791">
        <f t="shared" si="80"/>
        <v>-1.9745502413339153</v>
      </c>
      <c r="E117" s="4440">
        <f t="shared" si="97"/>
        <v>-2.2895622895622836</v>
      </c>
      <c r="F117" s="4595"/>
      <c r="G117" s="4444">
        <f t="shared" si="42"/>
        <v>-1.3853904282115792</v>
      </c>
      <c r="H117" s="4446"/>
      <c r="I117" s="3791">
        <f t="shared" si="98"/>
        <v>71.428571428571416</v>
      </c>
      <c r="J117" s="4444">
        <f t="shared" si="99"/>
        <v>40</v>
      </c>
      <c r="K117" s="4568"/>
      <c r="L117" s="4444">
        <f t="shared" si="83"/>
        <v>150</v>
      </c>
      <c r="M117" s="4446"/>
      <c r="N117" s="3791">
        <f t="shared" si="100"/>
        <v>-22.58064516129032</v>
      </c>
      <c r="O117" s="4444">
        <f t="shared" si="101"/>
        <v>-28.571428571428569</v>
      </c>
      <c r="P117" s="4568"/>
      <c r="Q117" s="4221">
        <v>0</v>
      </c>
      <c r="T117" s="1991"/>
    </row>
    <row r="118" spans="1:20">
      <c r="Q118" s="1991"/>
    </row>
    <row r="135" spans="5:5">
      <c r="E135" s="1723">
        <v>748108</v>
      </c>
    </row>
  </sheetData>
  <mergeCells count="292">
    <mergeCell ref="G100:H100"/>
    <mergeCell ref="J100:K100"/>
    <mergeCell ref="E103:F103"/>
    <mergeCell ref="G103:H103"/>
    <mergeCell ref="J103:K103"/>
    <mergeCell ref="O77:P77"/>
    <mergeCell ref="O75:P75"/>
    <mergeCell ref="E77:F77"/>
    <mergeCell ref="J76:K76"/>
    <mergeCell ref="O70:P70"/>
    <mergeCell ref="E117:F117"/>
    <mergeCell ref="G117:H117"/>
    <mergeCell ref="J117:K117"/>
    <mergeCell ref="L117:M117"/>
    <mergeCell ref="O117:P117"/>
    <mergeCell ref="O102:P102"/>
    <mergeCell ref="E101:F101"/>
    <mergeCell ref="G101:H101"/>
    <mergeCell ref="J70:K70"/>
    <mergeCell ref="J77:K77"/>
    <mergeCell ref="J74:K74"/>
    <mergeCell ref="G71:H71"/>
    <mergeCell ref="J82:K82"/>
    <mergeCell ref="J83:K83"/>
    <mergeCell ref="E72:F72"/>
    <mergeCell ref="E79:F79"/>
    <mergeCell ref="O103:P103"/>
    <mergeCell ref="O101:P101"/>
    <mergeCell ref="E100:F100"/>
    <mergeCell ref="L79:M79"/>
    <mergeCell ref="O78:P78"/>
    <mergeCell ref="O79:P79"/>
    <mergeCell ref="O68:P68"/>
    <mergeCell ref="O67:P67"/>
    <mergeCell ref="O100:P100"/>
    <mergeCell ref="E70:F70"/>
    <mergeCell ref="E68:F68"/>
    <mergeCell ref="G68:H68"/>
    <mergeCell ref="G70:H70"/>
    <mergeCell ref="E87:F87"/>
    <mergeCell ref="G87:H87"/>
    <mergeCell ref="J91:K91"/>
    <mergeCell ref="E88:F88"/>
    <mergeCell ref="G88:H88"/>
    <mergeCell ref="E90:F90"/>
    <mergeCell ref="G90:H90"/>
    <mergeCell ref="J90:K90"/>
    <mergeCell ref="L71:M71"/>
    <mergeCell ref="L70:M70"/>
    <mergeCell ref="O73:P73"/>
    <mergeCell ref="L69:M69"/>
    <mergeCell ref="J84:K84"/>
    <mergeCell ref="J89:K89"/>
    <mergeCell ref="E75:F75"/>
    <mergeCell ref="G75:H75"/>
    <mergeCell ref="L72:M72"/>
    <mergeCell ref="J75:K75"/>
    <mergeCell ref="L73:M73"/>
    <mergeCell ref="CC60:CR60"/>
    <mergeCell ref="BM60:CB60"/>
    <mergeCell ref="N64:Q64"/>
    <mergeCell ref="O87:P87"/>
    <mergeCell ref="O69:P69"/>
    <mergeCell ref="L81:M81"/>
    <mergeCell ref="L77:M77"/>
    <mergeCell ref="O66:P66"/>
    <mergeCell ref="AW60:BL60"/>
    <mergeCell ref="AG60:AV60"/>
    <mergeCell ref="O81:P81"/>
    <mergeCell ref="L83:M83"/>
    <mergeCell ref="L80:M80"/>
    <mergeCell ref="O80:P80"/>
    <mergeCell ref="O83:P83"/>
    <mergeCell ref="O84:P84"/>
    <mergeCell ref="L86:M86"/>
    <mergeCell ref="O86:P86"/>
    <mergeCell ref="O82:P82"/>
    <mergeCell ref="O74:P74"/>
    <mergeCell ref="L74:M74"/>
    <mergeCell ref="J69:K69"/>
    <mergeCell ref="L68:M68"/>
    <mergeCell ref="J72:K72"/>
    <mergeCell ref="O72:P72"/>
    <mergeCell ref="E74:F74"/>
    <mergeCell ref="G74:H74"/>
    <mergeCell ref="G72:H72"/>
    <mergeCell ref="G73:H73"/>
    <mergeCell ref="IG60:IV60"/>
    <mergeCell ref="DY60:EN60"/>
    <mergeCell ref="EO60:FD60"/>
    <mergeCell ref="FE60:FT60"/>
    <mergeCell ref="FU60:GJ60"/>
    <mergeCell ref="GK60:GZ60"/>
    <mergeCell ref="HA60:HP60"/>
    <mergeCell ref="CS60:DH60"/>
    <mergeCell ref="DI60:DX60"/>
    <mergeCell ref="HQ60:IF60"/>
    <mergeCell ref="L103:M103"/>
    <mergeCell ref="E102:F102"/>
    <mergeCell ref="G102:H102"/>
    <mergeCell ref="J102:K102"/>
    <mergeCell ref="L102:M102"/>
    <mergeCell ref="E91:F91"/>
    <mergeCell ref="E84:F84"/>
    <mergeCell ref="G84:H84"/>
    <mergeCell ref="J87:K87"/>
    <mergeCell ref="E93:F93"/>
    <mergeCell ref="G97:H97"/>
    <mergeCell ref="E97:F97"/>
    <mergeCell ref="E99:F99"/>
    <mergeCell ref="G99:H99"/>
    <mergeCell ref="J99:K99"/>
    <mergeCell ref="L99:M99"/>
    <mergeCell ref="L100:M100"/>
    <mergeCell ref="L91:M91"/>
    <mergeCell ref="J101:K101"/>
    <mergeCell ref="L101:M101"/>
    <mergeCell ref="G93:H93"/>
    <mergeCell ref="J93:K93"/>
    <mergeCell ref="L93:M93"/>
    <mergeCell ref="E96:F96"/>
    <mergeCell ref="D2:Q2"/>
    <mergeCell ref="D63:Q63"/>
    <mergeCell ref="G66:H66"/>
    <mergeCell ref="L66:M66"/>
    <mergeCell ref="G67:H67"/>
    <mergeCell ref="E73:F73"/>
    <mergeCell ref="J71:K71"/>
    <mergeCell ref="O71:P71"/>
    <mergeCell ref="J73:K73"/>
    <mergeCell ref="E71:F71"/>
    <mergeCell ref="G65:H65"/>
    <mergeCell ref="E66:F66"/>
    <mergeCell ref="L67:M67"/>
    <mergeCell ref="E82:F82"/>
    <mergeCell ref="G82:H82"/>
    <mergeCell ref="O85:P85"/>
    <mergeCell ref="E81:F81"/>
    <mergeCell ref="G81:H81"/>
    <mergeCell ref="J80:K80"/>
    <mergeCell ref="G78:H78"/>
    <mergeCell ref="L75:M75"/>
    <mergeCell ref="J79:K79"/>
    <mergeCell ref="J81:K81"/>
    <mergeCell ref="E80:F80"/>
    <mergeCell ref="E78:F78"/>
    <mergeCell ref="J78:K78"/>
    <mergeCell ref="E76:F76"/>
    <mergeCell ref="G76:H76"/>
    <mergeCell ref="G79:H79"/>
    <mergeCell ref="G80:H80"/>
    <mergeCell ref="L78:M78"/>
    <mergeCell ref="G77:H77"/>
    <mergeCell ref="O76:P76"/>
    <mergeCell ref="L76:M76"/>
    <mergeCell ref="G83:H83"/>
    <mergeCell ref="E86:F86"/>
    <mergeCell ref="O91:P91"/>
    <mergeCell ref="G91:H91"/>
    <mergeCell ref="A3:B3"/>
    <mergeCell ref="A60:P60"/>
    <mergeCell ref="E69:F69"/>
    <mergeCell ref="O65:P65"/>
    <mergeCell ref="L65:M65"/>
    <mergeCell ref="G69:H69"/>
    <mergeCell ref="C3:G3"/>
    <mergeCell ref="H3:L3"/>
    <mergeCell ref="M3:Q3"/>
    <mergeCell ref="A64:C64"/>
    <mergeCell ref="J68:K68"/>
    <mergeCell ref="I64:M64"/>
    <mergeCell ref="J65:K65"/>
    <mergeCell ref="D64:H64"/>
    <mergeCell ref="A59:O59"/>
    <mergeCell ref="J66:K66"/>
    <mergeCell ref="J67:K67"/>
    <mergeCell ref="D61:Q62"/>
    <mergeCell ref="E67:F67"/>
    <mergeCell ref="E65:F65"/>
    <mergeCell ref="G95:H95"/>
    <mergeCell ref="J95:K95"/>
    <mergeCell ref="L95:M95"/>
    <mergeCell ref="O95:P95"/>
    <mergeCell ref="O93:P93"/>
    <mergeCell ref="E83:F83"/>
    <mergeCell ref="L84:M84"/>
    <mergeCell ref="L82:M82"/>
    <mergeCell ref="E85:F85"/>
    <mergeCell ref="L90:M90"/>
    <mergeCell ref="O90:P90"/>
    <mergeCell ref="G85:H85"/>
    <mergeCell ref="J85:K85"/>
    <mergeCell ref="L85:M85"/>
    <mergeCell ref="L87:M87"/>
    <mergeCell ref="L89:M89"/>
    <mergeCell ref="E89:F89"/>
    <mergeCell ref="G89:H89"/>
    <mergeCell ref="O89:P89"/>
    <mergeCell ref="O88:P88"/>
    <mergeCell ref="J88:K88"/>
    <mergeCell ref="L88:M88"/>
    <mergeCell ref="G86:H86"/>
    <mergeCell ref="J86:K86"/>
    <mergeCell ref="E92:F92"/>
    <mergeCell ref="G92:H92"/>
    <mergeCell ref="J92:K92"/>
    <mergeCell ref="L92:M92"/>
    <mergeCell ref="O92:P92"/>
    <mergeCell ref="O99:P99"/>
    <mergeCell ref="E98:F98"/>
    <mergeCell ref="G98:H98"/>
    <mergeCell ref="J98:K98"/>
    <mergeCell ref="L98:M98"/>
    <mergeCell ref="O98:P98"/>
    <mergeCell ref="O97:P97"/>
    <mergeCell ref="L97:M97"/>
    <mergeCell ref="J97:K97"/>
    <mergeCell ref="G96:H96"/>
    <mergeCell ref="J96:K96"/>
    <mergeCell ref="L96:M96"/>
    <mergeCell ref="O96:P96"/>
    <mergeCell ref="E94:F94"/>
    <mergeCell ref="G94:H94"/>
    <mergeCell ref="J94:K94"/>
    <mergeCell ref="L94:M94"/>
    <mergeCell ref="O94:P94"/>
    <mergeCell ref="E95:F95"/>
    <mergeCell ref="E104:F104"/>
    <mergeCell ref="E105:F105"/>
    <mergeCell ref="G104:H104"/>
    <mergeCell ref="G105:H105"/>
    <mergeCell ref="J104:K104"/>
    <mergeCell ref="J105:K105"/>
    <mergeCell ref="L104:M104"/>
    <mergeCell ref="L105:M105"/>
    <mergeCell ref="O104:P104"/>
    <mergeCell ref="O105:P105"/>
    <mergeCell ref="E107:F107"/>
    <mergeCell ref="G107:H107"/>
    <mergeCell ref="J107:K107"/>
    <mergeCell ref="L107:M107"/>
    <mergeCell ref="O107:P107"/>
    <mergeCell ref="E106:F106"/>
    <mergeCell ref="G106:H106"/>
    <mergeCell ref="J106:K106"/>
    <mergeCell ref="L106:M106"/>
    <mergeCell ref="O106:P106"/>
    <mergeCell ref="E108:F108"/>
    <mergeCell ref="G108:H108"/>
    <mergeCell ref="J108:K108"/>
    <mergeCell ref="L108:M108"/>
    <mergeCell ref="O108:P108"/>
    <mergeCell ref="E109:F109"/>
    <mergeCell ref="G109:H109"/>
    <mergeCell ref="J109:K109"/>
    <mergeCell ref="L109:M109"/>
    <mergeCell ref="O109:P109"/>
    <mergeCell ref="E111:F111"/>
    <mergeCell ref="G111:H111"/>
    <mergeCell ref="J111:K111"/>
    <mergeCell ref="L111:M111"/>
    <mergeCell ref="O111:P111"/>
    <mergeCell ref="E110:F110"/>
    <mergeCell ref="G110:H110"/>
    <mergeCell ref="J110:K110"/>
    <mergeCell ref="L110:M110"/>
    <mergeCell ref="O110:P110"/>
    <mergeCell ref="E116:F116"/>
    <mergeCell ref="G116:H116"/>
    <mergeCell ref="J116:K116"/>
    <mergeCell ref="L116:M116"/>
    <mergeCell ref="O116:P116"/>
    <mergeCell ref="E115:F115"/>
    <mergeCell ref="G115:H115"/>
    <mergeCell ref="J115:K115"/>
    <mergeCell ref="L115:M115"/>
    <mergeCell ref="O115:P115"/>
    <mergeCell ref="E114:F114"/>
    <mergeCell ref="G114:H114"/>
    <mergeCell ref="J114:K114"/>
    <mergeCell ref="L114:M114"/>
    <mergeCell ref="O114:P114"/>
    <mergeCell ref="E112:F112"/>
    <mergeCell ref="G112:H112"/>
    <mergeCell ref="J112:K112"/>
    <mergeCell ref="L112:M112"/>
    <mergeCell ref="O112:P112"/>
    <mergeCell ref="E113:F113"/>
    <mergeCell ref="G113:H113"/>
    <mergeCell ref="J113:K113"/>
    <mergeCell ref="L113:M113"/>
    <mergeCell ref="O113:P113"/>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22"/>
  <sheetViews>
    <sheetView topLeftCell="A91" workbookViewId="0">
      <selection activeCell="A115" sqref="A115:A118"/>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3026" t="s">
        <v>33</v>
      </c>
      <c r="B1" s="3026"/>
      <c r="D1" s="3011" t="s">
        <v>187</v>
      </c>
      <c r="E1" s="3012"/>
      <c r="F1" s="17"/>
      <c r="G1" s="17"/>
      <c r="H1" s="17"/>
      <c r="I1" s="17"/>
      <c r="J1" s="17"/>
      <c r="K1" s="17"/>
      <c r="L1" s="17"/>
      <c r="M1" s="17"/>
      <c r="N1" s="17"/>
      <c r="O1" s="17"/>
      <c r="P1" s="17"/>
      <c r="Q1" s="143"/>
      <c r="R1" s="20"/>
      <c r="S1" s="20"/>
    </row>
    <row r="2" spans="1:24" ht="12.75" customHeight="1" thickBot="1">
      <c r="A2" s="3027"/>
      <c r="B2" s="3028"/>
      <c r="D2" s="4299" t="s">
        <v>696</v>
      </c>
      <c r="E2" s="4626"/>
      <c r="F2" s="4626"/>
      <c r="G2" s="4626"/>
      <c r="H2" s="4626"/>
      <c r="I2" s="4626"/>
      <c r="J2" s="4626"/>
      <c r="K2" s="4626"/>
      <c r="L2" s="4626"/>
      <c r="M2" s="4626"/>
      <c r="N2" s="4626"/>
      <c r="O2" s="4626"/>
      <c r="P2" s="4626"/>
      <c r="Q2" s="4627"/>
      <c r="R2" s="20"/>
      <c r="S2" s="20"/>
    </row>
    <row r="3" spans="1:24" ht="24.75" customHeight="1" thickBot="1">
      <c r="A3" s="4633" t="s">
        <v>213</v>
      </c>
      <c r="B3" s="4634"/>
      <c r="C3" s="185" t="s">
        <v>191</v>
      </c>
      <c r="D3" s="186"/>
      <c r="E3" s="186"/>
      <c r="F3" s="187"/>
      <c r="G3" s="184"/>
      <c r="H3" s="188"/>
      <c r="I3" s="186" t="s">
        <v>192</v>
      </c>
      <c r="J3" s="186"/>
      <c r="K3" s="187"/>
      <c r="L3" s="184"/>
      <c r="M3" s="3015" t="s">
        <v>193</v>
      </c>
      <c r="N3" s="3016"/>
      <c r="O3" s="3016"/>
      <c r="P3" s="187"/>
      <c r="Q3" s="191"/>
      <c r="R3" s="20"/>
      <c r="S3" s="20"/>
    </row>
    <row r="4" spans="1:24" ht="35.450000000000003" customHeight="1">
      <c r="A4" s="3029" t="s">
        <v>101</v>
      </c>
      <c r="B4" s="3030" t="s">
        <v>481</v>
      </c>
      <c r="C4" s="3031" t="s">
        <v>481</v>
      </c>
      <c r="D4" s="3032" t="s">
        <v>219</v>
      </c>
      <c r="E4" s="3032" t="s">
        <v>220</v>
      </c>
      <c r="F4" s="3033" t="s">
        <v>196</v>
      </c>
      <c r="G4" s="3034" t="s">
        <v>104</v>
      </c>
      <c r="H4" s="3035" t="s">
        <v>481</v>
      </c>
      <c r="I4" s="3032" t="s">
        <v>221</v>
      </c>
      <c r="J4" s="3032" t="s">
        <v>220</v>
      </c>
      <c r="K4" s="3033" t="s">
        <v>196</v>
      </c>
      <c r="L4" s="3036" t="s">
        <v>104</v>
      </c>
      <c r="M4" s="3037" t="s">
        <v>481</v>
      </c>
      <c r="N4" s="3038" t="s">
        <v>221</v>
      </c>
      <c r="O4" s="3032" t="s">
        <v>220</v>
      </c>
      <c r="P4" s="3033" t="s">
        <v>196</v>
      </c>
      <c r="Q4" s="3036" t="s">
        <v>104</v>
      </c>
      <c r="R4" s="146"/>
      <c r="S4" s="27"/>
    </row>
    <row r="5" spans="1:24" ht="12.2" customHeight="1">
      <c r="A5" s="1234" t="s">
        <v>121</v>
      </c>
      <c r="B5" s="3039">
        <v>16831</v>
      </c>
      <c r="C5" s="3040">
        <v>15551</v>
      </c>
      <c r="D5" s="3041">
        <v>1456</v>
      </c>
      <c r="E5" s="2820">
        <v>9.3627419458555732</v>
      </c>
      <c r="F5" s="3042">
        <v>659</v>
      </c>
      <c r="G5" s="3043">
        <v>797</v>
      </c>
      <c r="H5" s="3042">
        <v>352</v>
      </c>
      <c r="I5" s="3041">
        <v>18</v>
      </c>
      <c r="J5" s="2820">
        <v>5.1136363636363642</v>
      </c>
      <c r="K5" s="3042">
        <v>11</v>
      </c>
      <c r="L5" s="3044">
        <v>7</v>
      </c>
      <c r="M5" s="3040">
        <v>487</v>
      </c>
      <c r="N5" s="1198">
        <v>23</v>
      </c>
      <c r="O5" s="610">
        <v>4.7227926078028748</v>
      </c>
      <c r="P5" s="644">
        <v>11</v>
      </c>
      <c r="Q5" s="3043">
        <v>12</v>
      </c>
      <c r="R5" s="49"/>
      <c r="S5" s="523"/>
    </row>
    <row r="6" spans="1:24" ht="12.2" customHeight="1">
      <c r="A6" s="1234" t="s">
        <v>122</v>
      </c>
      <c r="B6" s="3039">
        <v>16971</v>
      </c>
      <c r="C6" s="3040">
        <v>15673</v>
      </c>
      <c r="D6" s="3041">
        <v>1462</v>
      </c>
      <c r="E6" s="2820">
        <v>9.3281439418107563</v>
      </c>
      <c r="F6" s="3042">
        <v>664</v>
      </c>
      <c r="G6" s="3043">
        <v>798</v>
      </c>
      <c r="H6" s="3042">
        <v>296</v>
      </c>
      <c r="I6" s="3041">
        <v>19</v>
      </c>
      <c r="J6" s="2820">
        <v>6.4189189189189184</v>
      </c>
      <c r="K6" s="3042">
        <v>12</v>
      </c>
      <c r="L6" s="3044">
        <v>7</v>
      </c>
      <c r="M6" s="3040">
        <v>153</v>
      </c>
      <c r="N6" s="1198">
        <v>17</v>
      </c>
      <c r="O6" s="610">
        <v>11.111111111111111</v>
      </c>
      <c r="P6" s="644">
        <v>10</v>
      </c>
      <c r="Q6" s="3043">
        <v>7</v>
      </c>
      <c r="R6" s="49"/>
      <c r="S6" s="523"/>
    </row>
    <row r="7" spans="1:24" ht="12.2" customHeight="1">
      <c r="A7" s="1234" t="s">
        <v>123</v>
      </c>
      <c r="B7" s="3039">
        <v>17023</v>
      </c>
      <c r="C7" s="3040">
        <v>15729</v>
      </c>
      <c r="D7" s="3041">
        <v>1475</v>
      </c>
      <c r="E7" s="2820">
        <v>9.3775828088244637</v>
      </c>
      <c r="F7" s="3042">
        <v>670</v>
      </c>
      <c r="G7" s="3043">
        <v>805</v>
      </c>
      <c r="H7" s="3042">
        <v>201</v>
      </c>
      <c r="I7" s="3041">
        <v>20</v>
      </c>
      <c r="J7" s="2820">
        <v>9.9502487562189064</v>
      </c>
      <c r="K7" s="3042">
        <v>18</v>
      </c>
      <c r="L7" s="3044">
        <v>2</v>
      </c>
      <c r="M7" s="3040">
        <v>151</v>
      </c>
      <c r="N7" s="1198">
        <v>16</v>
      </c>
      <c r="O7" s="610">
        <v>10.596026490066226</v>
      </c>
      <c r="P7" s="644">
        <v>13</v>
      </c>
      <c r="Q7" s="3043">
        <v>3</v>
      </c>
      <c r="R7" s="49"/>
      <c r="S7" s="523"/>
    </row>
    <row r="8" spans="1:24" ht="12.2" customHeight="1">
      <c r="A8" s="1207" t="s">
        <v>124</v>
      </c>
      <c r="B8" s="3045">
        <v>17075</v>
      </c>
      <c r="C8" s="3046">
        <v>15759</v>
      </c>
      <c r="D8" s="3047">
        <v>1473</v>
      </c>
      <c r="E8" s="2821">
        <v>9.3470397867885033</v>
      </c>
      <c r="F8" s="3048">
        <v>665</v>
      </c>
      <c r="G8" s="3049">
        <v>808</v>
      </c>
      <c r="H8" s="3048">
        <v>257</v>
      </c>
      <c r="I8" s="3047">
        <v>12</v>
      </c>
      <c r="J8" s="2821">
        <v>4.6692607003891053</v>
      </c>
      <c r="K8" s="3048">
        <v>6</v>
      </c>
      <c r="L8" s="3050">
        <v>6</v>
      </c>
      <c r="M8" s="3046">
        <v>205</v>
      </c>
      <c r="N8" s="1199">
        <v>15</v>
      </c>
      <c r="O8" s="2822">
        <v>7.3170731707317067</v>
      </c>
      <c r="P8" s="646">
        <v>7</v>
      </c>
      <c r="Q8" s="3049">
        <v>8</v>
      </c>
      <c r="R8" s="49"/>
      <c r="S8" s="523"/>
    </row>
    <row r="9" spans="1:24" ht="12.2" customHeight="1">
      <c r="A9" s="1234" t="s">
        <v>125</v>
      </c>
      <c r="B9" s="3039">
        <v>16988</v>
      </c>
      <c r="C9" s="3040">
        <v>15701</v>
      </c>
      <c r="D9" s="3041">
        <v>1476</v>
      </c>
      <c r="E9" s="2820">
        <f>SUM(D9/C9)*100</f>
        <v>9.400675116234634</v>
      </c>
      <c r="F9" s="3042">
        <v>665</v>
      </c>
      <c r="G9" s="3043">
        <v>811</v>
      </c>
      <c r="H9" s="3042">
        <v>354</v>
      </c>
      <c r="I9" s="3041">
        <v>20</v>
      </c>
      <c r="J9" s="2820">
        <f>SUM(I9/H9)*100</f>
        <v>5.6497175141242941</v>
      </c>
      <c r="K9" s="3042">
        <v>6</v>
      </c>
      <c r="L9" s="3044">
        <v>14</v>
      </c>
      <c r="M9" s="3040">
        <v>438</v>
      </c>
      <c r="N9" s="1198">
        <v>28</v>
      </c>
      <c r="O9" s="610">
        <f>SUM(N9/M9)*100</f>
        <v>6.3926940639269407</v>
      </c>
      <c r="P9" s="644">
        <v>7</v>
      </c>
      <c r="Q9" s="3043">
        <v>7</v>
      </c>
      <c r="R9" s="49"/>
      <c r="S9" s="523"/>
    </row>
    <row r="10" spans="1:24" ht="12.2" customHeight="1">
      <c r="A10" s="1234" t="s">
        <v>126</v>
      </c>
      <c r="B10" s="3039">
        <v>17143</v>
      </c>
      <c r="C10" s="3040">
        <v>15840</v>
      </c>
      <c r="D10" s="3041">
        <v>1487</v>
      </c>
      <c r="E10" s="2820">
        <f>SUM(D10/C10)*100</f>
        <v>9.387626262626263</v>
      </c>
      <c r="F10" s="3042">
        <v>664</v>
      </c>
      <c r="G10" s="3043">
        <v>823</v>
      </c>
      <c r="H10" s="3042">
        <v>292</v>
      </c>
      <c r="I10" s="3041">
        <v>18</v>
      </c>
      <c r="J10" s="2820">
        <f>SUM(I10/H10)*100</f>
        <v>6.1643835616438354</v>
      </c>
      <c r="K10" s="3042">
        <v>12</v>
      </c>
      <c r="L10" s="3044">
        <v>6</v>
      </c>
      <c r="M10" s="3040">
        <v>135</v>
      </c>
      <c r="N10" s="1198">
        <v>16</v>
      </c>
      <c r="O10" s="610">
        <f>SUM(N10/M10)*100</f>
        <v>11.851851851851853</v>
      </c>
      <c r="P10" s="644">
        <v>13</v>
      </c>
      <c r="Q10" s="3043">
        <v>3</v>
      </c>
      <c r="R10" s="49"/>
      <c r="S10" s="523"/>
    </row>
    <row r="11" spans="1:24" ht="12.2" customHeight="1">
      <c r="A11" s="1234" t="s">
        <v>127</v>
      </c>
      <c r="B11" s="3039">
        <v>17132</v>
      </c>
      <c r="C11" s="3040">
        <v>15864</v>
      </c>
      <c r="D11" s="3041">
        <v>1490</v>
      </c>
      <c r="E11" s="2820">
        <f>SUM(D11/C11)*100</f>
        <v>9.3923348461926377</v>
      </c>
      <c r="F11" s="3042">
        <v>667</v>
      </c>
      <c r="G11" s="3043">
        <v>823</v>
      </c>
      <c r="H11" s="3042">
        <v>196</v>
      </c>
      <c r="I11" s="3041">
        <v>12</v>
      </c>
      <c r="J11" s="2820">
        <f>SUM(I11/H11)*100</f>
        <v>6.1224489795918364</v>
      </c>
      <c r="K11" s="3042">
        <v>9</v>
      </c>
      <c r="L11" s="3044">
        <v>3</v>
      </c>
      <c r="M11" s="3040">
        <v>170</v>
      </c>
      <c r="N11" s="1198">
        <v>10</v>
      </c>
      <c r="O11" s="610">
        <f>SUM(N11/M11)*100</f>
        <v>5.8823529411764701</v>
      </c>
      <c r="P11" s="644">
        <v>9</v>
      </c>
      <c r="Q11" s="3043">
        <v>1</v>
      </c>
      <c r="R11" s="49"/>
      <c r="S11" s="523"/>
    </row>
    <row r="12" spans="1:24" ht="12.2" customHeight="1">
      <c r="A12" s="1207" t="s">
        <v>401</v>
      </c>
      <c r="B12" s="3045">
        <v>17158</v>
      </c>
      <c r="C12" s="3046">
        <v>15871</v>
      </c>
      <c r="D12" s="3047">
        <v>1493</v>
      </c>
      <c r="E12" s="2821">
        <f t="shared" ref="E12:E23" si="0">SUM(D12/C12)*100</f>
        <v>9.4070947010270309</v>
      </c>
      <c r="F12" s="3048">
        <v>674</v>
      </c>
      <c r="G12" s="3049">
        <f>D12-F12</f>
        <v>819</v>
      </c>
      <c r="H12" s="3048">
        <v>235</v>
      </c>
      <c r="I12" s="3047">
        <v>20</v>
      </c>
      <c r="J12" s="2821">
        <f t="shared" ref="J12:J30" si="1">SUM(I12/H12)*100</f>
        <v>8.5106382978723403</v>
      </c>
      <c r="K12" s="3048">
        <v>15</v>
      </c>
      <c r="L12" s="3050">
        <f>I12-K12</f>
        <v>5</v>
      </c>
      <c r="M12" s="3046">
        <v>207</v>
      </c>
      <c r="N12" s="1199">
        <v>23</v>
      </c>
      <c r="O12" s="2822">
        <f t="shared" ref="O12:O30" si="2">SUM(N12/M12)*100</f>
        <v>11.111111111111111</v>
      </c>
      <c r="P12" s="646">
        <v>8</v>
      </c>
      <c r="Q12" s="3049">
        <f>N12-P12</f>
        <v>15</v>
      </c>
      <c r="R12" s="49"/>
      <c r="S12" s="523"/>
    </row>
    <row r="13" spans="1:24" ht="12.2" customHeight="1">
      <c r="A13" s="1234" t="s">
        <v>421</v>
      </c>
      <c r="B13" s="3039">
        <v>17069</v>
      </c>
      <c r="C13" s="1681">
        <v>15798</v>
      </c>
      <c r="D13" s="3051">
        <v>1490</v>
      </c>
      <c r="E13" s="610">
        <f t="shared" si="0"/>
        <v>9.431573616913532</v>
      </c>
      <c r="F13" s="3052">
        <v>669</v>
      </c>
      <c r="G13" s="3043">
        <f>D13-F13</f>
        <v>821</v>
      </c>
      <c r="H13" s="3053">
        <v>367</v>
      </c>
      <c r="I13" s="3021">
        <v>20</v>
      </c>
      <c r="J13" s="2827">
        <f t="shared" si="1"/>
        <v>5.4495912806539506</v>
      </c>
      <c r="K13" s="3052">
        <v>17</v>
      </c>
      <c r="L13" s="3043">
        <f>I13-K13</f>
        <v>3</v>
      </c>
      <c r="M13" s="3054">
        <v>455</v>
      </c>
      <c r="N13" s="3051">
        <v>34</v>
      </c>
      <c r="O13" s="2827">
        <f t="shared" si="2"/>
        <v>7.4725274725274726</v>
      </c>
      <c r="P13" s="3052">
        <v>22</v>
      </c>
      <c r="Q13" s="3043">
        <f>N13-P13</f>
        <v>12</v>
      </c>
      <c r="R13" s="49"/>
      <c r="S13" s="523"/>
    </row>
    <row r="14" spans="1:24" ht="12.2" customHeight="1">
      <c r="A14" s="1234" t="s">
        <v>571</v>
      </c>
      <c r="B14" s="3039">
        <v>17125</v>
      </c>
      <c r="C14" s="1681">
        <v>15858</v>
      </c>
      <c r="D14" s="1198">
        <v>1486</v>
      </c>
      <c r="E14" s="610">
        <f t="shared" si="0"/>
        <v>9.3706646487577245</v>
      </c>
      <c r="F14" s="644">
        <v>665</v>
      </c>
      <c r="G14" s="3043">
        <f>D14-F14</f>
        <v>821</v>
      </c>
      <c r="H14" s="3042">
        <v>262</v>
      </c>
      <c r="I14" s="3021">
        <v>17</v>
      </c>
      <c r="J14" s="508">
        <f t="shared" si="1"/>
        <v>6.4885496183206106</v>
      </c>
      <c r="K14" s="644">
        <v>14</v>
      </c>
      <c r="L14" s="3043">
        <f>I14-K14</f>
        <v>3</v>
      </c>
      <c r="M14" s="3040">
        <v>201</v>
      </c>
      <c r="N14" s="1198">
        <v>20</v>
      </c>
      <c r="O14" s="508">
        <f t="shared" si="2"/>
        <v>9.9502487562189064</v>
      </c>
      <c r="P14" s="644">
        <v>16</v>
      </c>
      <c r="Q14" s="3043">
        <f>N14-P14</f>
        <v>4</v>
      </c>
      <c r="R14" s="49"/>
      <c r="S14" s="523"/>
      <c r="X14" s="20"/>
    </row>
    <row r="15" spans="1:24" ht="12.2" customHeight="1">
      <c r="A15" s="1234" t="s">
        <v>422</v>
      </c>
      <c r="B15" s="3039">
        <v>17121</v>
      </c>
      <c r="C15" s="1681">
        <v>15862</v>
      </c>
      <c r="D15" s="1198">
        <v>1499</v>
      </c>
      <c r="E15" s="610">
        <f t="shared" si="0"/>
        <v>9.4502584793846935</v>
      </c>
      <c r="F15" s="644">
        <v>672</v>
      </c>
      <c r="G15" s="3043">
        <v>827</v>
      </c>
      <c r="H15" s="3042">
        <v>172</v>
      </c>
      <c r="I15" s="3021">
        <v>17</v>
      </c>
      <c r="J15" s="508">
        <f t="shared" si="1"/>
        <v>9.8837209302325579</v>
      </c>
      <c r="K15" s="644">
        <v>11</v>
      </c>
      <c r="L15" s="3043">
        <v>6</v>
      </c>
      <c r="M15" s="3040">
        <v>172</v>
      </c>
      <c r="N15" s="1198">
        <v>11</v>
      </c>
      <c r="O15" s="508">
        <f t="shared" si="2"/>
        <v>6.395348837209303</v>
      </c>
      <c r="P15" s="644">
        <v>7</v>
      </c>
      <c r="Q15" s="3043">
        <v>4</v>
      </c>
      <c r="R15" s="49"/>
      <c r="S15" s="523"/>
    </row>
    <row r="16" spans="1:24" ht="12.2" customHeight="1">
      <c r="A16" s="1207" t="s">
        <v>475</v>
      </c>
      <c r="B16" s="3045">
        <v>16936</v>
      </c>
      <c r="C16" s="1245">
        <v>15658</v>
      </c>
      <c r="D16" s="1199">
        <v>1477</v>
      </c>
      <c r="E16" s="2822">
        <f t="shared" si="0"/>
        <v>9.4328777621663047</v>
      </c>
      <c r="F16" s="646">
        <v>660</v>
      </c>
      <c r="G16" s="3049">
        <v>817</v>
      </c>
      <c r="H16" s="3048">
        <v>188</v>
      </c>
      <c r="I16" s="3055">
        <v>16</v>
      </c>
      <c r="J16" s="635">
        <f t="shared" si="1"/>
        <v>8.5106382978723403</v>
      </c>
      <c r="K16" s="646">
        <v>14</v>
      </c>
      <c r="L16" s="3049">
        <v>2</v>
      </c>
      <c r="M16" s="3046">
        <v>243</v>
      </c>
      <c r="N16" s="1199">
        <v>25</v>
      </c>
      <c r="O16" s="635">
        <f t="shared" si="2"/>
        <v>10.2880658436214</v>
      </c>
      <c r="P16" s="646">
        <v>17</v>
      </c>
      <c r="Q16" s="3049">
        <v>8</v>
      </c>
      <c r="R16" s="49"/>
      <c r="S16" s="523"/>
    </row>
    <row r="17" spans="1:21" ht="12.2" customHeight="1">
      <c r="A17" s="1234" t="s">
        <v>522</v>
      </c>
      <c r="B17" s="3056">
        <v>16624</v>
      </c>
      <c r="C17" s="1681">
        <v>15594</v>
      </c>
      <c r="D17" s="3057">
        <v>1469</v>
      </c>
      <c r="E17" s="2827">
        <f t="shared" si="0"/>
        <v>9.4202898550724647</v>
      </c>
      <c r="F17" s="3058">
        <v>660</v>
      </c>
      <c r="G17" s="3059">
        <f t="shared" ref="G17:G30" si="3">SUM(D17-F17)</f>
        <v>809</v>
      </c>
      <c r="H17" s="621">
        <v>339</v>
      </c>
      <c r="I17" s="3057">
        <v>28</v>
      </c>
      <c r="J17" s="2824">
        <f t="shared" si="1"/>
        <v>8.2595870206489668</v>
      </c>
      <c r="K17" s="3052">
        <v>20</v>
      </c>
      <c r="L17" s="3059">
        <f t="shared" ref="L17:L30" si="4">SUM(I17-K17)</f>
        <v>8</v>
      </c>
      <c r="M17" s="1680">
        <v>516</v>
      </c>
      <c r="N17" s="3057">
        <v>38</v>
      </c>
      <c r="O17" s="2827">
        <f t="shared" si="2"/>
        <v>7.3643410852713185</v>
      </c>
      <c r="P17" s="3058">
        <v>17</v>
      </c>
      <c r="Q17" s="3059">
        <f t="shared" ref="Q17:Q30" si="5">SUM(N17-P17)</f>
        <v>21</v>
      </c>
      <c r="R17" s="49"/>
      <c r="S17" s="523"/>
    </row>
    <row r="18" spans="1:21" ht="12.2" customHeight="1">
      <c r="A18" s="1234" t="s">
        <v>480</v>
      </c>
      <c r="B18" s="3039">
        <v>16673</v>
      </c>
      <c r="C18" s="1681">
        <v>15494</v>
      </c>
      <c r="D18" s="1202">
        <v>1466</v>
      </c>
      <c r="E18" s="508">
        <f t="shared" si="0"/>
        <v>9.4617271201755511</v>
      </c>
      <c r="F18" s="1253">
        <v>657</v>
      </c>
      <c r="G18" s="3044">
        <f t="shared" si="3"/>
        <v>809</v>
      </c>
      <c r="H18" s="621">
        <v>263</v>
      </c>
      <c r="I18" s="1202">
        <v>17</v>
      </c>
      <c r="J18" s="643">
        <f t="shared" si="1"/>
        <v>6.4638783269961975</v>
      </c>
      <c r="K18" s="644">
        <v>14</v>
      </c>
      <c r="L18" s="3044">
        <f t="shared" si="4"/>
        <v>3</v>
      </c>
      <c r="M18" s="1680">
        <v>193</v>
      </c>
      <c r="N18" s="1202">
        <v>22</v>
      </c>
      <c r="O18" s="508">
        <f t="shared" si="2"/>
        <v>11.398963730569948</v>
      </c>
      <c r="P18" s="1253">
        <v>18</v>
      </c>
      <c r="Q18" s="3044">
        <f t="shared" si="5"/>
        <v>4</v>
      </c>
      <c r="R18" s="49"/>
      <c r="S18" s="523"/>
    </row>
    <row r="19" spans="1:21" ht="12.2" customHeight="1">
      <c r="A19" s="1234" t="s">
        <v>494</v>
      </c>
      <c r="B19" s="3039">
        <v>16687</v>
      </c>
      <c r="C19" s="1681">
        <v>15667</v>
      </c>
      <c r="D19" s="1202">
        <v>1491</v>
      </c>
      <c r="E19" s="508">
        <f t="shared" si="0"/>
        <v>9.5168187910895519</v>
      </c>
      <c r="F19" s="1253">
        <v>663</v>
      </c>
      <c r="G19" s="3044">
        <f t="shared" si="3"/>
        <v>828</v>
      </c>
      <c r="H19" s="621">
        <v>171</v>
      </c>
      <c r="I19" s="1198">
        <v>17</v>
      </c>
      <c r="J19" s="643">
        <f t="shared" si="1"/>
        <v>9.9415204678362574</v>
      </c>
      <c r="K19" s="644">
        <v>13</v>
      </c>
      <c r="L19" s="3044">
        <f t="shared" si="4"/>
        <v>4</v>
      </c>
      <c r="M19" s="1680">
        <v>154</v>
      </c>
      <c r="N19" s="1202">
        <v>12</v>
      </c>
      <c r="O19" s="508">
        <f t="shared" si="2"/>
        <v>7.7922077922077921</v>
      </c>
      <c r="P19" s="1253">
        <v>7</v>
      </c>
      <c r="Q19" s="3044">
        <f t="shared" si="5"/>
        <v>5</v>
      </c>
      <c r="R19" s="49"/>
      <c r="S19" s="523"/>
    </row>
    <row r="20" spans="1:21" ht="12.2" customHeight="1">
      <c r="A20" s="1207" t="s">
        <v>424</v>
      </c>
      <c r="B20" s="3045">
        <v>16631</v>
      </c>
      <c r="C20" s="1245">
        <v>15600</v>
      </c>
      <c r="D20" s="1200">
        <v>1486</v>
      </c>
      <c r="E20" s="635">
        <f t="shared" si="0"/>
        <v>9.5256410256410255</v>
      </c>
      <c r="F20" s="718">
        <v>662</v>
      </c>
      <c r="G20" s="3050">
        <f t="shared" si="3"/>
        <v>824</v>
      </c>
      <c r="H20" s="3060">
        <v>187</v>
      </c>
      <c r="I20" s="1199">
        <v>17</v>
      </c>
      <c r="J20" s="714">
        <f t="shared" si="1"/>
        <v>9.0909090909090917</v>
      </c>
      <c r="K20" s="646">
        <v>15</v>
      </c>
      <c r="L20" s="3050">
        <f t="shared" si="4"/>
        <v>2</v>
      </c>
      <c r="M20" s="3061">
        <v>244</v>
      </c>
      <c r="N20" s="1200">
        <v>34</v>
      </c>
      <c r="O20" s="635">
        <f t="shared" si="2"/>
        <v>13.934426229508196</v>
      </c>
      <c r="P20" s="718">
        <v>17</v>
      </c>
      <c r="Q20" s="3050">
        <f t="shared" si="5"/>
        <v>17</v>
      </c>
      <c r="R20" s="49"/>
      <c r="S20" s="523"/>
    </row>
    <row r="21" spans="1:21" ht="12.2" customHeight="1">
      <c r="A21" s="1234" t="s">
        <v>412</v>
      </c>
      <c r="B21" s="3039">
        <v>16419</v>
      </c>
      <c r="C21" s="1680">
        <v>15446</v>
      </c>
      <c r="D21" s="1202">
        <v>1497</v>
      </c>
      <c r="E21" s="508">
        <f t="shared" si="0"/>
        <v>9.6918295998964137</v>
      </c>
      <c r="F21" s="3053">
        <v>664</v>
      </c>
      <c r="G21" s="3043">
        <f t="shared" si="3"/>
        <v>833</v>
      </c>
      <c r="H21" s="621">
        <v>319</v>
      </c>
      <c r="I21" s="3051">
        <v>28</v>
      </c>
      <c r="J21" s="643">
        <f t="shared" si="1"/>
        <v>8.7774294670846391</v>
      </c>
      <c r="K21" s="644">
        <v>25</v>
      </c>
      <c r="L21" s="3043">
        <f t="shared" si="4"/>
        <v>3</v>
      </c>
      <c r="M21" s="1680">
        <v>527</v>
      </c>
      <c r="N21" s="1202">
        <v>38</v>
      </c>
      <c r="O21" s="508">
        <f t="shared" si="2"/>
        <v>7.2106261859582546</v>
      </c>
      <c r="P21" s="3052">
        <v>23</v>
      </c>
      <c r="Q21" s="3043">
        <f t="shared" si="5"/>
        <v>15</v>
      </c>
      <c r="R21" s="49"/>
      <c r="S21" s="523"/>
    </row>
    <row r="22" spans="1:21" ht="12.2" customHeight="1">
      <c r="A22" s="3062" t="s">
        <v>207</v>
      </c>
      <c r="B22" s="3039">
        <v>16479</v>
      </c>
      <c r="C22" s="1680">
        <v>15517</v>
      </c>
      <c r="D22" s="1198">
        <v>1505</v>
      </c>
      <c r="E22" s="508">
        <f t="shared" si="0"/>
        <v>9.699039762840755</v>
      </c>
      <c r="F22" s="3042">
        <v>678</v>
      </c>
      <c r="G22" s="3043">
        <f t="shared" si="3"/>
        <v>827</v>
      </c>
      <c r="H22" s="621">
        <v>226</v>
      </c>
      <c r="I22" s="1198">
        <v>21</v>
      </c>
      <c r="J22" s="508">
        <f t="shared" si="1"/>
        <v>9.2920353982300892</v>
      </c>
      <c r="K22" s="3042">
        <v>20</v>
      </c>
      <c r="L22" s="3044">
        <f t="shared" si="4"/>
        <v>1</v>
      </c>
      <c r="M22" s="1705">
        <v>168</v>
      </c>
      <c r="N22" s="1202">
        <v>15</v>
      </c>
      <c r="O22" s="643">
        <f t="shared" si="2"/>
        <v>8.9285714285714288</v>
      </c>
      <c r="P22" s="644">
        <v>9</v>
      </c>
      <c r="Q22" s="3044">
        <f t="shared" si="5"/>
        <v>6</v>
      </c>
      <c r="R22" s="49"/>
      <c r="S22" s="523"/>
    </row>
    <row r="23" spans="1:21" ht="12.2" customHeight="1">
      <c r="A23" s="3062" t="s">
        <v>61</v>
      </c>
      <c r="B23" s="3039">
        <v>16510</v>
      </c>
      <c r="C23" s="1680">
        <v>15527</v>
      </c>
      <c r="D23" s="1198">
        <v>1633</v>
      </c>
      <c r="E23" s="508">
        <f t="shared" si="0"/>
        <v>10.517163650415405</v>
      </c>
      <c r="F23" s="3042">
        <v>751</v>
      </c>
      <c r="G23" s="3043">
        <f t="shared" si="3"/>
        <v>882</v>
      </c>
      <c r="H23" s="621">
        <v>178</v>
      </c>
      <c r="I23" s="1198">
        <v>27</v>
      </c>
      <c r="J23" s="508">
        <f t="shared" si="1"/>
        <v>15.168539325842698</v>
      </c>
      <c r="K23" s="3042">
        <v>21</v>
      </c>
      <c r="L23" s="3043">
        <f t="shared" si="4"/>
        <v>6</v>
      </c>
      <c r="M23" s="1705">
        <v>145</v>
      </c>
      <c r="N23" s="1202">
        <v>14</v>
      </c>
      <c r="O23" s="643">
        <f t="shared" si="2"/>
        <v>9.6551724137931032</v>
      </c>
      <c r="P23" s="644">
        <v>12</v>
      </c>
      <c r="Q23" s="3043">
        <f t="shared" si="5"/>
        <v>2</v>
      </c>
      <c r="R23" s="49"/>
      <c r="S23" s="523"/>
    </row>
    <row r="24" spans="1:21" ht="12.2" customHeight="1">
      <c r="A24" s="3063" t="s">
        <v>547</v>
      </c>
      <c r="B24" s="3045">
        <v>16482</v>
      </c>
      <c r="C24" s="3061">
        <v>15487</v>
      </c>
      <c r="D24" s="1199">
        <v>1628</v>
      </c>
      <c r="E24" s="635">
        <f t="shared" ref="E24:E30" si="6">SUM(D24/C24)*100</f>
        <v>10.512042358106799</v>
      </c>
      <c r="F24" s="3048">
        <v>743</v>
      </c>
      <c r="G24" s="3049">
        <f t="shared" si="3"/>
        <v>885</v>
      </c>
      <c r="H24" s="3060">
        <v>199</v>
      </c>
      <c r="I24" s="1199">
        <v>12</v>
      </c>
      <c r="J24" s="635">
        <f t="shared" si="1"/>
        <v>6.0301507537688437</v>
      </c>
      <c r="K24" s="3048">
        <v>9</v>
      </c>
      <c r="L24" s="3049">
        <f t="shared" si="4"/>
        <v>3</v>
      </c>
      <c r="M24" s="3064">
        <v>224</v>
      </c>
      <c r="N24" s="1200">
        <v>29</v>
      </c>
      <c r="O24" s="714">
        <f t="shared" si="2"/>
        <v>12.946428571428573</v>
      </c>
      <c r="P24" s="646">
        <v>14</v>
      </c>
      <c r="Q24" s="3049">
        <f t="shared" si="5"/>
        <v>15</v>
      </c>
      <c r="R24" s="49"/>
      <c r="S24" s="523"/>
    </row>
    <row r="25" spans="1:21" ht="12.2" customHeight="1">
      <c r="A25" s="3065" t="s">
        <v>599</v>
      </c>
      <c r="B25" s="3056">
        <v>16300</v>
      </c>
      <c r="C25" s="3066">
        <v>15360</v>
      </c>
      <c r="D25" s="3051">
        <v>1627</v>
      </c>
      <c r="E25" s="2824">
        <f t="shared" si="6"/>
        <v>10.592447916666666</v>
      </c>
      <c r="F25" s="3058">
        <v>752</v>
      </c>
      <c r="G25" s="3059">
        <f t="shared" si="3"/>
        <v>875</v>
      </c>
      <c r="H25" s="3067">
        <v>288</v>
      </c>
      <c r="I25" s="3051">
        <v>24</v>
      </c>
      <c r="J25" s="2827">
        <f t="shared" si="1"/>
        <v>8.3333333333333321</v>
      </c>
      <c r="K25" s="3067">
        <v>22</v>
      </c>
      <c r="L25" s="3059">
        <f t="shared" si="4"/>
        <v>2</v>
      </c>
      <c r="M25" s="3066">
        <v>426</v>
      </c>
      <c r="N25" s="3057">
        <v>31</v>
      </c>
      <c r="O25" s="2824">
        <f t="shared" si="2"/>
        <v>7.276995305164319</v>
      </c>
      <c r="P25" s="3052">
        <v>18</v>
      </c>
      <c r="Q25" s="3068">
        <f t="shared" si="5"/>
        <v>13</v>
      </c>
      <c r="R25" s="49"/>
      <c r="S25" s="523"/>
    </row>
    <row r="26" spans="1:21" ht="12.2" customHeight="1">
      <c r="A26" s="3062" t="s">
        <v>626</v>
      </c>
      <c r="B26" s="3039">
        <v>16350</v>
      </c>
      <c r="C26" s="1680">
        <v>15395</v>
      </c>
      <c r="D26" s="1202">
        <v>1629</v>
      </c>
      <c r="E26" s="508">
        <f t="shared" si="6"/>
        <v>10.581357583631048</v>
      </c>
      <c r="F26" s="1253">
        <v>747</v>
      </c>
      <c r="G26" s="3044">
        <f t="shared" si="3"/>
        <v>882</v>
      </c>
      <c r="H26" s="621">
        <v>232</v>
      </c>
      <c r="I26" s="1202">
        <v>20</v>
      </c>
      <c r="J26" s="508">
        <f t="shared" si="1"/>
        <v>8.6206896551724146</v>
      </c>
      <c r="K26" s="1253">
        <v>12</v>
      </c>
      <c r="L26" s="3044">
        <f t="shared" si="4"/>
        <v>8</v>
      </c>
      <c r="M26" s="1680">
        <v>158</v>
      </c>
      <c r="N26" s="1202">
        <v>23</v>
      </c>
      <c r="O26" s="508">
        <f t="shared" si="2"/>
        <v>14.556962025316455</v>
      </c>
      <c r="P26" s="1253">
        <v>19</v>
      </c>
      <c r="Q26" s="3044">
        <f t="shared" si="5"/>
        <v>4</v>
      </c>
      <c r="R26" s="49"/>
      <c r="S26" s="523"/>
      <c r="U26" s="20"/>
    </row>
    <row r="27" spans="1:21" ht="12.2" customHeight="1">
      <c r="A27" s="3062" t="s">
        <v>638</v>
      </c>
      <c r="B27" s="3039">
        <v>16380</v>
      </c>
      <c r="C27" s="1680">
        <v>15430</v>
      </c>
      <c r="D27" s="1202">
        <v>1643</v>
      </c>
      <c r="E27" s="508">
        <f t="shared" si="6"/>
        <v>10.648088139987038</v>
      </c>
      <c r="F27" s="1253">
        <v>753</v>
      </c>
      <c r="G27" s="3044">
        <f t="shared" si="3"/>
        <v>890</v>
      </c>
      <c r="H27" s="621">
        <v>172</v>
      </c>
      <c r="I27" s="1198">
        <v>21</v>
      </c>
      <c r="J27" s="508">
        <f t="shared" si="1"/>
        <v>12.209302325581394</v>
      </c>
      <c r="K27" s="1253">
        <v>16</v>
      </c>
      <c r="L27" s="3044">
        <f t="shared" si="4"/>
        <v>5</v>
      </c>
      <c r="M27" s="1680">
        <v>141</v>
      </c>
      <c r="N27" s="1202">
        <v>20</v>
      </c>
      <c r="O27" s="508">
        <f t="shared" si="2"/>
        <v>14.184397163120568</v>
      </c>
      <c r="P27" s="1253">
        <v>15</v>
      </c>
      <c r="Q27" s="3044">
        <f t="shared" si="5"/>
        <v>5</v>
      </c>
      <c r="R27" s="49"/>
      <c r="S27" s="523"/>
    </row>
    <row r="28" spans="1:21" ht="12.2" customHeight="1">
      <c r="A28" s="3063" t="s">
        <v>639</v>
      </c>
      <c r="B28" s="3045">
        <v>16335</v>
      </c>
      <c r="C28" s="3061">
        <v>15376</v>
      </c>
      <c r="D28" s="1200">
        <v>1636</v>
      </c>
      <c r="E28" s="635">
        <f t="shared" si="6"/>
        <v>10.639958376690947</v>
      </c>
      <c r="F28" s="718">
        <v>751</v>
      </c>
      <c r="G28" s="3050">
        <f t="shared" si="3"/>
        <v>885</v>
      </c>
      <c r="H28" s="3060">
        <v>183</v>
      </c>
      <c r="I28" s="1199">
        <v>16</v>
      </c>
      <c r="J28" s="635">
        <f t="shared" si="1"/>
        <v>8.7431693989071047</v>
      </c>
      <c r="K28" s="718">
        <v>13</v>
      </c>
      <c r="L28" s="3050">
        <f t="shared" si="4"/>
        <v>3</v>
      </c>
      <c r="M28" s="3061">
        <v>228</v>
      </c>
      <c r="N28" s="1200">
        <v>37</v>
      </c>
      <c r="O28" s="635">
        <f t="shared" si="2"/>
        <v>16.228070175438596</v>
      </c>
      <c r="P28" s="718">
        <v>19</v>
      </c>
      <c r="Q28" s="3050">
        <f t="shared" si="5"/>
        <v>18</v>
      </c>
      <c r="R28" s="49"/>
      <c r="S28" s="523"/>
    </row>
    <row r="29" spans="1:21" ht="12.2" customHeight="1">
      <c r="A29" s="3065" t="s">
        <v>689</v>
      </c>
      <c r="B29" s="3056">
        <v>16163</v>
      </c>
      <c r="C29" s="3069">
        <v>15213</v>
      </c>
      <c r="D29" s="3051">
        <v>1654</v>
      </c>
      <c r="E29" s="2827">
        <f t="shared" si="6"/>
        <v>10.87228028659699</v>
      </c>
      <c r="F29" s="3052">
        <v>761</v>
      </c>
      <c r="G29" s="3059">
        <f t="shared" si="3"/>
        <v>893</v>
      </c>
      <c r="H29" s="3053">
        <v>262</v>
      </c>
      <c r="I29" s="3070">
        <v>25</v>
      </c>
      <c r="J29" s="2827">
        <f t="shared" si="1"/>
        <v>9.5419847328244281</v>
      </c>
      <c r="K29" s="3052">
        <v>21</v>
      </c>
      <c r="L29" s="3068">
        <f t="shared" si="4"/>
        <v>4</v>
      </c>
      <c r="M29" s="3066">
        <v>432</v>
      </c>
      <c r="N29" s="3051">
        <v>24</v>
      </c>
      <c r="O29" s="2827">
        <f t="shared" si="2"/>
        <v>5.5555555555555554</v>
      </c>
      <c r="P29" s="3052">
        <v>18</v>
      </c>
      <c r="Q29" s="3059">
        <f t="shared" si="5"/>
        <v>6</v>
      </c>
      <c r="R29" s="49"/>
      <c r="S29" s="523"/>
    </row>
    <row r="30" spans="1:21" ht="12.75" customHeight="1">
      <c r="A30" s="1234" t="s">
        <v>707</v>
      </c>
      <c r="B30" s="3071">
        <v>16246</v>
      </c>
      <c r="C30" s="1681">
        <v>15268</v>
      </c>
      <c r="D30" s="1198">
        <v>1644</v>
      </c>
      <c r="E30" s="508">
        <f t="shared" si="6"/>
        <v>10.767618548598376</v>
      </c>
      <c r="F30" s="644">
        <v>762</v>
      </c>
      <c r="G30" s="3043">
        <f t="shared" si="3"/>
        <v>882</v>
      </c>
      <c r="H30" s="3042">
        <v>231</v>
      </c>
      <c r="I30" s="1198">
        <v>19</v>
      </c>
      <c r="J30" s="508">
        <f t="shared" si="1"/>
        <v>8.2251082251082259</v>
      </c>
      <c r="K30" s="644">
        <v>17</v>
      </c>
      <c r="L30" s="3044">
        <f t="shared" si="4"/>
        <v>2</v>
      </c>
      <c r="M30" s="3040">
        <v>150</v>
      </c>
      <c r="N30" s="1198">
        <v>24</v>
      </c>
      <c r="O30" s="508">
        <f t="shared" si="2"/>
        <v>16</v>
      </c>
      <c r="P30" s="644">
        <v>18</v>
      </c>
      <c r="Q30" s="3043">
        <f t="shared" si="5"/>
        <v>6</v>
      </c>
      <c r="R30" s="49"/>
      <c r="S30" s="523"/>
    </row>
    <row r="31" spans="1:21" ht="12.75" customHeight="1">
      <c r="A31" s="1234" t="s">
        <v>708</v>
      </c>
      <c r="B31" s="3071">
        <v>16260</v>
      </c>
      <c r="C31" s="1681">
        <v>15305</v>
      </c>
      <c r="D31" s="1198">
        <v>1662</v>
      </c>
      <c r="E31" s="610">
        <f t="shared" ref="E31:E44" si="7">SUM(D31/C31)*100</f>
        <v>10.859196341065012</v>
      </c>
      <c r="F31" s="644">
        <v>767</v>
      </c>
      <c r="G31" s="3043">
        <f t="shared" ref="G31:G44" si="8">SUM(D31-F31)</f>
        <v>895</v>
      </c>
      <c r="H31" s="621">
        <v>145</v>
      </c>
      <c r="I31" s="1202">
        <v>9</v>
      </c>
      <c r="J31" s="643">
        <f t="shared" ref="J31:J44" si="9">SUM(I31/H31)*100</f>
        <v>6.2068965517241379</v>
      </c>
      <c r="K31" s="1253">
        <v>7</v>
      </c>
      <c r="L31" s="3044">
        <f t="shared" ref="L31:L44" si="10">SUM(I31-K31)</f>
        <v>2</v>
      </c>
      <c r="M31" s="3040">
        <v>134</v>
      </c>
      <c r="N31" s="3021">
        <v>13</v>
      </c>
      <c r="O31" s="643">
        <f t="shared" ref="O31:O44" si="11">SUM(N31/M31)*100</f>
        <v>9.7014925373134329</v>
      </c>
      <c r="P31" s="644">
        <v>11</v>
      </c>
      <c r="Q31" s="3043">
        <f t="shared" ref="Q31:Q44" si="12">SUM(N31-P31)</f>
        <v>2</v>
      </c>
      <c r="R31" s="49"/>
      <c r="S31" s="523"/>
    </row>
    <row r="32" spans="1:21" ht="12.75" customHeight="1">
      <c r="A32" s="1207" t="s">
        <v>709</v>
      </c>
      <c r="B32" s="3072">
        <v>16103</v>
      </c>
      <c r="C32" s="1245">
        <v>15186</v>
      </c>
      <c r="D32" s="1199">
        <v>1648</v>
      </c>
      <c r="E32" s="2822">
        <f t="shared" si="7"/>
        <v>10.852100618991175</v>
      </c>
      <c r="F32" s="644">
        <v>774</v>
      </c>
      <c r="G32" s="3049">
        <f t="shared" si="8"/>
        <v>874</v>
      </c>
      <c r="H32" s="3060">
        <v>173</v>
      </c>
      <c r="I32" s="1200">
        <v>34</v>
      </c>
      <c r="J32" s="714">
        <f t="shared" si="9"/>
        <v>19.653179190751445</v>
      </c>
      <c r="K32" s="718">
        <v>24</v>
      </c>
      <c r="L32" s="3050">
        <f t="shared" si="10"/>
        <v>10</v>
      </c>
      <c r="M32" s="3046">
        <v>236</v>
      </c>
      <c r="N32" s="3055">
        <v>38</v>
      </c>
      <c r="O32" s="714">
        <f t="shared" si="11"/>
        <v>16.101694915254235</v>
      </c>
      <c r="P32" s="644">
        <v>16</v>
      </c>
      <c r="Q32" s="3049">
        <f t="shared" si="12"/>
        <v>22</v>
      </c>
      <c r="R32" s="49"/>
      <c r="S32" s="523"/>
    </row>
    <row r="33" spans="1:21" ht="12.75" customHeight="1">
      <c r="A33" s="3065" t="s">
        <v>725</v>
      </c>
      <c r="B33" s="3056">
        <v>15889</v>
      </c>
      <c r="C33" s="3069">
        <v>15018</v>
      </c>
      <c r="D33" s="3051">
        <v>1649</v>
      </c>
      <c r="E33" s="2827">
        <f t="shared" si="7"/>
        <v>10.980157144759623</v>
      </c>
      <c r="F33" s="3052">
        <v>771</v>
      </c>
      <c r="G33" s="3059">
        <f t="shared" si="8"/>
        <v>878</v>
      </c>
      <c r="H33" s="3053">
        <v>271</v>
      </c>
      <c r="I33" s="3070">
        <v>19</v>
      </c>
      <c r="J33" s="2827">
        <f t="shared" si="9"/>
        <v>7.0110701107011062</v>
      </c>
      <c r="K33" s="3052">
        <v>12</v>
      </c>
      <c r="L33" s="3068">
        <f t="shared" si="10"/>
        <v>7</v>
      </c>
      <c r="M33" s="3066">
        <v>427</v>
      </c>
      <c r="N33" s="3051">
        <v>28</v>
      </c>
      <c r="O33" s="2827">
        <f t="shared" si="11"/>
        <v>6.557377049180328</v>
      </c>
      <c r="P33" s="3052">
        <v>19</v>
      </c>
      <c r="Q33" s="3059">
        <f t="shared" si="12"/>
        <v>9</v>
      </c>
      <c r="R33" s="49"/>
      <c r="S33" s="523"/>
    </row>
    <row r="34" spans="1:21" ht="12.75" customHeight="1">
      <c r="A34" s="1234" t="s">
        <v>726</v>
      </c>
      <c r="B34" s="3071">
        <v>15954</v>
      </c>
      <c r="C34" s="1681">
        <v>15057</v>
      </c>
      <c r="D34" s="1198">
        <v>1673</v>
      </c>
      <c r="E34" s="508">
        <f t="shared" si="7"/>
        <v>11.111111111111111</v>
      </c>
      <c r="F34" s="644">
        <v>784</v>
      </c>
      <c r="G34" s="3043">
        <f t="shared" si="8"/>
        <v>889</v>
      </c>
      <c r="H34" s="3042">
        <v>220</v>
      </c>
      <c r="I34" s="1198">
        <v>29</v>
      </c>
      <c r="J34" s="508">
        <f t="shared" si="9"/>
        <v>13.18181818181818</v>
      </c>
      <c r="K34" s="644">
        <v>20</v>
      </c>
      <c r="L34" s="3044">
        <f t="shared" si="10"/>
        <v>9</v>
      </c>
      <c r="M34" s="3040">
        <v>155</v>
      </c>
      <c r="N34" s="1198">
        <v>16</v>
      </c>
      <c r="O34" s="508">
        <f t="shared" si="11"/>
        <v>10.32258064516129</v>
      </c>
      <c r="P34" s="644">
        <v>14</v>
      </c>
      <c r="Q34" s="3043">
        <f t="shared" si="12"/>
        <v>2</v>
      </c>
      <c r="R34" s="49"/>
      <c r="S34" s="523"/>
      <c r="U34" s="20"/>
    </row>
    <row r="35" spans="1:21" ht="14.25" customHeight="1">
      <c r="A35" s="1234" t="s">
        <v>727</v>
      </c>
      <c r="B35" s="3071">
        <v>15932</v>
      </c>
      <c r="C35" s="1681">
        <v>15028</v>
      </c>
      <c r="D35" s="1198">
        <v>1676</v>
      </c>
      <c r="E35" s="610">
        <f t="shared" si="7"/>
        <v>11.152515304764439</v>
      </c>
      <c r="F35" s="644">
        <v>782</v>
      </c>
      <c r="G35" s="3043">
        <f t="shared" si="8"/>
        <v>894</v>
      </c>
      <c r="H35" s="621">
        <v>139</v>
      </c>
      <c r="I35" s="1202">
        <v>19</v>
      </c>
      <c r="J35" s="643">
        <f t="shared" si="9"/>
        <v>13.669064748201439</v>
      </c>
      <c r="K35" s="1253">
        <v>14</v>
      </c>
      <c r="L35" s="3044">
        <f t="shared" si="10"/>
        <v>5</v>
      </c>
      <c r="M35" s="3040">
        <v>145</v>
      </c>
      <c r="N35" s="3021">
        <v>27</v>
      </c>
      <c r="O35" s="643">
        <f t="shared" si="11"/>
        <v>18.620689655172416</v>
      </c>
      <c r="P35" s="644">
        <v>20</v>
      </c>
      <c r="Q35" s="3043">
        <f t="shared" si="12"/>
        <v>7</v>
      </c>
      <c r="R35" s="49"/>
      <c r="S35" s="523"/>
      <c r="T35" s="20"/>
    </row>
    <row r="36" spans="1:21" ht="14.25" customHeight="1">
      <c r="A36" s="1207" t="s">
        <v>728</v>
      </c>
      <c r="B36" s="3072">
        <v>15688</v>
      </c>
      <c r="C36" s="1245">
        <v>14803</v>
      </c>
      <c r="D36" s="1199">
        <v>1662</v>
      </c>
      <c r="E36" s="2822">
        <f t="shared" si="7"/>
        <v>11.227453894480849</v>
      </c>
      <c r="F36" s="646">
        <v>771</v>
      </c>
      <c r="G36" s="3049">
        <f t="shared" si="8"/>
        <v>891</v>
      </c>
      <c r="H36" s="3060">
        <v>142</v>
      </c>
      <c r="I36" s="1200">
        <v>23</v>
      </c>
      <c r="J36" s="714">
        <f t="shared" si="9"/>
        <v>16.197183098591552</v>
      </c>
      <c r="K36" s="718">
        <v>17</v>
      </c>
      <c r="L36" s="3050">
        <f t="shared" si="10"/>
        <v>6</v>
      </c>
      <c r="M36" s="3046">
        <v>239</v>
      </c>
      <c r="N36" s="3055">
        <v>36</v>
      </c>
      <c r="O36" s="714">
        <f t="shared" si="11"/>
        <v>15.062761506276152</v>
      </c>
      <c r="P36" s="646">
        <v>21</v>
      </c>
      <c r="Q36" s="3049">
        <f t="shared" si="12"/>
        <v>15</v>
      </c>
      <c r="R36" s="49"/>
      <c r="S36" s="523"/>
      <c r="T36" s="20"/>
    </row>
    <row r="37" spans="1:21" ht="14.25" customHeight="1">
      <c r="A37" s="3065" t="s">
        <v>765</v>
      </c>
      <c r="B37" s="3071">
        <v>15445</v>
      </c>
      <c r="C37" s="1681">
        <v>14599</v>
      </c>
      <c r="D37" s="1198">
        <v>1653</v>
      </c>
      <c r="E37" s="610">
        <f t="shared" si="7"/>
        <v>11.322693335159942</v>
      </c>
      <c r="F37" s="644">
        <v>761</v>
      </c>
      <c r="G37" s="3043">
        <f t="shared" si="8"/>
        <v>892</v>
      </c>
      <c r="H37" s="621">
        <v>239</v>
      </c>
      <c r="I37" s="1202">
        <v>20</v>
      </c>
      <c r="J37" s="643">
        <f t="shared" si="9"/>
        <v>8.3682008368200833</v>
      </c>
      <c r="K37" s="1253">
        <v>10</v>
      </c>
      <c r="L37" s="3044">
        <f t="shared" si="10"/>
        <v>10</v>
      </c>
      <c r="M37" s="3040">
        <v>425</v>
      </c>
      <c r="N37" s="3021">
        <v>32</v>
      </c>
      <c r="O37" s="643">
        <f t="shared" si="11"/>
        <v>7.5294117647058814</v>
      </c>
      <c r="P37" s="644">
        <v>23</v>
      </c>
      <c r="Q37" s="3043">
        <f t="shared" si="12"/>
        <v>9</v>
      </c>
      <c r="R37" s="49"/>
      <c r="S37" s="523"/>
      <c r="T37" s="20"/>
    </row>
    <row r="38" spans="1:21" ht="14.25" customHeight="1">
      <c r="A38" s="1234" t="s">
        <v>769</v>
      </c>
      <c r="B38" s="3073">
        <v>15440</v>
      </c>
      <c r="C38" s="1681">
        <v>14575</v>
      </c>
      <c r="D38" s="1198">
        <v>1656</v>
      </c>
      <c r="E38" s="610">
        <f t="shared" si="7"/>
        <v>11.361921097770153</v>
      </c>
      <c r="F38" s="644">
        <v>761</v>
      </c>
      <c r="G38" s="3043">
        <f t="shared" si="8"/>
        <v>895</v>
      </c>
      <c r="H38" s="621">
        <v>195</v>
      </c>
      <c r="I38" s="1202">
        <v>17</v>
      </c>
      <c r="J38" s="643">
        <f t="shared" si="9"/>
        <v>8.7179487179487172</v>
      </c>
      <c r="K38" s="1253">
        <v>12</v>
      </c>
      <c r="L38" s="3044">
        <f t="shared" si="10"/>
        <v>5</v>
      </c>
      <c r="M38" s="3040">
        <v>202</v>
      </c>
      <c r="N38" s="3021">
        <v>22</v>
      </c>
      <c r="O38" s="643">
        <f t="shared" si="11"/>
        <v>10.891089108910892</v>
      </c>
      <c r="P38" s="644">
        <v>19</v>
      </c>
      <c r="Q38" s="3043">
        <f t="shared" si="12"/>
        <v>3</v>
      </c>
      <c r="R38" s="49"/>
      <c r="S38" s="523"/>
      <c r="T38" s="20"/>
    </row>
    <row r="39" spans="1:21" ht="14.25" customHeight="1">
      <c r="A39" s="1234" t="s">
        <v>755</v>
      </c>
      <c r="B39" s="3073">
        <v>15463</v>
      </c>
      <c r="C39" s="1681">
        <v>14578</v>
      </c>
      <c r="D39" s="1198">
        <v>1658</v>
      </c>
      <c r="E39" s="610">
        <f t="shared" si="7"/>
        <v>11.373302236246399</v>
      </c>
      <c r="F39" s="644">
        <v>765</v>
      </c>
      <c r="G39" s="3043">
        <f t="shared" si="8"/>
        <v>893</v>
      </c>
      <c r="H39" s="621">
        <v>168</v>
      </c>
      <c r="I39" s="1202">
        <v>16</v>
      </c>
      <c r="J39" s="643">
        <f t="shared" si="9"/>
        <v>9.5238095238095237</v>
      </c>
      <c r="K39" s="1253">
        <v>14</v>
      </c>
      <c r="L39" s="3044">
        <f t="shared" si="10"/>
        <v>2</v>
      </c>
      <c r="M39" s="3040">
        <v>144</v>
      </c>
      <c r="N39" s="3021">
        <v>20</v>
      </c>
      <c r="O39" s="643">
        <f t="shared" si="11"/>
        <v>13.888888888888889</v>
      </c>
      <c r="P39" s="644">
        <v>15</v>
      </c>
      <c r="Q39" s="3043">
        <f t="shared" si="12"/>
        <v>5</v>
      </c>
      <c r="R39" s="49"/>
      <c r="S39" s="523"/>
      <c r="T39" s="20"/>
    </row>
    <row r="40" spans="1:21" ht="14.25" customHeight="1">
      <c r="A40" s="1207" t="s">
        <v>770</v>
      </c>
      <c r="B40" s="3073">
        <v>15383</v>
      </c>
      <c r="C40" s="1245">
        <v>14493</v>
      </c>
      <c r="D40" s="1199">
        <v>1648</v>
      </c>
      <c r="E40" s="2822">
        <f t="shared" si="7"/>
        <v>11.371006692886221</v>
      </c>
      <c r="F40" s="646">
        <v>758</v>
      </c>
      <c r="G40" s="3049">
        <f t="shared" si="8"/>
        <v>890</v>
      </c>
      <c r="H40" s="3046">
        <v>161</v>
      </c>
      <c r="I40" s="1199">
        <v>26</v>
      </c>
      <c r="J40" s="635">
        <f t="shared" si="9"/>
        <v>16.149068322981368</v>
      </c>
      <c r="K40" s="646">
        <v>17</v>
      </c>
      <c r="L40" s="3050">
        <f t="shared" si="10"/>
        <v>9</v>
      </c>
      <c r="M40" s="3046">
        <v>237</v>
      </c>
      <c r="N40" s="3055">
        <v>37</v>
      </c>
      <c r="O40" s="714">
        <f t="shared" si="11"/>
        <v>15.611814345991561</v>
      </c>
      <c r="P40" s="646">
        <v>23</v>
      </c>
      <c r="Q40" s="3049">
        <f t="shared" si="12"/>
        <v>14</v>
      </c>
      <c r="R40" s="49"/>
      <c r="S40" s="523"/>
    </row>
    <row r="41" spans="1:21" ht="14.25" customHeight="1">
      <c r="A41" s="3062" t="s">
        <v>792</v>
      </c>
      <c r="B41" s="3074">
        <v>15201</v>
      </c>
      <c r="C41" s="621">
        <v>14337</v>
      </c>
      <c r="D41" s="1198">
        <v>1645</v>
      </c>
      <c r="E41" s="610">
        <f t="shared" si="7"/>
        <v>11.473809025598102</v>
      </c>
      <c r="F41" s="644">
        <v>754</v>
      </c>
      <c r="G41" s="621">
        <f t="shared" si="8"/>
        <v>891</v>
      </c>
      <c r="H41" s="1681">
        <v>217</v>
      </c>
      <c r="I41" s="1202">
        <v>20</v>
      </c>
      <c r="J41" s="643">
        <f t="shared" si="9"/>
        <v>9.216589861751153</v>
      </c>
      <c r="K41" s="1253">
        <v>13</v>
      </c>
      <c r="L41" s="3044">
        <f t="shared" si="10"/>
        <v>7</v>
      </c>
      <c r="M41" s="3042">
        <v>391</v>
      </c>
      <c r="N41" s="3021">
        <v>32</v>
      </c>
      <c r="O41" s="643">
        <f t="shared" si="11"/>
        <v>8.1841432225063944</v>
      </c>
      <c r="P41" s="644">
        <v>22</v>
      </c>
      <c r="Q41" s="3043">
        <f t="shared" si="12"/>
        <v>10</v>
      </c>
      <c r="R41" s="49"/>
      <c r="S41" s="523"/>
    </row>
    <row r="42" spans="1:21" ht="14.25" customHeight="1">
      <c r="A42" s="3062" t="s">
        <v>798</v>
      </c>
      <c r="B42" s="3073">
        <v>15239</v>
      </c>
      <c r="C42" s="621">
        <v>14355</v>
      </c>
      <c r="D42" s="1198">
        <v>1665</v>
      </c>
      <c r="E42" s="508">
        <f t="shared" si="7"/>
        <v>11.598746081504702</v>
      </c>
      <c r="F42" s="644">
        <v>766</v>
      </c>
      <c r="G42" s="621">
        <f t="shared" si="8"/>
        <v>899</v>
      </c>
      <c r="H42" s="1681">
        <v>177</v>
      </c>
      <c r="I42" s="1202">
        <v>29</v>
      </c>
      <c r="J42" s="643">
        <f t="shared" si="9"/>
        <v>16.38418079096045</v>
      </c>
      <c r="K42" s="1253">
        <v>20</v>
      </c>
      <c r="L42" s="3044">
        <f t="shared" si="10"/>
        <v>9</v>
      </c>
      <c r="M42" s="3042">
        <v>121</v>
      </c>
      <c r="N42" s="3021">
        <v>21</v>
      </c>
      <c r="O42" s="643">
        <f t="shared" si="11"/>
        <v>17.355371900826448</v>
      </c>
      <c r="P42" s="644">
        <v>15</v>
      </c>
      <c r="Q42" s="3043">
        <f t="shared" si="12"/>
        <v>6</v>
      </c>
      <c r="R42" s="49"/>
      <c r="S42" s="523"/>
    </row>
    <row r="43" spans="1:21" ht="15.75" customHeight="1">
      <c r="A43" s="3062" t="s">
        <v>787</v>
      </c>
      <c r="B43" s="3071">
        <v>15221</v>
      </c>
      <c r="C43" s="3042">
        <v>14316</v>
      </c>
      <c r="D43" s="1198">
        <v>1669</v>
      </c>
      <c r="E43" s="508">
        <f t="shared" si="7"/>
        <v>11.658284436993574</v>
      </c>
      <c r="F43" s="644">
        <v>774</v>
      </c>
      <c r="G43" s="1253">
        <f t="shared" si="8"/>
        <v>895</v>
      </c>
      <c r="H43" s="3040">
        <v>127</v>
      </c>
      <c r="I43" s="1198">
        <v>20</v>
      </c>
      <c r="J43" s="508">
        <f t="shared" si="9"/>
        <v>15.748031496062993</v>
      </c>
      <c r="K43" s="644">
        <v>17</v>
      </c>
      <c r="L43" s="3044">
        <f t="shared" si="10"/>
        <v>3</v>
      </c>
      <c r="M43" s="3042">
        <v>144</v>
      </c>
      <c r="N43" s="1198">
        <v>20</v>
      </c>
      <c r="O43" s="508">
        <f t="shared" si="11"/>
        <v>13.888888888888889</v>
      </c>
      <c r="P43" s="644">
        <v>15</v>
      </c>
      <c r="Q43" s="3044">
        <f t="shared" si="12"/>
        <v>5</v>
      </c>
      <c r="R43" s="49"/>
      <c r="S43" s="523"/>
    </row>
    <row r="44" spans="1:21" ht="14.25" customHeight="1">
      <c r="A44" s="1207" t="s">
        <v>799</v>
      </c>
      <c r="B44" s="3072">
        <v>15064</v>
      </c>
      <c r="C44" s="1245">
        <v>14193</v>
      </c>
      <c r="D44" s="1199">
        <v>1646</v>
      </c>
      <c r="E44" s="2822">
        <f t="shared" si="7"/>
        <v>11.597266258014514</v>
      </c>
      <c r="F44" s="646">
        <v>768</v>
      </c>
      <c r="G44" s="3049">
        <f t="shared" si="8"/>
        <v>878</v>
      </c>
      <c r="H44" s="3046">
        <v>159</v>
      </c>
      <c r="I44" s="1199">
        <v>29</v>
      </c>
      <c r="J44" s="635">
        <f t="shared" si="9"/>
        <v>18.238993710691823</v>
      </c>
      <c r="K44" s="646">
        <v>22</v>
      </c>
      <c r="L44" s="3050">
        <f t="shared" si="10"/>
        <v>7</v>
      </c>
      <c r="M44" s="3046">
        <v>316</v>
      </c>
      <c r="N44" s="3055">
        <v>64</v>
      </c>
      <c r="O44" s="714">
        <f t="shared" si="11"/>
        <v>20.253164556962027</v>
      </c>
      <c r="P44" s="646">
        <v>24</v>
      </c>
      <c r="Q44" s="3049">
        <f t="shared" si="12"/>
        <v>40</v>
      </c>
      <c r="R44" s="49"/>
      <c r="S44" s="523"/>
    </row>
    <row r="45" spans="1:21" ht="14.25" customHeight="1">
      <c r="A45" s="3062" t="s">
        <v>825</v>
      </c>
      <c r="B45" s="3074">
        <v>14953</v>
      </c>
      <c r="C45" s="621">
        <v>14066</v>
      </c>
      <c r="D45" s="1198">
        <v>1653</v>
      </c>
      <c r="E45" s="610">
        <f t="shared" ref="E45" si="13">SUM(D45/C45)*100</f>
        <v>11.751741788710365</v>
      </c>
      <c r="F45" s="644">
        <v>763</v>
      </c>
      <c r="G45" s="621">
        <f t="shared" ref="G45" si="14">SUM(D45-F45)</f>
        <v>890</v>
      </c>
      <c r="H45" s="1681">
        <v>228</v>
      </c>
      <c r="I45" s="1202">
        <v>22</v>
      </c>
      <c r="J45" s="643">
        <f t="shared" ref="J45" si="15">SUM(I45/H45)*100</f>
        <v>9.6491228070175428</v>
      </c>
      <c r="K45" s="1253">
        <v>15</v>
      </c>
      <c r="L45" s="3044">
        <f t="shared" ref="L45" si="16">SUM(I45-K45)</f>
        <v>7</v>
      </c>
      <c r="M45" s="3042">
        <v>335</v>
      </c>
      <c r="N45" s="3021">
        <v>33</v>
      </c>
      <c r="O45" s="643">
        <f t="shared" ref="O45" si="17">SUM(N45/M45)*100</f>
        <v>9.8507462686567173</v>
      </c>
      <c r="P45" s="644">
        <v>21</v>
      </c>
      <c r="Q45" s="3043">
        <f t="shared" ref="Q45" si="18">SUM(N45-P45)</f>
        <v>12</v>
      </c>
      <c r="R45" s="49"/>
      <c r="S45" s="523"/>
    </row>
    <row r="46" spans="1:21" ht="15" customHeight="1">
      <c r="A46" s="3062" t="s">
        <v>829</v>
      </c>
      <c r="B46" s="3039">
        <v>15014</v>
      </c>
      <c r="C46" s="1705">
        <v>14107</v>
      </c>
      <c r="D46" s="1198">
        <v>1665</v>
      </c>
      <c r="E46" s="610">
        <f t="shared" ref="E46:E50" si="19">SUM(D46/C46)*100</f>
        <v>11.802651166087758</v>
      </c>
      <c r="F46" s="644">
        <v>778</v>
      </c>
      <c r="G46" s="621">
        <f t="shared" ref="G46:G50" si="20">SUM(D46-F46)</f>
        <v>887</v>
      </c>
      <c r="H46" s="1681">
        <v>181</v>
      </c>
      <c r="I46" s="1202">
        <v>24</v>
      </c>
      <c r="J46" s="643">
        <f t="shared" ref="J46:J50" si="21">SUM(I46/H46)*100</f>
        <v>13.259668508287293</v>
      </c>
      <c r="K46" s="1253">
        <v>16</v>
      </c>
      <c r="L46" s="3044">
        <f t="shared" ref="L46:L50" si="22">SUM(I46-K46)</f>
        <v>8</v>
      </c>
      <c r="M46" s="621">
        <v>122</v>
      </c>
      <c r="N46" s="1198">
        <v>24</v>
      </c>
      <c r="O46" s="610">
        <f t="shared" ref="O46:O50" si="23">SUM(N46/M46)*100</f>
        <v>19.672131147540984</v>
      </c>
      <c r="P46" s="644">
        <v>20</v>
      </c>
      <c r="Q46" s="3043">
        <f t="shared" ref="Q46:Q50" si="24">SUM(N46-P46)</f>
        <v>4</v>
      </c>
      <c r="R46" s="49"/>
      <c r="S46" s="523"/>
    </row>
    <row r="47" spans="1:21" ht="15" customHeight="1">
      <c r="A47" s="3062" t="s">
        <v>844</v>
      </c>
      <c r="B47" s="3039">
        <v>15028</v>
      </c>
      <c r="C47" s="674">
        <v>14115</v>
      </c>
      <c r="D47" s="1198">
        <v>1664</v>
      </c>
      <c r="E47" s="610">
        <f t="shared" si="19"/>
        <v>11.788877081119377</v>
      </c>
      <c r="F47" s="644">
        <v>775</v>
      </c>
      <c r="G47" s="621">
        <f t="shared" si="20"/>
        <v>889</v>
      </c>
      <c r="H47" s="1681">
        <v>114</v>
      </c>
      <c r="I47" s="1198">
        <v>10</v>
      </c>
      <c r="J47" s="610">
        <f t="shared" si="21"/>
        <v>8.7719298245614024</v>
      </c>
      <c r="K47" s="644">
        <v>8</v>
      </c>
      <c r="L47" s="3043">
        <f t="shared" si="22"/>
        <v>2</v>
      </c>
      <c r="M47" s="621">
        <v>102</v>
      </c>
      <c r="N47" s="1198">
        <v>15</v>
      </c>
      <c r="O47" s="610">
        <f t="shared" si="23"/>
        <v>14.705882352941178</v>
      </c>
      <c r="P47" s="644">
        <v>11</v>
      </c>
      <c r="Q47" s="3043">
        <f t="shared" si="24"/>
        <v>4</v>
      </c>
      <c r="R47" s="49"/>
      <c r="S47" s="523"/>
      <c r="T47" s="20"/>
    </row>
    <row r="48" spans="1:21" ht="14.25" customHeight="1">
      <c r="A48" s="1207" t="s">
        <v>845</v>
      </c>
      <c r="B48" s="3072">
        <v>15002</v>
      </c>
      <c r="C48" s="1245">
        <v>14077</v>
      </c>
      <c r="D48" s="1199">
        <v>1653</v>
      </c>
      <c r="E48" s="2822">
        <f t="shared" si="19"/>
        <v>11.742558783831782</v>
      </c>
      <c r="F48" s="646">
        <v>775</v>
      </c>
      <c r="G48" s="3049">
        <f t="shared" si="20"/>
        <v>878</v>
      </c>
      <c r="H48" s="3046">
        <v>162</v>
      </c>
      <c r="I48" s="1199">
        <v>24</v>
      </c>
      <c r="J48" s="635">
        <f t="shared" si="21"/>
        <v>14.814814814814813</v>
      </c>
      <c r="K48" s="646">
        <v>20</v>
      </c>
      <c r="L48" s="3050">
        <f t="shared" si="22"/>
        <v>4</v>
      </c>
      <c r="M48" s="3046">
        <v>188</v>
      </c>
      <c r="N48" s="3055">
        <v>38</v>
      </c>
      <c r="O48" s="714">
        <f t="shared" si="23"/>
        <v>20.212765957446805</v>
      </c>
      <c r="P48" s="646">
        <v>21</v>
      </c>
      <c r="Q48" s="3049">
        <f t="shared" si="24"/>
        <v>17</v>
      </c>
      <c r="R48" s="49"/>
      <c r="S48" s="523"/>
    </row>
    <row r="49" spans="1:21" ht="14.25" customHeight="1">
      <c r="A49" s="3062" t="s">
        <v>846</v>
      </c>
      <c r="B49" s="3074">
        <v>14969</v>
      </c>
      <c r="C49" s="621">
        <v>14049</v>
      </c>
      <c r="D49" s="1198">
        <v>1684</v>
      </c>
      <c r="E49" s="610">
        <f t="shared" si="19"/>
        <v>11.98661826464517</v>
      </c>
      <c r="F49" s="644">
        <v>800</v>
      </c>
      <c r="G49" s="621">
        <f t="shared" si="20"/>
        <v>884</v>
      </c>
      <c r="H49" s="1681">
        <v>305</v>
      </c>
      <c r="I49" s="1202">
        <v>43</v>
      </c>
      <c r="J49" s="643">
        <f t="shared" si="21"/>
        <v>14.098360655737704</v>
      </c>
      <c r="K49" s="1253">
        <v>37</v>
      </c>
      <c r="L49" s="3044">
        <f t="shared" si="22"/>
        <v>6</v>
      </c>
      <c r="M49" s="3042">
        <v>339</v>
      </c>
      <c r="N49" s="3021">
        <v>23</v>
      </c>
      <c r="O49" s="643">
        <f t="shared" si="23"/>
        <v>6.7846607669616521</v>
      </c>
      <c r="P49" s="644">
        <v>18</v>
      </c>
      <c r="Q49" s="3043">
        <f t="shared" si="24"/>
        <v>5</v>
      </c>
      <c r="R49" s="49"/>
      <c r="S49" s="523"/>
    </row>
    <row r="50" spans="1:21" ht="15" customHeight="1">
      <c r="A50" s="3075" t="s">
        <v>868</v>
      </c>
      <c r="B50" s="3039">
        <v>15054</v>
      </c>
      <c r="C50" s="674">
        <v>14102</v>
      </c>
      <c r="D50" s="1198">
        <v>1696</v>
      </c>
      <c r="E50" s="610">
        <f t="shared" si="19"/>
        <v>12.026662884697206</v>
      </c>
      <c r="F50" s="644">
        <v>816</v>
      </c>
      <c r="G50" s="621">
        <f t="shared" si="20"/>
        <v>880</v>
      </c>
      <c r="H50" s="3040">
        <v>221</v>
      </c>
      <c r="I50" s="1198">
        <v>30</v>
      </c>
      <c r="J50" s="610">
        <f t="shared" si="21"/>
        <v>13.574660633484163</v>
      </c>
      <c r="K50" s="644">
        <v>26</v>
      </c>
      <c r="L50" s="621">
        <f t="shared" si="22"/>
        <v>4</v>
      </c>
      <c r="M50" s="3040">
        <v>140</v>
      </c>
      <c r="N50" s="3021">
        <v>19</v>
      </c>
      <c r="O50" s="508">
        <f t="shared" si="23"/>
        <v>13.571428571428571</v>
      </c>
      <c r="P50" s="621">
        <v>18</v>
      </c>
      <c r="Q50" s="3044">
        <f t="shared" si="24"/>
        <v>1</v>
      </c>
      <c r="R50" s="49"/>
      <c r="S50" s="523"/>
    </row>
    <row r="51" spans="1:21" ht="15" customHeight="1">
      <c r="A51" s="3075" t="s">
        <v>881</v>
      </c>
      <c r="B51" s="3039">
        <v>15095</v>
      </c>
      <c r="C51" s="674">
        <v>14134</v>
      </c>
      <c r="D51" s="1198">
        <v>1722</v>
      </c>
      <c r="E51" s="610">
        <f t="shared" ref="E51:E52" si="25">SUM(D51/C51)*100</f>
        <v>12.183387576057733</v>
      </c>
      <c r="F51" s="644">
        <v>843</v>
      </c>
      <c r="G51" s="621">
        <f t="shared" ref="G51:G52" si="26">SUM(D51-F51)</f>
        <v>879</v>
      </c>
      <c r="H51" s="3040">
        <v>158</v>
      </c>
      <c r="I51" s="1198">
        <v>33</v>
      </c>
      <c r="J51" s="610">
        <f t="shared" ref="J51:J52" si="27">SUM(I51/H51)*100</f>
        <v>20.88607594936709</v>
      </c>
      <c r="K51" s="644">
        <v>16</v>
      </c>
      <c r="L51" s="621">
        <f t="shared" ref="L51:L52" si="28">SUM(I51-K51)</f>
        <v>17</v>
      </c>
      <c r="M51" s="3040">
        <v>140</v>
      </c>
      <c r="N51" s="1198">
        <v>17</v>
      </c>
      <c r="O51" s="508">
        <f t="shared" ref="O51:O52" si="29">SUM(N51/M51)*100</f>
        <v>12.142857142857142</v>
      </c>
      <c r="P51" s="621">
        <v>9</v>
      </c>
      <c r="Q51" s="3044">
        <f t="shared" ref="Q51:Q56" si="30">SUM(N51-P51)</f>
        <v>8</v>
      </c>
      <c r="R51" s="49"/>
      <c r="S51" s="523"/>
      <c r="T51" s="20"/>
    </row>
    <row r="52" spans="1:21" ht="14.25" customHeight="1">
      <c r="A52" s="1207" t="s">
        <v>898</v>
      </c>
      <c r="B52" s="3072">
        <v>15064</v>
      </c>
      <c r="C52" s="1245">
        <v>14098</v>
      </c>
      <c r="D52" s="1199">
        <v>1748</v>
      </c>
      <c r="E52" s="2822">
        <f t="shared" si="25"/>
        <v>12.398921832884097</v>
      </c>
      <c r="F52" s="646">
        <v>869</v>
      </c>
      <c r="G52" s="3049">
        <f t="shared" si="26"/>
        <v>879</v>
      </c>
      <c r="H52" s="3046">
        <v>175</v>
      </c>
      <c r="I52" s="1199">
        <v>47</v>
      </c>
      <c r="J52" s="635">
        <f t="shared" si="27"/>
        <v>26.857142857142858</v>
      </c>
      <c r="K52" s="646">
        <v>42</v>
      </c>
      <c r="L52" s="3050">
        <f t="shared" si="28"/>
        <v>5</v>
      </c>
      <c r="M52" s="3046">
        <v>204</v>
      </c>
      <c r="N52" s="3055">
        <v>33</v>
      </c>
      <c r="O52" s="714">
        <f t="shared" si="29"/>
        <v>16.176470588235293</v>
      </c>
      <c r="P52" s="646">
        <v>17</v>
      </c>
      <c r="Q52" s="3049">
        <f t="shared" si="30"/>
        <v>16</v>
      </c>
      <c r="R52" s="49"/>
      <c r="S52" s="523"/>
    </row>
    <row r="53" spans="1:21" s="1991" customFormat="1" ht="15" customHeight="1">
      <c r="A53" s="1033" t="s">
        <v>905</v>
      </c>
      <c r="B53" s="3039">
        <v>14988</v>
      </c>
      <c r="C53" s="1705">
        <v>14050</v>
      </c>
      <c r="D53" s="1198">
        <v>1765</v>
      </c>
      <c r="E53" s="508">
        <f t="shared" ref="E53" si="31">SUM(D53/C53)*100</f>
        <v>12.562277580071173</v>
      </c>
      <c r="F53" s="644">
        <v>882</v>
      </c>
      <c r="G53" s="3044">
        <f t="shared" ref="G53" si="32">SUM(D53-F53)</f>
        <v>883</v>
      </c>
      <c r="H53" s="3040">
        <v>278</v>
      </c>
      <c r="I53" s="1198">
        <v>45</v>
      </c>
      <c r="J53" s="508">
        <f t="shared" ref="J53" si="33">SUM(I53/H53)*100</f>
        <v>16.187050359712231</v>
      </c>
      <c r="K53" s="644">
        <v>40</v>
      </c>
      <c r="L53" s="3044">
        <f t="shared" ref="L53" si="34">SUM(I53-K53)</f>
        <v>5</v>
      </c>
      <c r="M53" s="3040">
        <v>356</v>
      </c>
      <c r="N53" s="3021">
        <v>45</v>
      </c>
      <c r="O53" s="508">
        <f t="shared" ref="O53" si="35">SUM(N53/M53)*100</f>
        <v>12.640449438202248</v>
      </c>
      <c r="P53" s="644">
        <v>33</v>
      </c>
      <c r="Q53" s="3044">
        <f t="shared" si="30"/>
        <v>12</v>
      </c>
      <c r="R53" s="49"/>
      <c r="S53" s="523"/>
    </row>
    <row r="54" spans="1:21" ht="15" customHeight="1">
      <c r="A54" s="3075" t="s">
        <v>919</v>
      </c>
      <c r="B54" s="3039">
        <v>15043</v>
      </c>
      <c r="C54" s="674">
        <v>14074</v>
      </c>
      <c r="D54" s="1198">
        <v>1775</v>
      </c>
      <c r="E54" s="3706">
        <f t="shared" ref="E54" si="36">SUM(D54/C54)*100</f>
        <v>12.611908483728861</v>
      </c>
      <c r="F54" s="644">
        <v>891</v>
      </c>
      <c r="G54" s="621">
        <f t="shared" ref="G54" si="37">SUM(D54-F54)</f>
        <v>884</v>
      </c>
      <c r="H54" s="3040">
        <v>200</v>
      </c>
      <c r="I54" s="1198">
        <v>20</v>
      </c>
      <c r="J54" s="3706">
        <f t="shared" ref="J54" si="38">SUM(I54/H54)*100</f>
        <v>10</v>
      </c>
      <c r="K54" s="644">
        <v>14</v>
      </c>
      <c r="L54" s="621">
        <f t="shared" ref="L54" si="39">SUM(I54-K54)</f>
        <v>6</v>
      </c>
      <c r="M54" s="3040">
        <v>143</v>
      </c>
      <c r="N54" s="3021">
        <v>23</v>
      </c>
      <c r="O54" s="508">
        <f t="shared" ref="O54" si="40">SUM(N54/M54)*100</f>
        <v>16.083916083916083</v>
      </c>
      <c r="P54" s="621">
        <v>14</v>
      </c>
      <c r="Q54" s="3044">
        <f t="shared" si="30"/>
        <v>9</v>
      </c>
      <c r="R54" s="49"/>
      <c r="S54" s="523"/>
    </row>
    <row r="55" spans="1:21" ht="15" customHeight="1">
      <c r="A55" s="3075" t="s">
        <v>926</v>
      </c>
      <c r="B55" s="3039">
        <v>15070</v>
      </c>
      <c r="C55" s="674">
        <v>14105</v>
      </c>
      <c r="D55" s="1198">
        <v>1784</v>
      </c>
      <c r="E55" s="4165">
        <f t="shared" ref="E55" si="41">SUM(D55/C55)*100</f>
        <v>12.647997164126195</v>
      </c>
      <c r="F55" s="644">
        <v>895</v>
      </c>
      <c r="G55" s="621">
        <f t="shared" ref="G55" si="42">SUM(D55-F55)</f>
        <v>889</v>
      </c>
      <c r="H55" s="3040">
        <v>122</v>
      </c>
      <c r="I55" s="1198">
        <v>10</v>
      </c>
      <c r="J55" s="4165">
        <f t="shared" ref="J55" si="43">SUM(I55/H55)*100</f>
        <v>8.1967213114754092</v>
      </c>
      <c r="K55" s="644">
        <v>8</v>
      </c>
      <c r="L55" s="621">
        <f t="shared" ref="L55" si="44">SUM(I55-K55)</f>
        <v>2</v>
      </c>
      <c r="M55" s="3040">
        <v>99</v>
      </c>
      <c r="N55" s="1198">
        <v>17</v>
      </c>
      <c r="O55" s="508">
        <f t="shared" ref="O55" si="45">SUM(N55/M55)*100</f>
        <v>17.171717171717169</v>
      </c>
      <c r="P55" s="621">
        <v>12</v>
      </c>
      <c r="Q55" s="3044">
        <f t="shared" si="30"/>
        <v>5</v>
      </c>
      <c r="R55" s="49"/>
      <c r="S55" s="523"/>
      <c r="T55" s="20"/>
    </row>
    <row r="56" spans="1:21" s="1723" customFormat="1" ht="15" customHeight="1" thickBot="1">
      <c r="A56" s="1068" t="s">
        <v>936</v>
      </c>
      <c r="B56" s="3389">
        <v>15026</v>
      </c>
      <c r="C56" s="2987">
        <v>14047</v>
      </c>
      <c r="D56" s="3390">
        <v>1771</v>
      </c>
      <c r="E56" s="1653">
        <f t="shared" ref="E56" si="46">SUM(D56/C56)*100</f>
        <v>12.607674236491778</v>
      </c>
      <c r="F56" s="1649">
        <v>885</v>
      </c>
      <c r="G56" s="3391">
        <f t="shared" ref="G56" si="47">SUM(D56-F56)</f>
        <v>886</v>
      </c>
      <c r="H56" s="3392">
        <v>173</v>
      </c>
      <c r="I56" s="3390">
        <v>19</v>
      </c>
      <c r="J56" s="1653">
        <f t="shared" ref="J56" si="48">SUM(I56/H56)*100</f>
        <v>10.982658959537572</v>
      </c>
      <c r="K56" s="1649">
        <v>10</v>
      </c>
      <c r="L56" s="3391">
        <f t="shared" ref="L56" si="49">SUM(I56-K56)</f>
        <v>9</v>
      </c>
      <c r="M56" s="3392">
        <v>206</v>
      </c>
      <c r="N56" s="3393">
        <v>30</v>
      </c>
      <c r="O56" s="1653">
        <f t="shared" ref="O56" si="50">SUM(N56/M56)*100</f>
        <v>14.563106796116504</v>
      </c>
      <c r="P56" s="1649">
        <v>19</v>
      </c>
      <c r="Q56" s="3391">
        <f t="shared" si="30"/>
        <v>11</v>
      </c>
      <c r="R56" s="49"/>
      <c r="S56" s="523"/>
    </row>
    <row r="57" spans="1:21" s="1723" customFormat="1" ht="14.25" customHeight="1">
      <c r="A57" s="55" t="s">
        <v>882</v>
      </c>
      <c r="B57" s="55"/>
      <c r="C57" s="3"/>
      <c r="D57" s="3"/>
      <c r="E57" s="3"/>
      <c r="F57" s="3"/>
      <c r="G57" s="3"/>
      <c r="H57" s="413"/>
      <c r="M57" s="413"/>
      <c r="N57" s="350"/>
      <c r="O57" s="2744"/>
      <c r="P57" s="3701"/>
      <c r="Q57" s="3701"/>
      <c r="R57" s="3701"/>
      <c r="S57" s="3821"/>
      <c r="T57" s="3821"/>
    </row>
    <row r="58" spans="1:21" s="2331" customFormat="1">
      <c r="A58" s="55" t="s">
        <v>800</v>
      </c>
      <c r="B58" s="3"/>
      <c r="C58" s="3"/>
      <c r="D58" s="3"/>
      <c r="E58" s="3"/>
      <c r="F58" s="3"/>
      <c r="G58" s="3"/>
      <c r="H58" s="3"/>
      <c r="I58" s="1723"/>
      <c r="J58" s="1723"/>
      <c r="K58" s="1723"/>
      <c r="L58" s="1723"/>
      <c r="M58" s="1723"/>
      <c r="N58" s="1723"/>
      <c r="O58" s="3705"/>
      <c r="P58" s="595"/>
      <c r="Q58" s="595"/>
      <c r="R58" s="595"/>
      <c r="S58" s="2345"/>
      <c r="T58" s="2345"/>
      <c r="U58" s="2345"/>
    </row>
    <row r="59" spans="1:21" s="1723" customFormat="1" ht="11.25" customHeight="1">
      <c r="A59" s="4306" t="s">
        <v>929</v>
      </c>
      <c r="B59" s="4307"/>
      <c r="C59" s="4307"/>
      <c r="D59" s="4307"/>
      <c r="E59" s="4307"/>
      <c r="F59" s="4307"/>
      <c r="G59" s="4307"/>
      <c r="H59" s="4307"/>
      <c r="I59" s="4307"/>
      <c r="J59" s="4307"/>
      <c r="K59" s="4307"/>
      <c r="L59" s="4307"/>
      <c r="M59" s="4307"/>
      <c r="N59" s="4307"/>
      <c r="O59" s="4533"/>
      <c r="P59" s="3700"/>
      <c r="Q59" s="3700"/>
      <c r="R59" s="3700"/>
      <c r="S59" s="3700"/>
      <c r="T59" s="3700"/>
    </row>
    <row r="60" spans="1:21" ht="11.25" customHeight="1">
      <c r="A60" s="4631"/>
      <c r="B60" s="4631"/>
      <c r="C60" s="4631"/>
      <c r="D60" s="4631"/>
      <c r="E60" s="4631"/>
      <c r="F60" s="4631"/>
      <c r="G60" s="4631"/>
      <c r="H60" s="4631"/>
      <c r="I60" s="4631"/>
      <c r="J60" s="4631"/>
      <c r="K60" s="4631"/>
      <c r="L60" s="4631"/>
      <c r="M60" s="4631"/>
      <c r="N60" s="4631"/>
      <c r="O60" s="4632"/>
      <c r="P60" s="4632"/>
    </row>
    <row r="61" spans="1:21" ht="12.75" customHeight="1"/>
    <row r="62" spans="1:21" ht="19.5" customHeight="1">
      <c r="A62" s="3026" t="s">
        <v>35</v>
      </c>
      <c r="B62" s="3026"/>
      <c r="D62" s="3011" t="s">
        <v>198</v>
      </c>
      <c r="E62" s="3012"/>
      <c r="F62" s="17"/>
      <c r="G62" s="17"/>
      <c r="H62" s="17"/>
      <c r="I62" s="17"/>
      <c r="J62" s="17"/>
      <c r="K62" s="17"/>
      <c r="L62" s="17"/>
      <c r="M62" s="17"/>
      <c r="N62" s="17"/>
      <c r="O62" s="17"/>
      <c r="P62" s="17"/>
      <c r="Q62" s="156"/>
    </row>
    <row r="63" spans="1:21" ht="6" customHeight="1">
      <c r="A63" s="3026"/>
      <c r="B63" s="3026"/>
      <c r="D63" s="3013"/>
      <c r="E63" s="3014"/>
      <c r="F63" s="1792"/>
      <c r="G63" s="1792"/>
      <c r="H63" s="1792"/>
      <c r="I63" s="1792"/>
      <c r="J63" s="1792"/>
      <c r="K63" s="1792"/>
      <c r="L63" s="1792"/>
      <c r="M63" s="1792"/>
      <c r="N63" s="1792"/>
      <c r="O63" s="1792"/>
      <c r="P63" s="1792"/>
      <c r="Q63" s="1793"/>
    </row>
    <row r="64" spans="1:21" ht="11.25" customHeight="1" thickBot="1">
      <c r="A64" s="3027"/>
      <c r="B64" s="3028"/>
      <c r="D64" s="4299" t="s">
        <v>697</v>
      </c>
      <c r="E64" s="4626"/>
      <c r="F64" s="4626"/>
      <c r="G64" s="4626"/>
      <c r="H64" s="4626"/>
      <c r="I64" s="4626"/>
      <c r="J64" s="4626"/>
      <c r="K64" s="4626"/>
      <c r="L64" s="4626"/>
      <c r="M64" s="4626"/>
      <c r="N64" s="4626"/>
      <c r="O64" s="4626"/>
      <c r="P64" s="4626"/>
      <c r="Q64" s="4627"/>
    </row>
    <row r="65" spans="1:18" s="145" customFormat="1" ht="21.2" customHeight="1" thickBot="1">
      <c r="A65" s="4620" t="s">
        <v>213</v>
      </c>
      <c r="B65" s="4621"/>
      <c r="C65" s="4622"/>
      <c r="D65" s="4620" t="s">
        <v>200</v>
      </c>
      <c r="E65" s="4624"/>
      <c r="F65" s="4624"/>
      <c r="G65" s="4624"/>
      <c r="H65" s="4625"/>
      <c r="I65" s="4624" t="s">
        <v>99</v>
      </c>
      <c r="J65" s="4624"/>
      <c r="K65" s="4624"/>
      <c r="L65" s="4624"/>
      <c r="M65" s="4624"/>
      <c r="N65" s="4620" t="s">
        <v>100</v>
      </c>
      <c r="O65" s="4621"/>
      <c r="P65" s="4621"/>
      <c r="Q65" s="4622"/>
    </row>
    <row r="66" spans="1:18" ht="24.75" customHeight="1">
      <c r="A66" s="3029" t="s">
        <v>101</v>
      </c>
      <c r="B66" s="3030" t="s">
        <v>102</v>
      </c>
      <c r="C66" s="3076"/>
      <c r="D66" s="3031" t="s">
        <v>102</v>
      </c>
      <c r="E66" s="4628" t="s">
        <v>222</v>
      </c>
      <c r="F66" s="4629"/>
      <c r="G66" s="4628" t="s">
        <v>223</v>
      </c>
      <c r="H66" s="4630"/>
      <c r="I66" s="3037" t="s">
        <v>102</v>
      </c>
      <c r="J66" s="4628" t="s">
        <v>222</v>
      </c>
      <c r="K66" s="4629"/>
      <c r="L66" s="4628" t="s">
        <v>224</v>
      </c>
      <c r="M66" s="4630"/>
      <c r="N66" s="3037" t="s">
        <v>102</v>
      </c>
      <c r="O66" s="4628" t="s">
        <v>222</v>
      </c>
      <c r="P66" s="4629"/>
      <c r="Q66" s="3077" t="s">
        <v>225</v>
      </c>
      <c r="R66" s="192"/>
    </row>
    <row r="67" spans="1:18" ht="12.2" customHeight="1">
      <c r="A67" s="1234" t="s">
        <v>121</v>
      </c>
      <c r="B67" s="3078">
        <v>0.41763617922558183</v>
      </c>
      <c r="C67" s="1610"/>
      <c r="D67" s="594">
        <v>2.1754385964912331</v>
      </c>
      <c r="E67" s="4608">
        <v>0.15197568389058347</v>
      </c>
      <c r="F67" s="4609"/>
      <c r="G67" s="4616">
        <v>3.9113428943937407</v>
      </c>
      <c r="H67" s="4623"/>
      <c r="I67" s="594">
        <v>0</v>
      </c>
      <c r="J67" s="4601">
        <v>-8.3333333333333428</v>
      </c>
      <c r="K67" s="4602"/>
      <c r="L67" s="4610">
        <v>16.666666666666671</v>
      </c>
      <c r="M67" s="4611"/>
      <c r="N67" s="594">
        <v>-14.81481481481481</v>
      </c>
      <c r="O67" s="4601">
        <v>-35.294117647058826</v>
      </c>
      <c r="P67" s="4602"/>
      <c r="Q67" s="2825">
        <v>20</v>
      </c>
    </row>
    <row r="68" spans="1:18" ht="12.2" customHeight="1">
      <c r="A68" s="1234" t="s">
        <v>122</v>
      </c>
      <c r="B68" s="3078">
        <v>0.40823571175008055</v>
      </c>
      <c r="C68" s="1610"/>
      <c r="D68" s="594">
        <v>2.0949720670391088</v>
      </c>
      <c r="E68" s="4608">
        <v>1.5290519877675877</v>
      </c>
      <c r="F68" s="4609"/>
      <c r="G68" s="4601">
        <v>2.5706940874036093</v>
      </c>
      <c r="H68" s="4611"/>
      <c r="I68" s="594">
        <v>46.153846153846132</v>
      </c>
      <c r="J68" s="4601">
        <v>33.333333333333314</v>
      </c>
      <c r="K68" s="4602"/>
      <c r="L68" s="4610">
        <v>75</v>
      </c>
      <c r="M68" s="4611"/>
      <c r="N68" s="594">
        <v>21.428571428571416</v>
      </c>
      <c r="O68" s="4601">
        <v>-16.666666666666657</v>
      </c>
      <c r="P68" s="4602"/>
      <c r="Q68" s="2825">
        <v>250</v>
      </c>
    </row>
    <row r="69" spans="1:18" ht="12.2" customHeight="1">
      <c r="A69" s="1234" t="s">
        <v>123</v>
      </c>
      <c r="B69" s="3078">
        <v>0.43660392943536408</v>
      </c>
      <c r="C69" s="1610"/>
      <c r="D69" s="594">
        <v>2.1468144044321349</v>
      </c>
      <c r="E69" s="4608">
        <v>1.0558069381598756</v>
      </c>
      <c r="F69" s="4609"/>
      <c r="G69" s="4601">
        <v>3.0729833546734966</v>
      </c>
      <c r="H69" s="4611"/>
      <c r="I69" s="594">
        <v>17.64705882352942</v>
      </c>
      <c r="J69" s="4601">
        <v>28.571428571428584</v>
      </c>
      <c r="K69" s="4602"/>
      <c r="L69" s="4610">
        <v>-33.333333333333343</v>
      </c>
      <c r="M69" s="4611"/>
      <c r="N69" s="594">
        <v>60</v>
      </c>
      <c r="O69" s="4601">
        <v>160</v>
      </c>
      <c r="P69" s="4602"/>
      <c r="Q69" s="2825">
        <v>-40</v>
      </c>
    </row>
    <row r="70" spans="1:18" ht="12.2" customHeight="1">
      <c r="A70" s="1207" t="s">
        <v>124</v>
      </c>
      <c r="B70" s="3079">
        <v>0.6187389510901653</v>
      </c>
      <c r="C70" s="1613"/>
      <c r="D70" s="596">
        <v>2.2206800832754965</v>
      </c>
      <c r="E70" s="4613">
        <v>1.6819571865443379</v>
      </c>
      <c r="F70" s="4604"/>
      <c r="G70" s="4615">
        <v>2.6683608640406504</v>
      </c>
      <c r="H70" s="4606"/>
      <c r="I70" s="596">
        <v>-25</v>
      </c>
      <c r="J70" s="4615">
        <v>-33.333333333333343</v>
      </c>
      <c r="K70" s="4607"/>
      <c r="L70" s="4615">
        <v>0</v>
      </c>
      <c r="M70" s="4606"/>
      <c r="N70" s="596">
        <v>-44.444444444444443</v>
      </c>
      <c r="O70" s="4615">
        <v>-63.15789473684211</v>
      </c>
      <c r="P70" s="4607"/>
      <c r="Q70" s="2826">
        <v>0</v>
      </c>
    </row>
    <row r="71" spans="1:18" ht="12.2" customHeight="1">
      <c r="A71" s="1234" t="s">
        <v>125</v>
      </c>
      <c r="B71" s="3078">
        <v>0.93280256669241624</v>
      </c>
      <c r="C71" s="1610"/>
      <c r="D71" s="594">
        <v>1.3736263736263652</v>
      </c>
      <c r="E71" s="4608">
        <v>0.91047040971167803</v>
      </c>
      <c r="F71" s="4609"/>
      <c r="G71" s="4601">
        <v>1.7565872020075375</v>
      </c>
      <c r="H71" s="4611"/>
      <c r="I71" s="594">
        <v>11.111111111111114</v>
      </c>
      <c r="J71" s="4601">
        <v>-45.45454545454546</v>
      </c>
      <c r="K71" s="4602"/>
      <c r="L71" s="4601">
        <v>100</v>
      </c>
      <c r="M71" s="4611"/>
      <c r="N71" s="594">
        <v>21.739130434782624</v>
      </c>
      <c r="O71" s="4601">
        <v>-36.363636363636367</v>
      </c>
      <c r="P71" s="4602"/>
      <c r="Q71" s="2825">
        <v>-41.666666666666664</v>
      </c>
    </row>
    <row r="72" spans="1:18" ht="12.2" customHeight="1">
      <c r="A72" s="1234" t="s">
        <v>126</v>
      </c>
      <c r="B72" s="3078">
        <v>1.0134936067408944</v>
      </c>
      <c r="C72" s="1610"/>
      <c r="D72" s="594">
        <v>1.7099863201094365</v>
      </c>
      <c r="E72" s="4608">
        <v>0</v>
      </c>
      <c r="F72" s="4609"/>
      <c r="G72" s="4601">
        <v>3.132832080200501</v>
      </c>
      <c r="H72" s="4611"/>
      <c r="I72" s="594">
        <v>-5.2631578947368496</v>
      </c>
      <c r="J72" s="4601">
        <v>0</v>
      </c>
      <c r="K72" s="4602"/>
      <c r="L72" s="4601">
        <v>-14.285714285714292</v>
      </c>
      <c r="M72" s="4611"/>
      <c r="N72" s="594">
        <v>-5.8823529411764781</v>
      </c>
      <c r="O72" s="4601">
        <v>30</v>
      </c>
      <c r="P72" s="4602"/>
      <c r="Q72" s="2825">
        <v>-57.142857142857146</v>
      </c>
    </row>
    <row r="73" spans="1:18" ht="12.2" customHeight="1">
      <c r="A73" s="1234" t="s">
        <v>127</v>
      </c>
      <c r="B73" s="3078">
        <v>0.64031016859541978</v>
      </c>
      <c r="C73" s="1610"/>
      <c r="D73" s="594">
        <v>1.0169491525423808</v>
      </c>
      <c r="E73" s="4608">
        <v>-0.44776119402985159</v>
      </c>
      <c r="F73" s="4609"/>
      <c r="G73" s="4601">
        <v>2.2360248447205038</v>
      </c>
      <c r="H73" s="4611"/>
      <c r="I73" s="594">
        <v>-40</v>
      </c>
      <c r="J73" s="4601">
        <v>-50</v>
      </c>
      <c r="K73" s="4602"/>
      <c r="L73" s="4601">
        <v>50</v>
      </c>
      <c r="M73" s="4611"/>
      <c r="N73" s="594">
        <v>-37.5</v>
      </c>
      <c r="O73" s="4601">
        <v>-30.769230769230774</v>
      </c>
      <c r="P73" s="4602"/>
      <c r="Q73" s="2825">
        <v>-66.666666666666671</v>
      </c>
    </row>
    <row r="74" spans="1:18" ht="12.2" customHeight="1">
      <c r="A74" s="1207" t="s">
        <v>401</v>
      </c>
      <c r="B74" s="3079">
        <v>0.48609077598828776</v>
      </c>
      <c r="C74" s="1613"/>
      <c r="D74" s="596">
        <v>1.357773251866945</v>
      </c>
      <c r="E74" s="4613">
        <v>1.3533834586466185</v>
      </c>
      <c r="F74" s="4604"/>
      <c r="G74" s="4615">
        <v>1.3613861386138524</v>
      </c>
      <c r="H74" s="4606"/>
      <c r="I74" s="596">
        <v>66.666666666666686</v>
      </c>
      <c r="J74" s="4615">
        <v>150</v>
      </c>
      <c r="K74" s="4607"/>
      <c r="L74" s="4615">
        <v>-16.666666666666657</v>
      </c>
      <c r="M74" s="4606"/>
      <c r="N74" s="596">
        <v>53.333333333333343</v>
      </c>
      <c r="O74" s="4615">
        <v>14.285714285714278</v>
      </c>
      <c r="P74" s="4607"/>
      <c r="Q74" s="2826">
        <v>87.5</v>
      </c>
    </row>
    <row r="75" spans="1:18" ht="12.2" customHeight="1">
      <c r="A75" s="1234" t="s">
        <v>421</v>
      </c>
      <c r="B75" s="3078">
        <f t="shared" ref="B75:B89" si="51">SUM(B13/B9)*100-100</f>
        <v>0.47680715799387485</v>
      </c>
      <c r="C75" s="1610"/>
      <c r="D75" s="594">
        <f t="shared" ref="D75:D89" si="52">SUM(D13/D9)*100-100</f>
        <v>0.94850948509485988</v>
      </c>
      <c r="E75" s="4618">
        <f t="shared" ref="E75:E88" si="53">SUM(F13/F9)*100-100</f>
        <v>0.6015037593984971</v>
      </c>
      <c r="F75" s="4619"/>
      <c r="G75" s="4601">
        <f t="shared" ref="G75:G97" si="54">SUM(G13/G9)*100-100</f>
        <v>1.2330456226880386</v>
      </c>
      <c r="H75" s="4611"/>
      <c r="I75" s="594">
        <f t="shared" ref="I75:I89" si="55">SUM(I13/I9)*100-100</f>
        <v>0</v>
      </c>
      <c r="J75" s="4601">
        <f t="shared" ref="J75:J88" si="56">SUM(K13/K9)*100-100</f>
        <v>183.33333333333337</v>
      </c>
      <c r="K75" s="4602"/>
      <c r="L75" s="4616">
        <f t="shared" ref="L75:L97" si="57">SUM(L13/L9)*100-100</f>
        <v>-78.571428571428569</v>
      </c>
      <c r="M75" s="4623"/>
      <c r="N75" s="594">
        <f t="shared" ref="N75:N96" si="58">SUM(N13/N9)*100-100</f>
        <v>21.428571428571416</v>
      </c>
      <c r="O75" s="4616">
        <f t="shared" ref="O75:O88" si="59">SUM(P13/P9)*100-100</f>
        <v>214.28571428571428</v>
      </c>
      <c r="P75" s="4617"/>
      <c r="Q75" s="2825">
        <f t="shared" ref="Q75:Q89" si="60">SUM(Q13/Q9)*100-100</f>
        <v>71.428571428571416</v>
      </c>
    </row>
    <row r="76" spans="1:18" ht="12.2" customHeight="1">
      <c r="A76" s="1234" t="s">
        <v>571</v>
      </c>
      <c r="B76" s="3078">
        <f t="shared" si="51"/>
        <v>-0.10499912500728215</v>
      </c>
      <c r="C76" s="1610"/>
      <c r="D76" s="594">
        <f t="shared" si="52"/>
        <v>-6.7249495628786349E-2</v>
      </c>
      <c r="E76" s="4608">
        <f>SUM(F14/F10)*100-100</f>
        <v>0.15060240963855165</v>
      </c>
      <c r="F76" s="4612"/>
      <c r="G76" s="4601">
        <f t="shared" si="54"/>
        <v>-0.24301336573510923</v>
      </c>
      <c r="H76" s="4611"/>
      <c r="I76" s="594">
        <f t="shared" si="55"/>
        <v>-5.5555555555555571</v>
      </c>
      <c r="J76" s="4601">
        <f t="shared" si="56"/>
        <v>16.666666666666671</v>
      </c>
      <c r="K76" s="4602"/>
      <c r="L76" s="4601">
        <f t="shared" si="57"/>
        <v>-50</v>
      </c>
      <c r="M76" s="4611"/>
      <c r="N76" s="594">
        <f t="shared" si="58"/>
        <v>25</v>
      </c>
      <c r="O76" s="4601">
        <f t="shared" si="59"/>
        <v>23.07692307692308</v>
      </c>
      <c r="P76" s="4602"/>
      <c r="Q76" s="2825">
        <f t="shared" si="60"/>
        <v>33.333333333333314</v>
      </c>
    </row>
    <row r="77" spans="1:18" ht="12.2" customHeight="1">
      <c r="A77" s="1234" t="s">
        <v>422</v>
      </c>
      <c r="B77" s="3078">
        <f t="shared" si="51"/>
        <v>-6.4207331309830806E-2</v>
      </c>
      <c r="C77" s="1610"/>
      <c r="D77" s="594">
        <f t="shared" si="52"/>
        <v>0.60402684563757703</v>
      </c>
      <c r="E77" s="4608">
        <f t="shared" si="53"/>
        <v>0.74962518740629491</v>
      </c>
      <c r="F77" s="4612"/>
      <c r="G77" s="4601">
        <f t="shared" si="54"/>
        <v>0.48602673147021846</v>
      </c>
      <c r="H77" s="4611"/>
      <c r="I77" s="594">
        <f t="shared" si="55"/>
        <v>41.666666666666686</v>
      </c>
      <c r="J77" s="4601">
        <f t="shared" si="56"/>
        <v>22.222222222222229</v>
      </c>
      <c r="K77" s="4602"/>
      <c r="L77" s="4601">
        <f t="shared" si="57"/>
        <v>100</v>
      </c>
      <c r="M77" s="4611"/>
      <c r="N77" s="594">
        <f t="shared" si="58"/>
        <v>10.000000000000014</v>
      </c>
      <c r="O77" s="4601">
        <f t="shared" si="59"/>
        <v>-22.222222222222214</v>
      </c>
      <c r="P77" s="4602"/>
      <c r="Q77" s="2825">
        <f t="shared" si="60"/>
        <v>300</v>
      </c>
    </row>
    <row r="78" spans="1:18" ht="12.2" customHeight="1">
      <c r="A78" s="1207" t="s">
        <v>475</v>
      </c>
      <c r="B78" s="3079">
        <f t="shared" si="51"/>
        <v>-1.2938570929012769</v>
      </c>
      <c r="C78" s="1613"/>
      <c r="D78" s="596">
        <f t="shared" si="52"/>
        <v>-1.0716677829872765</v>
      </c>
      <c r="E78" s="4613">
        <f t="shared" si="53"/>
        <v>-2.0771513353115836</v>
      </c>
      <c r="F78" s="4614"/>
      <c r="G78" s="4615">
        <f t="shared" si="54"/>
        <v>-0.24420024420024333</v>
      </c>
      <c r="H78" s="4606"/>
      <c r="I78" s="596">
        <f t="shared" si="55"/>
        <v>-20</v>
      </c>
      <c r="J78" s="4615">
        <f t="shared" si="56"/>
        <v>-6.6666666666666714</v>
      </c>
      <c r="K78" s="4607"/>
      <c r="L78" s="4615">
        <f t="shared" si="57"/>
        <v>-60</v>
      </c>
      <c r="M78" s="4606"/>
      <c r="N78" s="596">
        <f t="shared" si="58"/>
        <v>8.6956521739130324</v>
      </c>
      <c r="O78" s="4615">
        <f t="shared" si="59"/>
        <v>112.5</v>
      </c>
      <c r="P78" s="4607"/>
      <c r="Q78" s="2826">
        <f t="shared" si="60"/>
        <v>-46.666666666666664</v>
      </c>
    </row>
    <row r="79" spans="1:18" ht="12.2" customHeight="1">
      <c r="A79" s="1234" t="s">
        <v>522</v>
      </c>
      <c r="B79" s="3078">
        <f t="shared" si="51"/>
        <v>-2.607065440271839</v>
      </c>
      <c r="C79" s="1610"/>
      <c r="D79" s="594">
        <f t="shared" si="52"/>
        <v>-1.4093959731543606</v>
      </c>
      <c r="E79" s="4608">
        <f t="shared" si="53"/>
        <v>-1.3452914798206308</v>
      </c>
      <c r="F79" s="4612"/>
      <c r="G79" s="4601">
        <f t="shared" si="54"/>
        <v>-1.4616321559074379</v>
      </c>
      <c r="H79" s="4611"/>
      <c r="I79" s="594">
        <f t="shared" si="55"/>
        <v>40</v>
      </c>
      <c r="J79" s="4601">
        <f t="shared" si="56"/>
        <v>17.64705882352942</v>
      </c>
      <c r="K79" s="4602"/>
      <c r="L79" s="4601">
        <f t="shared" si="57"/>
        <v>166.66666666666663</v>
      </c>
      <c r="M79" s="4611"/>
      <c r="N79" s="594">
        <f t="shared" si="58"/>
        <v>11.764705882352942</v>
      </c>
      <c r="O79" s="4601">
        <f t="shared" si="59"/>
        <v>-22.727272727272734</v>
      </c>
      <c r="P79" s="4602"/>
      <c r="Q79" s="2825">
        <f t="shared" si="60"/>
        <v>75</v>
      </c>
    </row>
    <row r="80" spans="1:18" ht="12.2" customHeight="1">
      <c r="A80" s="1234" t="s">
        <v>480</v>
      </c>
      <c r="B80" s="3078">
        <f t="shared" si="51"/>
        <v>-2.6394160583941613</v>
      </c>
      <c r="C80" s="1610"/>
      <c r="D80" s="594">
        <f t="shared" si="52"/>
        <v>-1.3458950201884221</v>
      </c>
      <c r="E80" s="4608">
        <f t="shared" si="53"/>
        <v>-1.2030075187969942</v>
      </c>
      <c r="F80" s="4612"/>
      <c r="G80" s="4601">
        <f t="shared" si="54"/>
        <v>-1.4616321559074379</v>
      </c>
      <c r="H80" s="4611"/>
      <c r="I80" s="594">
        <f t="shared" si="55"/>
        <v>0</v>
      </c>
      <c r="J80" s="4601">
        <f t="shared" si="56"/>
        <v>0</v>
      </c>
      <c r="K80" s="4602"/>
      <c r="L80" s="4601">
        <f t="shared" si="57"/>
        <v>0</v>
      </c>
      <c r="M80" s="4611"/>
      <c r="N80" s="594">
        <f t="shared" si="58"/>
        <v>10.000000000000014</v>
      </c>
      <c r="O80" s="4601">
        <f t="shared" si="59"/>
        <v>12.5</v>
      </c>
      <c r="P80" s="4602"/>
      <c r="Q80" s="2825">
        <f t="shared" si="60"/>
        <v>0</v>
      </c>
    </row>
    <row r="81" spans="1:20" ht="12.2" customHeight="1">
      <c r="A81" s="1234" t="s">
        <v>494</v>
      </c>
      <c r="B81" s="3078">
        <f t="shared" si="51"/>
        <v>-2.5348986624613019</v>
      </c>
      <c r="C81" s="1610"/>
      <c r="D81" s="594">
        <f t="shared" si="52"/>
        <v>-0.53368912608405594</v>
      </c>
      <c r="E81" s="4608">
        <f t="shared" si="53"/>
        <v>-1.3392857142857082</v>
      </c>
      <c r="F81" s="4612"/>
      <c r="G81" s="4601">
        <f t="shared" si="54"/>
        <v>0.12091898428052161</v>
      </c>
      <c r="H81" s="4611"/>
      <c r="I81" s="594">
        <f t="shared" si="55"/>
        <v>0</v>
      </c>
      <c r="J81" s="4601">
        <f t="shared" si="56"/>
        <v>18.181818181818187</v>
      </c>
      <c r="K81" s="4602"/>
      <c r="L81" s="4601">
        <f t="shared" si="57"/>
        <v>-33.333333333333343</v>
      </c>
      <c r="M81" s="4611"/>
      <c r="N81" s="594">
        <f t="shared" si="58"/>
        <v>9.0909090909090793</v>
      </c>
      <c r="O81" s="4601">
        <f t="shared" si="59"/>
        <v>0</v>
      </c>
      <c r="P81" s="4602"/>
      <c r="Q81" s="2825">
        <f t="shared" si="60"/>
        <v>25</v>
      </c>
    </row>
    <row r="82" spans="1:20" ht="12.2" customHeight="1">
      <c r="A82" s="1207" t="s">
        <v>424</v>
      </c>
      <c r="B82" s="3079">
        <f t="shared" si="51"/>
        <v>-1.8008974964572531</v>
      </c>
      <c r="C82" s="1613"/>
      <c r="D82" s="596">
        <f t="shared" si="52"/>
        <v>0.60934326337169864</v>
      </c>
      <c r="E82" s="4613">
        <f t="shared" si="53"/>
        <v>0.30303030303029743</v>
      </c>
      <c r="F82" s="4614"/>
      <c r="G82" s="4615">
        <f t="shared" si="54"/>
        <v>0.85679314565483367</v>
      </c>
      <c r="H82" s="4606"/>
      <c r="I82" s="596">
        <f t="shared" si="55"/>
        <v>6.25</v>
      </c>
      <c r="J82" s="4615">
        <f t="shared" si="56"/>
        <v>7.1428571428571388</v>
      </c>
      <c r="K82" s="4607"/>
      <c r="L82" s="4615">
        <f t="shared" si="57"/>
        <v>0</v>
      </c>
      <c r="M82" s="4606"/>
      <c r="N82" s="596">
        <f t="shared" si="58"/>
        <v>36</v>
      </c>
      <c r="O82" s="4615">
        <f t="shared" si="59"/>
        <v>0</v>
      </c>
      <c r="P82" s="4607"/>
      <c r="Q82" s="2826">
        <f t="shared" si="60"/>
        <v>112.5</v>
      </c>
    </row>
    <row r="83" spans="1:20" ht="12.2" customHeight="1">
      <c r="A83" s="3080" t="s">
        <v>412</v>
      </c>
      <c r="B83" s="3081">
        <f t="shared" si="51"/>
        <v>-1.2331568816169352</v>
      </c>
      <c r="C83" s="2273"/>
      <c r="D83" s="2689">
        <f t="shared" si="52"/>
        <v>1.9060585432266777</v>
      </c>
      <c r="E83" s="4618">
        <f t="shared" si="53"/>
        <v>0.60606060606060908</v>
      </c>
      <c r="F83" s="4619"/>
      <c r="G83" s="4616">
        <f t="shared" si="54"/>
        <v>2.9666254635352374</v>
      </c>
      <c r="H83" s="4623"/>
      <c r="I83" s="2689">
        <f t="shared" si="55"/>
        <v>0</v>
      </c>
      <c r="J83" s="4616">
        <f t="shared" si="56"/>
        <v>25</v>
      </c>
      <c r="K83" s="4617"/>
      <c r="L83" s="4616">
        <f t="shared" si="57"/>
        <v>-62.5</v>
      </c>
      <c r="M83" s="4623"/>
      <c r="N83" s="2689">
        <f t="shared" si="58"/>
        <v>0</v>
      </c>
      <c r="O83" s="4616">
        <f t="shared" si="59"/>
        <v>35.29411764705884</v>
      </c>
      <c r="P83" s="4617"/>
      <c r="Q83" s="2823">
        <f t="shared" si="60"/>
        <v>-28.571428571428569</v>
      </c>
    </row>
    <row r="84" spans="1:20" ht="12.2" customHeight="1">
      <c r="A84" s="1234" t="s">
        <v>207</v>
      </c>
      <c r="B84" s="3078">
        <f t="shared" si="51"/>
        <v>-1.1635578480177458</v>
      </c>
      <c r="C84" s="1610"/>
      <c r="D84" s="594">
        <f t="shared" si="52"/>
        <v>2.6603001364256471</v>
      </c>
      <c r="E84" s="4608">
        <f t="shared" si="53"/>
        <v>3.1963470319634695</v>
      </c>
      <c r="F84" s="4612"/>
      <c r="G84" s="4601">
        <f t="shared" si="54"/>
        <v>2.2249690976514245</v>
      </c>
      <c r="H84" s="4611"/>
      <c r="I84" s="594">
        <f t="shared" si="55"/>
        <v>23.529411764705884</v>
      </c>
      <c r="J84" s="4601">
        <f t="shared" si="56"/>
        <v>42.857142857142861</v>
      </c>
      <c r="K84" s="4602"/>
      <c r="L84" s="4601">
        <f t="shared" si="57"/>
        <v>-66.666666666666671</v>
      </c>
      <c r="M84" s="4611"/>
      <c r="N84" s="594">
        <f t="shared" si="58"/>
        <v>-31.818181818181827</v>
      </c>
      <c r="O84" s="4601">
        <f t="shared" si="59"/>
        <v>-50</v>
      </c>
      <c r="P84" s="4602"/>
      <c r="Q84" s="645">
        <f t="shared" si="60"/>
        <v>50</v>
      </c>
      <c r="R84" s="20"/>
    </row>
    <row r="85" spans="1:20" ht="12.2" customHeight="1">
      <c r="A85" s="3062" t="s">
        <v>61</v>
      </c>
      <c r="B85" s="3078">
        <f t="shared" si="51"/>
        <v>-1.0607059387547224</v>
      </c>
      <c r="C85" s="1610"/>
      <c r="D85" s="594">
        <f t="shared" si="52"/>
        <v>9.5238095238095326</v>
      </c>
      <c r="E85" s="4608">
        <f t="shared" si="53"/>
        <v>13.273001508295621</v>
      </c>
      <c r="F85" s="4612"/>
      <c r="G85" s="4601">
        <f t="shared" si="54"/>
        <v>6.5217391304347956</v>
      </c>
      <c r="H85" s="4611"/>
      <c r="I85" s="594">
        <f t="shared" si="55"/>
        <v>58.823529411764696</v>
      </c>
      <c r="J85" s="4601">
        <f t="shared" si="56"/>
        <v>61.538461538461547</v>
      </c>
      <c r="K85" s="4602"/>
      <c r="L85" s="4601">
        <f t="shared" si="57"/>
        <v>50</v>
      </c>
      <c r="M85" s="4611"/>
      <c r="N85" s="594">
        <f t="shared" si="58"/>
        <v>16.666666666666671</v>
      </c>
      <c r="O85" s="4601">
        <f t="shared" si="59"/>
        <v>71.428571428571416</v>
      </c>
      <c r="P85" s="4602"/>
      <c r="Q85" s="645">
        <f t="shared" si="60"/>
        <v>-60</v>
      </c>
      <c r="R85" s="20"/>
    </row>
    <row r="86" spans="1:20" ht="12.2" customHeight="1">
      <c r="A86" s="3063" t="s">
        <v>547</v>
      </c>
      <c r="B86" s="3079">
        <f t="shared" si="51"/>
        <v>-0.89591726294270302</v>
      </c>
      <c r="C86" s="1613"/>
      <c r="D86" s="596">
        <f t="shared" si="52"/>
        <v>9.5558546433378098</v>
      </c>
      <c r="E86" s="4613">
        <f t="shared" si="53"/>
        <v>12.235649546827787</v>
      </c>
      <c r="F86" s="4614"/>
      <c r="G86" s="4615">
        <f t="shared" si="54"/>
        <v>7.4029126213592207</v>
      </c>
      <c r="H86" s="4606"/>
      <c r="I86" s="596">
        <f t="shared" si="55"/>
        <v>-29.411764705882348</v>
      </c>
      <c r="J86" s="4615">
        <f t="shared" si="56"/>
        <v>-40</v>
      </c>
      <c r="K86" s="4607"/>
      <c r="L86" s="4615">
        <f t="shared" si="57"/>
        <v>50</v>
      </c>
      <c r="M86" s="4606"/>
      <c r="N86" s="596">
        <f t="shared" si="58"/>
        <v>-14.705882352941174</v>
      </c>
      <c r="O86" s="4615">
        <f t="shared" si="59"/>
        <v>-17.64705882352942</v>
      </c>
      <c r="P86" s="4607"/>
      <c r="Q86" s="647">
        <f t="shared" si="60"/>
        <v>-11.764705882352942</v>
      </c>
      <c r="R86" s="20"/>
    </row>
    <row r="87" spans="1:20" ht="12.2" customHeight="1">
      <c r="A87" s="3065" t="s">
        <v>599</v>
      </c>
      <c r="B87" s="3078">
        <f t="shared" si="51"/>
        <v>-0.72477008343992111</v>
      </c>
      <c r="C87" s="2273"/>
      <c r="D87" s="594">
        <f t="shared" si="52"/>
        <v>8.6840347361389405</v>
      </c>
      <c r="E87" s="4618">
        <f t="shared" si="53"/>
        <v>13.253012048192787</v>
      </c>
      <c r="F87" s="4635"/>
      <c r="G87" s="4616">
        <f t="shared" si="54"/>
        <v>5.0420168067226996</v>
      </c>
      <c r="H87" s="4623"/>
      <c r="I87" s="594">
        <f t="shared" si="55"/>
        <v>-14.285714285714292</v>
      </c>
      <c r="J87" s="4601">
        <f t="shared" si="56"/>
        <v>-12</v>
      </c>
      <c r="K87" s="4602"/>
      <c r="L87" s="4601">
        <f t="shared" si="57"/>
        <v>-33.333333333333343</v>
      </c>
      <c r="M87" s="4611"/>
      <c r="N87" s="594">
        <f t="shared" si="58"/>
        <v>-18.421052631578945</v>
      </c>
      <c r="O87" s="4601">
        <f t="shared" si="59"/>
        <v>-21.739130434782609</v>
      </c>
      <c r="P87" s="4602"/>
      <c r="Q87" s="645">
        <f t="shared" si="60"/>
        <v>-13.333333333333329</v>
      </c>
      <c r="R87" s="20"/>
    </row>
    <row r="88" spans="1:20" ht="12.75" customHeight="1">
      <c r="A88" s="3062" t="s">
        <v>626</v>
      </c>
      <c r="B88" s="3078">
        <f t="shared" si="51"/>
        <v>-0.78281449117058344</v>
      </c>
      <c r="C88" s="1610"/>
      <c r="D88" s="594">
        <f t="shared" si="52"/>
        <v>8.2392026578073114</v>
      </c>
      <c r="E88" s="4608">
        <f t="shared" si="53"/>
        <v>10.17699115044249</v>
      </c>
      <c r="F88" s="4609"/>
      <c r="G88" s="4601">
        <f t="shared" si="54"/>
        <v>6.6505441354292714</v>
      </c>
      <c r="H88" s="4611"/>
      <c r="I88" s="594">
        <f t="shared" si="55"/>
        <v>-4.7619047619047734</v>
      </c>
      <c r="J88" s="4601">
        <f t="shared" si="56"/>
        <v>-40</v>
      </c>
      <c r="K88" s="4610"/>
      <c r="L88" s="4601">
        <f t="shared" si="57"/>
        <v>700</v>
      </c>
      <c r="M88" s="4611"/>
      <c r="N88" s="594">
        <f t="shared" si="58"/>
        <v>53.333333333333343</v>
      </c>
      <c r="O88" s="4601">
        <f t="shared" si="59"/>
        <v>111.11111111111111</v>
      </c>
      <c r="P88" s="4610"/>
      <c r="Q88" s="645">
        <f t="shared" si="60"/>
        <v>-33.333333333333343</v>
      </c>
      <c r="R88" s="20"/>
    </row>
    <row r="89" spans="1:20" ht="12.75" customHeight="1">
      <c r="A89" s="3062" t="s">
        <v>638</v>
      </c>
      <c r="B89" s="3078">
        <f t="shared" si="51"/>
        <v>-0.7874015748031411</v>
      </c>
      <c r="C89" s="1610"/>
      <c r="D89" s="594">
        <f t="shared" si="52"/>
        <v>0.61236987140232202</v>
      </c>
      <c r="E89" s="4608">
        <f t="shared" ref="E89:E94" si="61">SUM(F27/F23)*100-100</f>
        <v>0.26631158455391812</v>
      </c>
      <c r="F89" s="4609"/>
      <c r="G89" s="4601">
        <f t="shared" si="54"/>
        <v>0.9070294784580426</v>
      </c>
      <c r="H89" s="4611"/>
      <c r="I89" s="594">
        <f t="shared" si="55"/>
        <v>-22.222222222222214</v>
      </c>
      <c r="J89" s="4601">
        <f t="shared" ref="J89:J94" si="62">SUM(K27/K23)*100-100</f>
        <v>-23.80952380952381</v>
      </c>
      <c r="K89" s="4610"/>
      <c r="L89" s="4601">
        <f t="shared" si="57"/>
        <v>-16.666666666666657</v>
      </c>
      <c r="M89" s="4611"/>
      <c r="N89" s="594">
        <f t="shared" si="58"/>
        <v>42.857142857142861</v>
      </c>
      <c r="O89" s="4601">
        <f t="shared" ref="O89:O94" si="63">SUM(P27/P23)*100-100</f>
        <v>25</v>
      </c>
      <c r="P89" s="4610"/>
      <c r="Q89" s="645">
        <f t="shared" si="60"/>
        <v>150</v>
      </c>
      <c r="R89" s="20"/>
      <c r="T89" s="20"/>
    </row>
    <row r="90" spans="1:20" ht="12.75" customHeight="1">
      <c r="A90" s="3063" t="s">
        <v>639</v>
      </c>
      <c r="B90" s="3079">
        <f t="shared" ref="B90:B95" si="64">SUM(B28/B24)*100-100</f>
        <v>-0.89188205314889046</v>
      </c>
      <c r="C90" s="1613"/>
      <c r="D90" s="596">
        <f t="shared" ref="D90:D97" si="65">SUM(D28/D24)*100-100</f>
        <v>0.49140049140048347</v>
      </c>
      <c r="E90" s="4613">
        <f t="shared" si="61"/>
        <v>1.0767160161507405</v>
      </c>
      <c r="F90" s="4604"/>
      <c r="G90" s="4615">
        <f t="shared" si="54"/>
        <v>0</v>
      </c>
      <c r="H90" s="4606"/>
      <c r="I90" s="596">
        <f t="shared" ref="I90:I97" si="66">SUM(I28/I24)*100-100</f>
        <v>33.333333333333314</v>
      </c>
      <c r="J90" s="4615">
        <f t="shared" si="62"/>
        <v>44.444444444444429</v>
      </c>
      <c r="K90" s="4636"/>
      <c r="L90" s="4615">
        <f t="shared" si="57"/>
        <v>0</v>
      </c>
      <c r="M90" s="4606"/>
      <c r="N90" s="596">
        <f t="shared" si="58"/>
        <v>27.58620689655173</v>
      </c>
      <c r="O90" s="4615">
        <f t="shared" si="63"/>
        <v>35.714285714285722</v>
      </c>
      <c r="P90" s="4636"/>
      <c r="Q90" s="647">
        <f t="shared" ref="Q90:Q97" si="67">SUM(Q28/Q24)*100-100</f>
        <v>20</v>
      </c>
      <c r="R90" s="20"/>
    </row>
    <row r="91" spans="1:20" ht="12.75" customHeight="1" thickBot="1">
      <c r="A91" s="3065" t="s">
        <v>689</v>
      </c>
      <c r="B91" s="3078">
        <f t="shared" si="64"/>
        <v>-0.84049079754601053</v>
      </c>
      <c r="C91" s="1610"/>
      <c r="D91" s="594">
        <f t="shared" si="65"/>
        <v>1.6594960049170169</v>
      </c>
      <c r="E91" s="4608">
        <f t="shared" si="61"/>
        <v>1.1968085106383057</v>
      </c>
      <c r="F91" s="4609"/>
      <c r="G91" s="4616">
        <f t="shared" si="54"/>
        <v>2.0571428571428498</v>
      </c>
      <c r="H91" s="4623"/>
      <c r="I91" s="594">
        <f t="shared" si="66"/>
        <v>4.1666666666666714</v>
      </c>
      <c r="J91" s="4616">
        <f t="shared" si="62"/>
        <v>-4.5454545454545467</v>
      </c>
      <c r="K91" s="4617"/>
      <c r="L91" s="4616">
        <f t="shared" si="57"/>
        <v>100</v>
      </c>
      <c r="M91" s="4623"/>
      <c r="N91" s="3082">
        <f t="shared" si="58"/>
        <v>-22.58064516129032</v>
      </c>
      <c r="O91" s="4616">
        <f t="shared" si="63"/>
        <v>0</v>
      </c>
      <c r="P91" s="4617"/>
      <c r="Q91" s="2823">
        <f t="shared" si="67"/>
        <v>-53.846153846153847</v>
      </c>
      <c r="R91" s="20"/>
    </row>
    <row r="92" spans="1:20" s="195" customFormat="1" ht="12.75" customHeight="1" thickBot="1">
      <c r="A92" s="3083" t="s">
        <v>707</v>
      </c>
      <c r="B92" s="3078">
        <f t="shared" si="64"/>
        <v>-0.6360856269113242</v>
      </c>
      <c r="C92" s="1610"/>
      <c r="D92" s="1611">
        <f t="shared" si="65"/>
        <v>0.92081031307552053</v>
      </c>
      <c r="E92" s="4608">
        <f t="shared" si="61"/>
        <v>2.0080321285140599</v>
      </c>
      <c r="F92" s="4612"/>
      <c r="G92" s="4601">
        <f t="shared" si="54"/>
        <v>0</v>
      </c>
      <c r="H92" s="4611"/>
      <c r="I92" s="1611">
        <f t="shared" si="66"/>
        <v>-5</v>
      </c>
      <c r="J92" s="4601">
        <f t="shared" si="62"/>
        <v>41.666666666666686</v>
      </c>
      <c r="K92" s="4602"/>
      <c r="L92" s="4601">
        <f t="shared" si="57"/>
        <v>-75</v>
      </c>
      <c r="M92" s="4611"/>
      <c r="N92" s="594">
        <f t="shared" si="58"/>
        <v>4.3478260869565162</v>
      </c>
      <c r="O92" s="4601">
        <f t="shared" si="63"/>
        <v>-5.2631578947368496</v>
      </c>
      <c r="P92" s="4602"/>
      <c r="Q92" s="645">
        <f t="shared" si="67"/>
        <v>50</v>
      </c>
      <c r="R92" s="2"/>
      <c r="S92" s="1614"/>
    </row>
    <row r="93" spans="1:20" s="195" customFormat="1" ht="12.75" customHeight="1">
      <c r="A93" s="1033" t="s">
        <v>708</v>
      </c>
      <c r="B93" s="3078">
        <f t="shared" si="64"/>
        <v>-0.73260073260073</v>
      </c>
      <c r="C93" s="1646"/>
      <c r="D93" s="1611">
        <f t="shared" si="65"/>
        <v>1.156421180766884</v>
      </c>
      <c r="E93" s="4608">
        <f t="shared" si="61"/>
        <v>1.8592297476759541</v>
      </c>
      <c r="F93" s="4612"/>
      <c r="G93" s="4601">
        <f t="shared" si="54"/>
        <v>0.56179775280898525</v>
      </c>
      <c r="H93" s="4611"/>
      <c r="I93" s="1611">
        <f t="shared" si="66"/>
        <v>-57.142857142857146</v>
      </c>
      <c r="J93" s="4601">
        <f t="shared" si="62"/>
        <v>-56.25</v>
      </c>
      <c r="K93" s="4602"/>
      <c r="L93" s="4601">
        <f t="shared" si="57"/>
        <v>-60</v>
      </c>
      <c r="M93" s="4611"/>
      <c r="N93" s="594">
        <f t="shared" si="58"/>
        <v>-35</v>
      </c>
      <c r="O93" s="4601">
        <f t="shared" si="63"/>
        <v>-26.666666666666671</v>
      </c>
      <c r="P93" s="4602"/>
      <c r="Q93" s="645">
        <f t="shared" si="67"/>
        <v>-60</v>
      </c>
      <c r="R93" s="2"/>
      <c r="S93" s="2"/>
    </row>
    <row r="94" spans="1:20" s="195" customFormat="1" ht="12.75" customHeight="1">
      <c r="A94" s="3084" t="s">
        <v>709</v>
      </c>
      <c r="B94" s="3079">
        <f t="shared" si="64"/>
        <v>-1.4202632384450453</v>
      </c>
      <c r="C94" s="1702"/>
      <c r="D94" s="3085">
        <f t="shared" si="65"/>
        <v>0.73349633251834234</v>
      </c>
      <c r="E94" s="4613">
        <f t="shared" si="61"/>
        <v>3.062583222370165</v>
      </c>
      <c r="F94" s="4614"/>
      <c r="G94" s="4615">
        <f t="shared" si="54"/>
        <v>-1.2429378531073354</v>
      </c>
      <c r="H94" s="4606"/>
      <c r="I94" s="3085">
        <f t="shared" si="66"/>
        <v>112.5</v>
      </c>
      <c r="J94" s="4615">
        <f t="shared" si="62"/>
        <v>84.615384615384613</v>
      </c>
      <c r="K94" s="4607"/>
      <c r="L94" s="4615">
        <f t="shared" si="57"/>
        <v>233.33333333333337</v>
      </c>
      <c r="M94" s="4606"/>
      <c r="N94" s="596">
        <f t="shared" si="58"/>
        <v>2.7027027027026946</v>
      </c>
      <c r="O94" s="4615">
        <f t="shared" si="63"/>
        <v>-15.789473684210535</v>
      </c>
      <c r="P94" s="4607"/>
      <c r="Q94" s="647">
        <f t="shared" si="67"/>
        <v>22.222222222222229</v>
      </c>
      <c r="R94" s="2"/>
      <c r="S94" s="2"/>
    </row>
    <row r="95" spans="1:20" s="195" customFormat="1" ht="12.75" customHeight="1">
      <c r="A95" s="3065" t="s">
        <v>725</v>
      </c>
      <c r="B95" s="3078">
        <f t="shared" si="64"/>
        <v>-1.6952298459444393</v>
      </c>
      <c r="C95" s="1610"/>
      <c r="D95" s="594">
        <f t="shared" si="65"/>
        <v>-0.30229746070132535</v>
      </c>
      <c r="E95" s="4608">
        <f t="shared" ref="E95" si="68">SUM(F33/F29)*100-100</f>
        <v>1.3140604467805588</v>
      </c>
      <c r="F95" s="4609"/>
      <c r="G95" s="4616">
        <f t="shared" si="54"/>
        <v>-1.6797312430011146</v>
      </c>
      <c r="H95" s="4623"/>
      <c r="I95" s="594">
        <f t="shared" si="66"/>
        <v>-24</v>
      </c>
      <c r="J95" s="4616">
        <f t="shared" ref="J95" si="69">SUM(K33/K29)*100-100</f>
        <v>-42.857142857142861</v>
      </c>
      <c r="K95" s="4617"/>
      <c r="L95" s="4616">
        <f t="shared" si="57"/>
        <v>75</v>
      </c>
      <c r="M95" s="4623"/>
      <c r="N95" s="3082">
        <f t="shared" si="58"/>
        <v>16.666666666666671</v>
      </c>
      <c r="O95" s="4616">
        <f t="shared" ref="O95" si="70">SUM(P33/P29)*100-100</f>
        <v>5.5555555555555571</v>
      </c>
      <c r="P95" s="4617"/>
      <c r="Q95" s="2823">
        <f t="shared" si="67"/>
        <v>50</v>
      </c>
      <c r="R95" s="2"/>
      <c r="S95" s="2"/>
    </row>
    <row r="96" spans="1:20" s="195" customFormat="1" ht="12.75" customHeight="1">
      <c r="A96" s="3083" t="s">
        <v>726</v>
      </c>
      <c r="B96" s="3078">
        <f t="shared" ref="B96:B106" si="71">SUM(B34/B30)*100-100</f>
        <v>-1.7973655053551596</v>
      </c>
      <c r="C96" s="1610"/>
      <c r="D96" s="1611">
        <f t="shared" si="65"/>
        <v>1.7639902676398975</v>
      </c>
      <c r="E96" s="4608">
        <f t="shared" ref="E96" si="72">SUM(F34/F30)*100-100</f>
        <v>2.88713910761156</v>
      </c>
      <c r="F96" s="4612"/>
      <c r="G96" s="4601">
        <f t="shared" si="54"/>
        <v>0.79365079365078373</v>
      </c>
      <c r="H96" s="4611"/>
      <c r="I96" s="1611">
        <f t="shared" si="66"/>
        <v>52.631578947368439</v>
      </c>
      <c r="J96" s="4601">
        <f t="shared" ref="J96" si="73">SUM(K34/K30)*100-100</f>
        <v>17.64705882352942</v>
      </c>
      <c r="K96" s="4602"/>
      <c r="L96" s="4601">
        <f t="shared" si="57"/>
        <v>350</v>
      </c>
      <c r="M96" s="4611"/>
      <c r="N96" s="594">
        <f t="shared" si="58"/>
        <v>-33.333333333333343</v>
      </c>
      <c r="O96" s="4601">
        <f t="shared" ref="O96" si="74">SUM(P34/P30)*100-100</f>
        <v>-22.222222222222214</v>
      </c>
      <c r="P96" s="4602"/>
      <c r="Q96" s="645">
        <f t="shared" si="67"/>
        <v>-66.666666666666671</v>
      </c>
      <c r="R96" s="2"/>
      <c r="S96" s="2"/>
    </row>
    <row r="97" spans="1:19" s="195" customFormat="1" ht="12.75" customHeight="1">
      <c r="A97" s="1033" t="s">
        <v>727</v>
      </c>
      <c r="B97" s="3078">
        <f t="shared" si="71"/>
        <v>-2.0172201722017178</v>
      </c>
      <c r="C97" s="1646"/>
      <c r="D97" s="1611">
        <f t="shared" si="65"/>
        <v>0.84235860409145857</v>
      </c>
      <c r="E97" s="4608">
        <f t="shared" ref="E97" si="75">SUM(F35/F31)*100-100</f>
        <v>1.9556714471968633</v>
      </c>
      <c r="F97" s="4612"/>
      <c r="G97" s="4601">
        <f t="shared" si="54"/>
        <v>-0.11173184357542709</v>
      </c>
      <c r="H97" s="4611"/>
      <c r="I97" s="1611">
        <f t="shared" si="66"/>
        <v>111.11111111111111</v>
      </c>
      <c r="J97" s="4601">
        <f t="shared" ref="J97" si="76">SUM(K35/K31)*100-100</f>
        <v>100</v>
      </c>
      <c r="K97" s="4602"/>
      <c r="L97" s="4601">
        <f t="shared" si="57"/>
        <v>150</v>
      </c>
      <c r="M97" s="4611"/>
      <c r="N97" s="594">
        <f t="shared" ref="N97:N118" si="77">SUM(N35/N31)*100-100</f>
        <v>107.69230769230771</v>
      </c>
      <c r="O97" s="4601">
        <f t="shared" ref="O97" si="78">SUM(P35/P31)*100-100</f>
        <v>81.818181818181813</v>
      </c>
      <c r="P97" s="4602"/>
      <c r="Q97" s="645">
        <f t="shared" si="67"/>
        <v>250</v>
      </c>
      <c r="R97" s="2"/>
    </row>
    <row r="98" spans="1:19" s="195" customFormat="1" ht="12.75" customHeight="1">
      <c r="A98" s="3084" t="s">
        <v>728</v>
      </c>
      <c r="B98" s="3079">
        <f t="shared" si="71"/>
        <v>-2.5771595354902814</v>
      </c>
      <c r="C98" s="1702"/>
      <c r="D98" s="3085">
        <f t="shared" ref="D98:D118" si="79">SUM(D36/D32)*100-100</f>
        <v>0.84951456310679418</v>
      </c>
      <c r="E98" s="4613">
        <f t="shared" ref="E98:E103" si="80">SUM(F36/F32)*100-100</f>
        <v>-0.38759689922480334</v>
      </c>
      <c r="F98" s="4614"/>
      <c r="G98" s="4615">
        <f t="shared" ref="G98:G118" si="81">SUM(G36/G32)*100-100</f>
        <v>1.9450800915331854</v>
      </c>
      <c r="H98" s="4606"/>
      <c r="I98" s="3085">
        <f t="shared" ref="I98:I116" si="82">SUM(I36/I32)*100-100</f>
        <v>-32.35294117647058</v>
      </c>
      <c r="J98" s="4615">
        <f t="shared" ref="J98:J103" si="83">SUM(K36/K32)*100-100</f>
        <v>-29.166666666666657</v>
      </c>
      <c r="K98" s="4607"/>
      <c r="L98" s="4615">
        <f t="shared" ref="L98:L118" si="84">SUM(L36/L32)*100-100</f>
        <v>-40</v>
      </c>
      <c r="M98" s="4606"/>
      <c r="N98" s="596">
        <f t="shared" si="77"/>
        <v>-5.2631578947368496</v>
      </c>
      <c r="O98" s="4615">
        <f t="shared" ref="O98:O103" si="85">SUM(P36/P32)*100-100</f>
        <v>31.25</v>
      </c>
      <c r="P98" s="4607"/>
      <c r="Q98" s="647">
        <f t="shared" ref="Q98:Q118" si="86">SUM(Q36/Q32)*100-100</f>
        <v>-31.818181818181827</v>
      </c>
      <c r="R98" s="2"/>
    </row>
    <row r="99" spans="1:19" s="195" customFormat="1" ht="15.75" customHeight="1">
      <c r="A99" s="3065" t="s">
        <v>765</v>
      </c>
      <c r="B99" s="3078">
        <f t="shared" si="71"/>
        <v>-2.7943860532443807</v>
      </c>
      <c r="C99" s="1610"/>
      <c r="D99" s="594">
        <f t="shared" si="79"/>
        <v>0.24257125530624535</v>
      </c>
      <c r="E99" s="4608">
        <f t="shared" si="80"/>
        <v>-1.2970168612191912</v>
      </c>
      <c r="F99" s="4609"/>
      <c r="G99" s="4616">
        <f t="shared" si="81"/>
        <v>1.5945330296127622</v>
      </c>
      <c r="H99" s="4623"/>
      <c r="I99" s="594">
        <f t="shared" si="82"/>
        <v>5.2631578947368354</v>
      </c>
      <c r="J99" s="4616">
        <f t="shared" si="83"/>
        <v>-16.666666666666657</v>
      </c>
      <c r="K99" s="4617"/>
      <c r="L99" s="4616">
        <f t="shared" si="84"/>
        <v>42.857142857142861</v>
      </c>
      <c r="M99" s="4623"/>
      <c r="N99" s="3082">
        <f t="shared" si="77"/>
        <v>14.285714285714278</v>
      </c>
      <c r="O99" s="4616">
        <f t="shared" si="85"/>
        <v>21.05263157894737</v>
      </c>
      <c r="P99" s="4617"/>
      <c r="Q99" s="2823">
        <f t="shared" si="86"/>
        <v>0</v>
      </c>
      <c r="R99" s="2"/>
    </row>
    <row r="100" spans="1:19" s="195" customFormat="1" ht="15.75" customHeight="1">
      <c r="A100" s="3083" t="s">
        <v>769</v>
      </c>
      <c r="B100" s="3078">
        <f t="shared" si="71"/>
        <v>-3.2217625673812194</v>
      </c>
      <c r="C100" s="1610"/>
      <c r="D100" s="594">
        <f t="shared" si="79"/>
        <v>-1.0161386730424482</v>
      </c>
      <c r="E100" s="4608">
        <f t="shared" si="80"/>
        <v>-2.933673469387756</v>
      </c>
      <c r="F100" s="4612"/>
      <c r="G100" s="4601">
        <f t="shared" si="81"/>
        <v>0.67491563554555967</v>
      </c>
      <c r="H100" s="4611"/>
      <c r="I100" s="594">
        <f t="shared" si="82"/>
        <v>-41.379310344827594</v>
      </c>
      <c r="J100" s="4601">
        <f t="shared" si="83"/>
        <v>-40</v>
      </c>
      <c r="K100" s="4602"/>
      <c r="L100" s="4601">
        <f t="shared" si="84"/>
        <v>-44.444444444444443</v>
      </c>
      <c r="M100" s="4611"/>
      <c r="N100" s="594">
        <f t="shared" si="77"/>
        <v>37.5</v>
      </c>
      <c r="O100" s="4601">
        <f t="shared" si="85"/>
        <v>35.714285714285722</v>
      </c>
      <c r="P100" s="4602"/>
      <c r="Q100" s="645">
        <f t="shared" si="86"/>
        <v>50</v>
      </c>
      <c r="R100" s="2"/>
    </row>
    <row r="101" spans="1:19" s="195" customFormat="1" ht="15.75" customHeight="1">
      <c r="A101" s="1033" t="s">
        <v>755</v>
      </c>
      <c r="B101" s="3078">
        <f t="shared" si="71"/>
        <v>-2.9437609841827737</v>
      </c>
      <c r="C101" s="1610"/>
      <c r="D101" s="594">
        <f t="shared" si="79"/>
        <v>-1.0739856801909298</v>
      </c>
      <c r="E101" s="4608">
        <f t="shared" si="80"/>
        <v>-2.1739130434782652</v>
      </c>
      <c r="F101" s="4612"/>
      <c r="G101" s="4601">
        <f t="shared" si="81"/>
        <v>-0.1118568232662227</v>
      </c>
      <c r="H101" s="4611"/>
      <c r="I101" s="594">
        <f t="shared" si="82"/>
        <v>-15.789473684210535</v>
      </c>
      <c r="J101" s="4601">
        <f t="shared" si="83"/>
        <v>0</v>
      </c>
      <c r="K101" s="4602"/>
      <c r="L101" s="4601">
        <f t="shared" si="84"/>
        <v>-60</v>
      </c>
      <c r="M101" s="4611"/>
      <c r="N101" s="594">
        <f t="shared" si="77"/>
        <v>-25.925925925925924</v>
      </c>
      <c r="O101" s="4601">
        <f t="shared" si="85"/>
        <v>-25</v>
      </c>
      <c r="P101" s="4602"/>
      <c r="Q101" s="645">
        <f t="shared" si="86"/>
        <v>-28.571428571428569</v>
      </c>
      <c r="R101" s="2"/>
    </row>
    <row r="102" spans="1:19" s="195" customFormat="1" ht="15.75" customHeight="1">
      <c r="A102" s="3084" t="s">
        <v>770</v>
      </c>
      <c r="B102" s="3079">
        <f t="shared" si="71"/>
        <v>-1.9441611422743534</v>
      </c>
      <c r="C102" s="1613"/>
      <c r="D102" s="596">
        <f t="shared" si="79"/>
        <v>-0.84235860409145857</v>
      </c>
      <c r="E102" s="4613">
        <f t="shared" si="80"/>
        <v>-1.6861219195849628</v>
      </c>
      <c r="F102" s="4614"/>
      <c r="G102" s="4615">
        <f t="shared" si="81"/>
        <v>-0.11223344556677262</v>
      </c>
      <c r="H102" s="4606"/>
      <c r="I102" s="596">
        <f t="shared" si="82"/>
        <v>13.043478260869563</v>
      </c>
      <c r="J102" s="4615">
        <f t="shared" si="83"/>
        <v>0</v>
      </c>
      <c r="K102" s="4607"/>
      <c r="L102" s="4615">
        <f t="shared" si="84"/>
        <v>50</v>
      </c>
      <c r="M102" s="4606"/>
      <c r="N102" s="596">
        <f t="shared" si="77"/>
        <v>2.7777777777777715</v>
      </c>
      <c r="O102" s="4615">
        <f t="shared" si="85"/>
        <v>9.5238095238095326</v>
      </c>
      <c r="P102" s="4607"/>
      <c r="Q102" s="647">
        <f t="shared" si="86"/>
        <v>-6.6666666666666714</v>
      </c>
      <c r="R102" s="2"/>
    </row>
    <row r="103" spans="1:19" s="195" customFormat="1" ht="15.75" customHeight="1">
      <c r="A103" s="1033" t="s">
        <v>792</v>
      </c>
      <c r="B103" s="3078">
        <f t="shared" si="71"/>
        <v>-1.5797992877953959</v>
      </c>
      <c r="C103" s="1610"/>
      <c r="D103" s="594">
        <f t="shared" si="79"/>
        <v>-0.48396854204476369</v>
      </c>
      <c r="E103" s="4608">
        <f t="shared" si="80"/>
        <v>-0.91984231274638262</v>
      </c>
      <c r="F103" s="4609"/>
      <c r="G103" s="4601">
        <f t="shared" si="81"/>
        <v>-0.11210762331837998</v>
      </c>
      <c r="H103" s="4611"/>
      <c r="I103" s="594">
        <f t="shared" si="82"/>
        <v>0</v>
      </c>
      <c r="J103" s="4601">
        <f t="shared" si="83"/>
        <v>30</v>
      </c>
      <c r="K103" s="4602"/>
      <c r="L103" s="4601">
        <f t="shared" si="84"/>
        <v>-30</v>
      </c>
      <c r="M103" s="4611"/>
      <c r="N103" s="1611">
        <f t="shared" si="77"/>
        <v>0</v>
      </c>
      <c r="O103" s="4601">
        <f t="shared" si="85"/>
        <v>-4.3478260869565162</v>
      </c>
      <c r="P103" s="4602"/>
      <c r="Q103" s="645">
        <f t="shared" si="86"/>
        <v>11.111111111111114</v>
      </c>
      <c r="R103" s="2"/>
    </row>
    <row r="104" spans="1:19" s="195" customFormat="1" ht="15.75" customHeight="1">
      <c r="A104" s="1033" t="s">
        <v>798</v>
      </c>
      <c r="B104" s="3078">
        <f t="shared" si="71"/>
        <v>-1.3018134715025838</v>
      </c>
      <c r="C104" s="1610"/>
      <c r="D104" s="594">
        <f t="shared" si="79"/>
        <v>0.54347826086956275</v>
      </c>
      <c r="E104" s="4608">
        <f>SUM(F42/F38)*100-100</f>
        <v>0.65703022339027939</v>
      </c>
      <c r="F104" s="4609"/>
      <c r="G104" s="4601">
        <f t="shared" si="81"/>
        <v>0.44692737430167995</v>
      </c>
      <c r="H104" s="4611"/>
      <c r="I104" s="594">
        <f t="shared" si="82"/>
        <v>70.588235294117652</v>
      </c>
      <c r="J104" s="4601">
        <f>SUM(K42/K38)*100-100</f>
        <v>66.666666666666686</v>
      </c>
      <c r="K104" s="4602"/>
      <c r="L104" s="4601">
        <f t="shared" si="84"/>
        <v>80</v>
      </c>
      <c r="M104" s="4611"/>
      <c r="N104" s="1611">
        <f t="shared" si="77"/>
        <v>-4.5454545454545467</v>
      </c>
      <c r="O104" s="4601">
        <f>SUM(P42/P38)*100-100</f>
        <v>-21.05263157894737</v>
      </c>
      <c r="P104" s="4602"/>
      <c r="Q104" s="645">
        <f t="shared" si="86"/>
        <v>100</v>
      </c>
      <c r="R104" s="2"/>
    </row>
    <row r="105" spans="1:19" s="195" customFormat="1" ht="15.75" customHeight="1">
      <c r="A105" s="1033" t="s">
        <v>787</v>
      </c>
      <c r="B105" s="3078">
        <f t="shared" si="71"/>
        <v>-1.5650261915540256</v>
      </c>
      <c r="C105" s="1610"/>
      <c r="D105" s="594">
        <f t="shared" si="79"/>
        <v>0.66344993968637311</v>
      </c>
      <c r="E105" s="4608">
        <f>SUM(F43/F39)*100-100</f>
        <v>1.1764705882352899</v>
      </c>
      <c r="F105" s="4609"/>
      <c r="G105" s="4601">
        <f t="shared" si="81"/>
        <v>0.22396416573349143</v>
      </c>
      <c r="H105" s="4611"/>
      <c r="I105" s="594">
        <f t="shared" si="82"/>
        <v>25</v>
      </c>
      <c r="J105" s="4601">
        <f>SUM(K43/K39)*100-100</f>
        <v>21.428571428571416</v>
      </c>
      <c r="K105" s="4602"/>
      <c r="L105" s="4601">
        <f t="shared" si="84"/>
        <v>50</v>
      </c>
      <c r="M105" s="4611"/>
      <c r="N105" s="1611">
        <f t="shared" si="77"/>
        <v>0</v>
      </c>
      <c r="O105" s="4601">
        <f>SUM(P43/P39)*100-100</f>
        <v>0</v>
      </c>
      <c r="P105" s="4602"/>
      <c r="Q105" s="645">
        <f t="shared" si="86"/>
        <v>0</v>
      </c>
      <c r="R105" s="2"/>
    </row>
    <row r="106" spans="1:19" s="195" customFormat="1" ht="15.75" customHeight="1">
      <c r="A106" s="3084" t="s">
        <v>799</v>
      </c>
      <c r="B106" s="3079">
        <f t="shared" si="71"/>
        <v>-2.0737177403627385</v>
      </c>
      <c r="C106" s="1613"/>
      <c r="D106" s="596">
        <f t="shared" si="79"/>
        <v>-0.1213592233009706</v>
      </c>
      <c r="E106" s="4613">
        <f t="shared" ref="E106" si="87">SUM(F44/F40)*100-100</f>
        <v>1.3192612137203241</v>
      </c>
      <c r="F106" s="4614"/>
      <c r="G106" s="4615">
        <f t="shared" si="81"/>
        <v>-1.3483146067415674</v>
      </c>
      <c r="H106" s="4606"/>
      <c r="I106" s="596">
        <f t="shared" si="82"/>
        <v>11.538461538461547</v>
      </c>
      <c r="J106" s="4615">
        <f t="shared" ref="J106" si="88">SUM(K44/K40)*100-100</f>
        <v>29.411764705882348</v>
      </c>
      <c r="K106" s="4607"/>
      <c r="L106" s="4615">
        <f t="shared" si="84"/>
        <v>-22.222222222222214</v>
      </c>
      <c r="M106" s="4606"/>
      <c r="N106" s="596">
        <f t="shared" si="77"/>
        <v>72.972972972972968</v>
      </c>
      <c r="O106" s="4615">
        <f t="shared" ref="O106" si="89">SUM(P44/P40)*100-100</f>
        <v>4.3478260869565162</v>
      </c>
      <c r="P106" s="4607"/>
      <c r="Q106" s="647">
        <f t="shared" si="86"/>
        <v>185.71428571428572</v>
      </c>
      <c r="R106" s="2"/>
    </row>
    <row r="107" spans="1:19" s="195" customFormat="1" ht="15.75" customHeight="1">
      <c r="A107" s="1033" t="s">
        <v>825</v>
      </c>
      <c r="B107" s="3078">
        <f>SUM(B45/B41)*100-100</f>
        <v>-1.6314716137096212</v>
      </c>
      <c r="C107" s="1610"/>
      <c r="D107" s="594">
        <f t="shared" si="79"/>
        <v>0.48632218844983299</v>
      </c>
      <c r="E107" s="4608">
        <f t="shared" ref="E107" si="90">SUM(F45/F41)*100-100</f>
        <v>1.1936339522546433</v>
      </c>
      <c r="F107" s="4609"/>
      <c r="G107" s="4601">
        <f t="shared" si="81"/>
        <v>-0.11223344556677262</v>
      </c>
      <c r="H107" s="4611"/>
      <c r="I107" s="594">
        <f t="shared" si="82"/>
        <v>10.000000000000014</v>
      </c>
      <c r="J107" s="4601">
        <f t="shared" ref="J107" si="91">SUM(K45/K41)*100-100</f>
        <v>15.384615384615373</v>
      </c>
      <c r="K107" s="4602"/>
      <c r="L107" s="4601">
        <f t="shared" si="84"/>
        <v>0</v>
      </c>
      <c r="M107" s="4611"/>
      <c r="N107" s="1611">
        <f t="shared" si="77"/>
        <v>3.125</v>
      </c>
      <c r="O107" s="4601">
        <f t="shared" ref="O107" si="92">SUM(P45/P41)*100-100</f>
        <v>-4.5454545454545467</v>
      </c>
      <c r="P107" s="4602"/>
      <c r="Q107" s="645">
        <f t="shared" si="86"/>
        <v>20</v>
      </c>
      <c r="R107" s="2"/>
    </row>
    <row r="108" spans="1:19" s="195" customFormat="1" ht="15.75" customHeight="1">
      <c r="A108" s="1033" t="s">
        <v>829</v>
      </c>
      <c r="B108" s="3078">
        <f>SUM(B46/B42)*100-100</f>
        <v>-1.476474834306714</v>
      </c>
      <c r="C108" s="1610"/>
      <c r="D108" s="594">
        <f t="shared" si="79"/>
        <v>0</v>
      </c>
      <c r="E108" s="4608">
        <f t="shared" ref="E108" si="93">SUM(F46/F42)*100-100</f>
        <v>1.5665796344647589</v>
      </c>
      <c r="F108" s="4609"/>
      <c r="G108" s="4601">
        <f t="shared" si="81"/>
        <v>-1.3348164627363701</v>
      </c>
      <c r="H108" s="4611"/>
      <c r="I108" s="594">
        <f t="shared" si="82"/>
        <v>-17.241379310344826</v>
      </c>
      <c r="J108" s="4601">
        <f t="shared" ref="J108" si="94">SUM(K46/K42)*100-100</f>
        <v>-20</v>
      </c>
      <c r="K108" s="4602"/>
      <c r="L108" s="4601">
        <f t="shared" si="84"/>
        <v>-11.111111111111114</v>
      </c>
      <c r="M108" s="4611"/>
      <c r="N108" s="1611">
        <f t="shared" si="77"/>
        <v>14.285714285714278</v>
      </c>
      <c r="O108" s="4601">
        <f t="shared" ref="O108" si="95">SUM(P46/P42)*100-100</f>
        <v>33.333333333333314</v>
      </c>
      <c r="P108" s="4602"/>
      <c r="Q108" s="645">
        <f t="shared" si="86"/>
        <v>-33.333333333333343</v>
      </c>
      <c r="R108" s="2"/>
    </row>
    <row r="109" spans="1:19">
      <c r="A109" s="1033" t="s">
        <v>844</v>
      </c>
      <c r="B109" s="3078">
        <f t="shared" ref="B109:B111" si="96">SUM(B47/B43)*100-100</f>
        <v>-1.2679850206950931</v>
      </c>
      <c r="C109" s="1610"/>
      <c r="D109" s="594">
        <f t="shared" si="79"/>
        <v>-0.29958058717795666</v>
      </c>
      <c r="E109" s="4608">
        <f t="shared" ref="E109:E111" si="97">SUM(F47/F43)*100-100</f>
        <v>0.12919896640826778</v>
      </c>
      <c r="F109" s="4609"/>
      <c r="G109" s="4601">
        <f t="shared" si="81"/>
        <v>-0.67039106145251992</v>
      </c>
      <c r="H109" s="4611"/>
      <c r="I109" s="594">
        <f t="shared" si="82"/>
        <v>-50</v>
      </c>
      <c r="J109" s="4601">
        <f t="shared" ref="J109:J111" si="98">SUM(K47/K43)*100-100</f>
        <v>-52.941176470588239</v>
      </c>
      <c r="K109" s="4602"/>
      <c r="L109" s="4601">
        <f t="shared" si="84"/>
        <v>-33.333333333333343</v>
      </c>
      <c r="M109" s="4611"/>
      <c r="N109" s="1611">
        <f t="shared" si="77"/>
        <v>-25</v>
      </c>
      <c r="O109" s="4601">
        <f t="shared" ref="O109:O111" si="99">SUM(P47/P43)*100-100</f>
        <v>-26.666666666666671</v>
      </c>
      <c r="P109" s="4602"/>
      <c r="Q109" s="645">
        <f t="shared" si="86"/>
        <v>-20</v>
      </c>
    </row>
    <row r="110" spans="1:19">
      <c r="A110" s="1033" t="s">
        <v>845</v>
      </c>
      <c r="B110" s="3078">
        <f t="shared" si="96"/>
        <v>-0.41157727031333025</v>
      </c>
      <c r="C110" s="1613"/>
      <c r="D110" s="594">
        <f t="shared" si="79"/>
        <v>0.42527339003646603</v>
      </c>
      <c r="E110" s="4603">
        <f t="shared" si="97"/>
        <v>0.9114583333333286</v>
      </c>
      <c r="F110" s="4604"/>
      <c r="G110" s="4605">
        <f t="shared" si="81"/>
        <v>0</v>
      </c>
      <c r="H110" s="4606"/>
      <c r="I110" s="594">
        <f t="shared" si="82"/>
        <v>-17.241379310344826</v>
      </c>
      <c r="J110" s="4605">
        <f t="shared" si="98"/>
        <v>-9.0909090909090935</v>
      </c>
      <c r="K110" s="4607"/>
      <c r="L110" s="4605">
        <f t="shared" si="84"/>
        <v>-42.857142857142861</v>
      </c>
      <c r="M110" s="4606"/>
      <c r="N110" s="1611">
        <f t="shared" si="77"/>
        <v>-40.625</v>
      </c>
      <c r="O110" s="4605">
        <f t="shared" si="99"/>
        <v>-12.5</v>
      </c>
      <c r="P110" s="4607"/>
      <c r="Q110" s="647">
        <f t="shared" si="86"/>
        <v>-57.5</v>
      </c>
    </row>
    <row r="111" spans="1:19">
      <c r="A111" s="3086" t="s">
        <v>846</v>
      </c>
      <c r="B111" s="3087">
        <f t="shared" si="96"/>
        <v>0.10700193941015357</v>
      </c>
      <c r="C111" s="157"/>
      <c r="D111" s="3088">
        <f t="shared" si="79"/>
        <v>1.8753781004234611</v>
      </c>
      <c r="E111" s="4596">
        <f t="shared" si="97"/>
        <v>4.8492791612057715</v>
      </c>
      <c r="F111" s="4597"/>
      <c r="G111" s="4598">
        <f t="shared" si="81"/>
        <v>-0.67415730337077662</v>
      </c>
      <c r="H111" s="4599"/>
      <c r="I111" s="3088">
        <f t="shared" si="82"/>
        <v>95.454545454545467</v>
      </c>
      <c r="J111" s="4610">
        <f t="shared" si="98"/>
        <v>146.66666666666669</v>
      </c>
      <c r="K111" s="4602"/>
      <c r="L111" s="4601">
        <f t="shared" si="84"/>
        <v>-14.285714285714292</v>
      </c>
      <c r="M111" s="4610"/>
      <c r="N111" s="3088">
        <f t="shared" si="77"/>
        <v>-30.303030303030297</v>
      </c>
      <c r="O111" s="4599">
        <f t="shared" si="99"/>
        <v>-14.285714285714292</v>
      </c>
      <c r="P111" s="4600"/>
      <c r="Q111" s="3089">
        <f t="shared" si="86"/>
        <v>-58.333333333333329</v>
      </c>
      <c r="R111" s="2262"/>
      <c r="S111" s="20"/>
    </row>
    <row r="112" spans="1:19" s="195" customFormat="1" ht="15.75" customHeight="1">
      <c r="A112" s="1033" t="s">
        <v>868</v>
      </c>
      <c r="B112" s="3078">
        <f>SUM(B50/B46)*100-100</f>
        <v>0.26641800985747466</v>
      </c>
      <c r="C112" s="157"/>
      <c r="D112" s="1611">
        <f t="shared" si="79"/>
        <v>1.8618618618618541</v>
      </c>
      <c r="E112" s="4608">
        <f t="shared" ref="E112" si="100">SUM(F50/F46)*100-100</f>
        <v>4.8843187660668264</v>
      </c>
      <c r="F112" s="4609"/>
      <c r="G112" s="4601">
        <f t="shared" si="81"/>
        <v>-0.78917700112739908</v>
      </c>
      <c r="H112" s="4610"/>
      <c r="I112" s="1611">
        <f t="shared" si="82"/>
        <v>25</v>
      </c>
      <c r="J112" s="4610">
        <f t="shared" ref="J112" si="101">SUM(K50/K46)*100-100</f>
        <v>62.5</v>
      </c>
      <c r="K112" s="4602"/>
      <c r="L112" s="4601">
        <f t="shared" si="84"/>
        <v>-50</v>
      </c>
      <c r="M112" s="4610"/>
      <c r="N112" s="1611">
        <f t="shared" si="77"/>
        <v>-20.833333333333343</v>
      </c>
      <c r="O112" s="4610">
        <f t="shared" ref="O112" si="102">SUM(P50/P46)*100-100</f>
        <v>-10</v>
      </c>
      <c r="P112" s="4602"/>
      <c r="Q112" s="643">
        <f t="shared" si="86"/>
        <v>-75</v>
      </c>
      <c r="R112" s="2919"/>
      <c r="S112" s="2"/>
    </row>
    <row r="113" spans="1:18">
      <c r="A113" s="1033" t="s">
        <v>881</v>
      </c>
      <c r="B113" s="3078">
        <f t="shared" ref="B113:B117" si="103">SUM(B51/B47)*100-100</f>
        <v>0.44583444237422043</v>
      </c>
      <c r="C113" s="157"/>
      <c r="D113" s="1611">
        <f t="shared" si="79"/>
        <v>3.4855769230769198</v>
      </c>
      <c r="E113" s="4608">
        <f t="shared" ref="E113" si="104">SUM(F51/F47)*100-100</f>
        <v>8.774193548387089</v>
      </c>
      <c r="F113" s="4609"/>
      <c r="G113" s="4601">
        <f t="shared" si="81"/>
        <v>-1.124859392575928</v>
      </c>
      <c r="H113" s="4610"/>
      <c r="I113" s="1611">
        <f t="shared" si="82"/>
        <v>230</v>
      </c>
      <c r="J113" s="4610">
        <f t="shared" ref="J113" si="105">SUM(K51/K47)*100-100</f>
        <v>100</v>
      </c>
      <c r="K113" s="4602"/>
      <c r="L113" s="4601">
        <f t="shared" si="84"/>
        <v>750</v>
      </c>
      <c r="M113" s="4610"/>
      <c r="N113" s="1611">
        <f t="shared" si="77"/>
        <v>13.333333333333329</v>
      </c>
      <c r="O113" s="4610">
        <f t="shared" ref="O113:O118" si="106">SUM(P51/P47)*100-100</f>
        <v>-18.181818181818173</v>
      </c>
      <c r="P113" s="4602"/>
      <c r="Q113" s="643">
        <f t="shared" si="86"/>
        <v>100</v>
      </c>
      <c r="R113" s="2262"/>
    </row>
    <row r="114" spans="1:18" s="195" customFormat="1" ht="15.75" customHeight="1">
      <c r="A114" s="3084" t="s">
        <v>898</v>
      </c>
      <c r="B114" s="3079">
        <f t="shared" si="103"/>
        <v>0.41327822956938576</v>
      </c>
      <c r="C114" s="1613"/>
      <c r="D114" s="596">
        <f t="shared" si="79"/>
        <v>5.7471264367816133</v>
      </c>
      <c r="E114" s="4613">
        <f t="shared" ref="E114" si="107">SUM(F52/F48)*100-100</f>
        <v>12.129032258064527</v>
      </c>
      <c r="F114" s="4614"/>
      <c r="G114" s="4615">
        <f t="shared" si="81"/>
        <v>0.1138952164009055</v>
      </c>
      <c r="H114" s="4606"/>
      <c r="I114" s="596">
        <f t="shared" si="82"/>
        <v>95.833333333333314</v>
      </c>
      <c r="J114" s="4615">
        <f t="shared" ref="J114" si="108">SUM(K52/K48)*100-100</f>
        <v>110</v>
      </c>
      <c r="K114" s="4607"/>
      <c r="L114" s="4615">
        <f t="shared" si="84"/>
        <v>25</v>
      </c>
      <c r="M114" s="4606"/>
      <c r="N114" s="596">
        <f t="shared" si="77"/>
        <v>-13.157894736842096</v>
      </c>
      <c r="O114" s="4615">
        <f t="shared" si="106"/>
        <v>-19.047619047619051</v>
      </c>
      <c r="P114" s="4607"/>
      <c r="Q114" s="647">
        <f t="shared" si="86"/>
        <v>-5.8823529411764781</v>
      </c>
      <c r="R114" s="2"/>
    </row>
    <row r="115" spans="1:18" s="20" customFormat="1">
      <c r="A115" s="3086" t="s">
        <v>905</v>
      </c>
      <c r="B115" s="3087">
        <f t="shared" si="103"/>
        <v>0.12692898657225271</v>
      </c>
      <c r="C115" s="3462"/>
      <c r="D115" s="3088">
        <f t="shared" si="79"/>
        <v>4.8099762470308747</v>
      </c>
      <c r="E115" s="4596">
        <f t="shared" ref="E115" si="109">SUM(F53/F49)*100-100</f>
        <v>10.25</v>
      </c>
      <c r="F115" s="4597"/>
      <c r="G115" s="4598">
        <f t="shared" si="81"/>
        <v>-0.11312217194570451</v>
      </c>
      <c r="H115" s="4599"/>
      <c r="I115" s="3088">
        <f t="shared" si="82"/>
        <v>4.6511627906976827</v>
      </c>
      <c r="J115" s="4599">
        <f t="shared" ref="J115" si="110">SUM(K53/K49)*100-100</f>
        <v>8.1081081081081123</v>
      </c>
      <c r="K115" s="4600"/>
      <c r="L115" s="4598">
        <f t="shared" si="84"/>
        <v>-16.666666666666657</v>
      </c>
      <c r="M115" s="4599"/>
      <c r="N115" s="3088">
        <f t="shared" si="77"/>
        <v>95.65217391304347</v>
      </c>
      <c r="O115" s="4599">
        <f t="shared" si="106"/>
        <v>83.333333333333314</v>
      </c>
      <c r="P115" s="4600"/>
      <c r="Q115" s="3463">
        <f t="shared" si="86"/>
        <v>140</v>
      </c>
      <c r="R115" s="2262"/>
    </row>
    <row r="116" spans="1:18" s="195" customFormat="1" ht="15.75" customHeight="1">
      <c r="A116" s="1033" t="s">
        <v>919</v>
      </c>
      <c r="B116" s="3078">
        <f t="shared" si="103"/>
        <v>-7.3070280324159853E-2</v>
      </c>
      <c r="C116" s="1610"/>
      <c r="D116" s="594">
        <f t="shared" si="79"/>
        <v>4.6580188679245111</v>
      </c>
      <c r="E116" s="4608">
        <f t="shared" ref="E116" si="111">SUM(F54/F50)*100-100</f>
        <v>9.191176470588232</v>
      </c>
      <c r="F116" s="4609"/>
      <c r="G116" s="4601">
        <f t="shared" si="81"/>
        <v>0.45454545454546746</v>
      </c>
      <c r="H116" s="4611"/>
      <c r="I116" s="594">
        <f t="shared" si="82"/>
        <v>-33.333333333333343</v>
      </c>
      <c r="J116" s="4601">
        <f t="shared" ref="J116" si="112">SUM(K54/K50)*100-100</f>
        <v>-46.153846153846153</v>
      </c>
      <c r="K116" s="4602"/>
      <c r="L116" s="4601">
        <f t="shared" si="84"/>
        <v>50</v>
      </c>
      <c r="M116" s="4611"/>
      <c r="N116" s="1611">
        <f t="shared" si="77"/>
        <v>21.05263157894737</v>
      </c>
      <c r="O116" s="4601">
        <f t="shared" si="106"/>
        <v>-22.222222222222214</v>
      </c>
      <c r="P116" s="4602"/>
      <c r="Q116" s="645">
        <f t="shared" si="86"/>
        <v>800</v>
      </c>
      <c r="R116" s="2"/>
    </row>
    <row r="117" spans="1:18">
      <c r="A117" s="1033" t="s">
        <v>926</v>
      </c>
      <c r="B117" s="3078">
        <f t="shared" si="103"/>
        <v>-0.16561775422326264</v>
      </c>
      <c r="C117" s="157"/>
      <c r="D117" s="1611">
        <f t="shared" si="79"/>
        <v>3.6004645760743301</v>
      </c>
      <c r="E117" s="4608">
        <f t="shared" ref="E117" si="113">SUM(F55/F51)*100-100</f>
        <v>6.1684460260972713</v>
      </c>
      <c r="F117" s="4609"/>
      <c r="G117" s="4601">
        <f t="shared" si="81"/>
        <v>1.1376564277588272</v>
      </c>
      <c r="H117" s="4610"/>
      <c r="I117" s="1611">
        <f>SUM(I55/I51)*100-100</f>
        <v>-69.696969696969688</v>
      </c>
      <c r="J117" s="4610">
        <f t="shared" ref="J117" si="114">SUM(K55/K51)*100-100</f>
        <v>-50</v>
      </c>
      <c r="K117" s="4602"/>
      <c r="L117" s="4601">
        <f t="shared" si="84"/>
        <v>-88.235294117647058</v>
      </c>
      <c r="M117" s="4610"/>
      <c r="N117" s="1611">
        <f t="shared" si="77"/>
        <v>0</v>
      </c>
      <c r="O117" s="4610">
        <f t="shared" si="106"/>
        <v>33.333333333333314</v>
      </c>
      <c r="P117" s="4602"/>
      <c r="Q117" s="4164">
        <f t="shared" si="86"/>
        <v>-37.5</v>
      </c>
      <c r="R117" s="2262"/>
    </row>
    <row r="118" spans="1:18" s="1723" customFormat="1" ht="13.5" thickBot="1">
      <c r="A118" s="1068" t="s">
        <v>926</v>
      </c>
      <c r="B118" s="3459">
        <f>SUM(B56/B52)*100-100</f>
        <v>-0.2522570366436554</v>
      </c>
      <c r="C118" s="3460"/>
      <c r="D118" s="3461">
        <f t="shared" si="79"/>
        <v>1.3157894736842053</v>
      </c>
      <c r="E118" s="4637">
        <f t="shared" ref="E118" si="115">SUM(F56/F52)*100-100</f>
        <v>1.8411967779056368</v>
      </c>
      <c r="F118" s="4638"/>
      <c r="G118" s="4639">
        <f t="shared" si="81"/>
        <v>0.79635949943117623</v>
      </c>
      <c r="H118" s="4640"/>
      <c r="I118" s="3461">
        <f>SUM(I56/I52)*100-100</f>
        <v>-59.574468085106389</v>
      </c>
      <c r="J118" s="4640">
        <f t="shared" ref="J118" si="116">SUM(K56/K52)*100-100</f>
        <v>-76.19047619047619</v>
      </c>
      <c r="K118" s="4641"/>
      <c r="L118" s="4639">
        <f t="shared" si="84"/>
        <v>80</v>
      </c>
      <c r="M118" s="4640"/>
      <c r="N118" s="3461">
        <f t="shared" si="77"/>
        <v>-9.0909090909090935</v>
      </c>
      <c r="O118" s="4640">
        <f t="shared" si="106"/>
        <v>11.764705882352942</v>
      </c>
      <c r="P118" s="4641"/>
      <c r="Q118" s="609">
        <f t="shared" si="86"/>
        <v>-31.25</v>
      </c>
      <c r="R118" s="3369"/>
    </row>
    <row r="119" spans="1:18">
      <c r="E119" s="157"/>
    </row>
    <row r="122" spans="1:18">
      <c r="J122" s="23"/>
    </row>
  </sheetData>
  <mergeCells count="274">
    <mergeCell ref="E118:F118"/>
    <mergeCell ref="G118:H118"/>
    <mergeCell ref="J118:K118"/>
    <mergeCell ref="L118:M118"/>
    <mergeCell ref="O118:P118"/>
    <mergeCell ref="L104:M104"/>
    <mergeCell ref="O104:P104"/>
    <mergeCell ref="E114:F114"/>
    <mergeCell ref="G114:H114"/>
    <mergeCell ref="J114:K114"/>
    <mergeCell ref="L114:M114"/>
    <mergeCell ref="O114:P114"/>
    <mergeCell ref="E105:F105"/>
    <mergeCell ref="G105:H105"/>
    <mergeCell ref="J105:K105"/>
    <mergeCell ref="L105:M105"/>
    <mergeCell ref="O105:P105"/>
    <mergeCell ref="E106:F106"/>
    <mergeCell ref="G106:H106"/>
    <mergeCell ref="J106:K106"/>
    <mergeCell ref="L106:M106"/>
    <mergeCell ref="O106:P106"/>
    <mergeCell ref="E111:F111"/>
    <mergeCell ref="G111:H111"/>
    <mergeCell ref="O90:P90"/>
    <mergeCell ref="E99:F99"/>
    <mergeCell ref="G99:H99"/>
    <mergeCell ref="J99:K99"/>
    <mergeCell ref="L99:M99"/>
    <mergeCell ref="O99:P99"/>
    <mergeCell ref="J90:K90"/>
    <mergeCell ref="E91:F91"/>
    <mergeCell ref="G91:H91"/>
    <mergeCell ref="E89:F89"/>
    <mergeCell ref="J89:K89"/>
    <mergeCell ref="E94:F94"/>
    <mergeCell ref="G94:H94"/>
    <mergeCell ref="G93:H93"/>
    <mergeCell ref="E102:F102"/>
    <mergeCell ref="G102:H102"/>
    <mergeCell ref="J102:K102"/>
    <mergeCell ref="L102:M102"/>
    <mergeCell ref="E100:F100"/>
    <mergeCell ref="L90:M90"/>
    <mergeCell ref="E93:F93"/>
    <mergeCell ref="E90:F90"/>
    <mergeCell ref="G90:H90"/>
    <mergeCell ref="E92:F92"/>
    <mergeCell ref="J92:K92"/>
    <mergeCell ref="L92:M92"/>
    <mergeCell ref="G92:H92"/>
    <mergeCell ref="J93:K93"/>
    <mergeCell ref="L93:M93"/>
    <mergeCell ref="E95:F95"/>
    <mergeCell ref="G95:H95"/>
    <mergeCell ref="J95:K95"/>
    <mergeCell ref="L95:M95"/>
    <mergeCell ref="O95:P95"/>
    <mergeCell ref="E97:F97"/>
    <mergeCell ref="G75:H75"/>
    <mergeCell ref="G77:H77"/>
    <mergeCell ref="G79:H79"/>
    <mergeCell ref="G81:H81"/>
    <mergeCell ref="E81:F81"/>
    <mergeCell ref="L85:M85"/>
    <mergeCell ref="O86:P86"/>
    <mergeCell ref="J81:K81"/>
    <mergeCell ref="G89:H89"/>
    <mergeCell ref="G82:H82"/>
    <mergeCell ref="J85:K85"/>
    <mergeCell ref="G85:H85"/>
    <mergeCell ref="E88:F88"/>
    <mergeCell ref="E87:F87"/>
    <mergeCell ref="G83:H83"/>
    <mergeCell ref="J84:K84"/>
    <mergeCell ref="L94:M94"/>
    <mergeCell ref="J94:K94"/>
    <mergeCell ref="O85:P85"/>
    <mergeCell ref="O84:P84"/>
    <mergeCell ref="L89:M89"/>
    <mergeCell ref="O89:P89"/>
    <mergeCell ref="G88:H88"/>
    <mergeCell ref="J88:K88"/>
    <mergeCell ref="J98:K98"/>
    <mergeCell ref="L98:M98"/>
    <mergeCell ref="O98:P98"/>
    <mergeCell ref="J86:K86"/>
    <mergeCell ref="G87:H87"/>
    <mergeCell ref="O88:P88"/>
    <mergeCell ref="J91:K91"/>
    <mergeCell ref="L91:M91"/>
    <mergeCell ref="O91:P91"/>
    <mergeCell ref="O93:P93"/>
    <mergeCell ref="O94:P94"/>
    <mergeCell ref="L87:M87"/>
    <mergeCell ref="L88:M88"/>
    <mergeCell ref="L86:M86"/>
    <mergeCell ref="L96:M96"/>
    <mergeCell ref="O96:P96"/>
    <mergeCell ref="O87:P87"/>
    <mergeCell ref="O92:P92"/>
    <mergeCell ref="G71:H71"/>
    <mergeCell ref="J71:K71"/>
    <mergeCell ref="G80:H80"/>
    <mergeCell ref="J80:K80"/>
    <mergeCell ref="E71:F71"/>
    <mergeCell ref="E72:F72"/>
    <mergeCell ref="E74:F74"/>
    <mergeCell ref="E78:F78"/>
    <mergeCell ref="E76:F76"/>
    <mergeCell ref="E77:F77"/>
    <mergeCell ref="E79:F79"/>
    <mergeCell ref="E73:F73"/>
    <mergeCell ref="E75:F75"/>
    <mergeCell ref="G73:H73"/>
    <mergeCell ref="G76:H76"/>
    <mergeCell ref="G72:H72"/>
    <mergeCell ref="J79:K79"/>
    <mergeCell ref="J73:K73"/>
    <mergeCell ref="J72:K72"/>
    <mergeCell ref="G78:H78"/>
    <mergeCell ref="G74:H74"/>
    <mergeCell ref="O82:P82"/>
    <mergeCell ref="O78:P78"/>
    <mergeCell ref="L84:M84"/>
    <mergeCell ref="L83:M83"/>
    <mergeCell ref="E80:F80"/>
    <mergeCell ref="J76:K76"/>
    <mergeCell ref="O77:P77"/>
    <mergeCell ref="O79:P79"/>
    <mergeCell ref="L79:M79"/>
    <mergeCell ref="O80:P80"/>
    <mergeCell ref="J74:K74"/>
    <mergeCell ref="J77:K77"/>
    <mergeCell ref="J78:K78"/>
    <mergeCell ref="J75:K75"/>
    <mergeCell ref="L80:M80"/>
    <mergeCell ref="L78:M78"/>
    <mergeCell ref="L82:M82"/>
    <mergeCell ref="L77:M77"/>
    <mergeCell ref="L81:M81"/>
    <mergeCell ref="O81:P81"/>
    <mergeCell ref="O83:P83"/>
    <mergeCell ref="D2:Q2"/>
    <mergeCell ref="D64:Q64"/>
    <mergeCell ref="E66:F66"/>
    <mergeCell ref="G66:H66"/>
    <mergeCell ref="J66:K66"/>
    <mergeCell ref="L66:M66"/>
    <mergeCell ref="O66:P66"/>
    <mergeCell ref="I65:M65"/>
    <mergeCell ref="A60:P60"/>
    <mergeCell ref="A3:B3"/>
    <mergeCell ref="A65:C65"/>
    <mergeCell ref="A59:O59"/>
    <mergeCell ref="O71:P71"/>
    <mergeCell ref="O72:P72"/>
    <mergeCell ref="O76:P76"/>
    <mergeCell ref="O75:P75"/>
    <mergeCell ref="L72:M72"/>
    <mergeCell ref="O73:P73"/>
    <mergeCell ref="L73:M73"/>
    <mergeCell ref="L76:M76"/>
    <mergeCell ref="O74:P74"/>
    <mergeCell ref="L71:M71"/>
    <mergeCell ref="L75:M75"/>
    <mergeCell ref="L74:M74"/>
    <mergeCell ref="E70:F70"/>
    <mergeCell ref="G70:H70"/>
    <mergeCell ref="E67:F67"/>
    <mergeCell ref="N65:Q65"/>
    <mergeCell ref="G67:H67"/>
    <mergeCell ref="O68:P68"/>
    <mergeCell ref="J70:K70"/>
    <mergeCell ref="D65:H65"/>
    <mergeCell ref="L70:M70"/>
    <mergeCell ref="E68:F68"/>
    <mergeCell ref="G68:H68"/>
    <mergeCell ref="J69:K69"/>
    <mergeCell ref="E69:F69"/>
    <mergeCell ref="J68:K68"/>
    <mergeCell ref="G69:H69"/>
    <mergeCell ref="L69:M69"/>
    <mergeCell ref="O70:P70"/>
    <mergeCell ref="O67:P67"/>
    <mergeCell ref="O69:P69"/>
    <mergeCell ref="L68:M68"/>
    <mergeCell ref="J67:K67"/>
    <mergeCell ref="L67:M67"/>
    <mergeCell ref="J83:K83"/>
    <mergeCell ref="E82:F82"/>
    <mergeCell ref="J82:K82"/>
    <mergeCell ref="J87:K87"/>
    <mergeCell ref="E86:F86"/>
    <mergeCell ref="G86:H86"/>
    <mergeCell ref="E85:F85"/>
    <mergeCell ref="E83:F83"/>
    <mergeCell ref="E84:F84"/>
    <mergeCell ref="G84:H84"/>
    <mergeCell ref="G104:H104"/>
    <mergeCell ref="J104:K104"/>
    <mergeCell ref="G97:H97"/>
    <mergeCell ref="J97:K97"/>
    <mergeCell ref="L97:M97"/>
    <mergeCell ref="O97:P97"/>
    <mergeCell ref="E96:F96"/>
    <mergeCell ref="G96:H96"/>
    <mergeCell ref="J96:K96"/>
    <mergeCell ref="E98:F98"/>
    <mergeCell ref="G98:H98"/>
    <mergeCell ref="O100:P100"/>
    <mergeCell ref="L100:M100"/>
    <mergeCell ref="J100:K100"/>
    <mergeCell ref="G100:H100"/>
    <mergeCell ref="O102:P102"/>
    <mergeCell ref="O101:P101"/>
    <mergeCell ref="L111:M111"/>
    <mergeCell ref="O111:P111"/>
    <mergeCell ref="E109:F109"/>
    <mergeCell ref="G109:H109"/>
    <mergeCell ref="E101:F101"/>
    <mergeCell ref="G101:H101"/>
    <mergeCell ref="E108:F108"/>
    <mergeCell ref="G108:H108"/>
    <mergeCell ref="J108:K108"/>
    <mergeCell ref="L108:M108"/>
    <mergeCell ref="O108:P108"/>
    <mergeCell ref="E107:F107"/>
    <mergeCell ref="G107:H107"/>
    <mergeCell ref="J107:K107"/>
    <mergeCell ref="L107:M107"/>
    <mergeCell ref="O107:P107"/>
    <mergeCell ref="J101:K101"/>
    <mergeCell ref="L101:M101"/>
    <mergeCell ref="E103:F103"/>
    <mergeCell ref="G103:H103"/>
    <mergeCell ref="J103:K103"/>
    <mergeCell ref="L103:M103"/>
    <mergeCell ref="O103:P103"/>
    <mergeCell ref="E104:F104"/>
    <mergeCell ref="E117:F117"/>
    <mergeCell ref="G117:H117"/>
    <mergeCell ref="J117:K117"/>
    <mergeCell ref="L117:M117"/>
    <mergeCell ref="O117:P117"/>
    <mergeCell ref="E116:F116"/>
    <mergeCell ref="G116:H116"/>
    <mergeCell ref="J116:K116"/>
    <mergeCell ref="L116:M116"/>
    <mergeCell ref="O116:P116"/>
    <mergeCell ref="E115:F115"/>
    <mergeCell ref="G115:H115"/>
    <mergeCell ref="J115:K115"/>
    <mergeCell ref="L115:M115"/>
    <mergeCell ref="O115:P115"/>
    <mergeCell ref="O109:P109"/>
    <mergeCell ref="E110:F110"/>
    <mergeCell ref="G110:H110"/>
    <mergeCell ref="J110:K110"/>
    <mergeCell ref="L110:M110"/>
    <mergeCell ref="O110:P110"/>
    <mergeCell ref="E113:F113"/>
    <mergeCell ref="G113:H113"/>
    <mergeCell ref="J113:K113"/>
    <mergeCell ref="L113:M113"/>
    <mergeCell ref="O113:P113"/>
    <mergeCell ref="E112:F112"/>
    <mergeCell ref="G112:H112"/>
    <mergeCell ref="J112:K112"/>
    <mergeCell ref="L112:M112"/>
    <mergeCell ref="O112:P112"/>
    <mergeCell ref="J109:K109"/>
    <mergeCell ref="L109:M109"/>
    <mergeCell ref="J111:K111"/>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79"/>
  <sheetViews>
    <sheetView topLeftCell="A22" workbookViewId="0">
      <selection activeCell="G63" sqref="G63:H63"/>
    </sheetView>
  </sheetViews>
  <sheetFormatPr defaultColWidth="8.85546875" defaultRowHeight="12.75"/>
  <cols>
    <col min="1" max="1" width="7" style="1723" customWidth="1"/>
    <col min="2" max="3" width="6.42578125" style="1723" customWidth="1"/>
    <col min="4" max="4" width="7" style="1723" bestFit="1" customWidth="1"/>
    <col min="5" max="8" width="6.42578125" style="1723" customWidth="1"/>
    <col min="9" max="9" width="7.5703125" style="1723" customWidth="1"/>
    <col min="10" max="13" width="6.42578125" style="1723" customWidth="1"/>
    <col min="14" max="14" width="7.5703125" style="1723" customWidth="1"/>
    <col min="15" max="16" width="6.42578125" style="1723" customWidth="1"/>
    <col min="17" max="17" width="8.42578125" style="1723" customWidth="1"/>
    <col min="18" max="18" width="8.85546875" style="1723"/>
    <col min="19" max="19" width="21.85546875" style="1723" customWidth="1"/>
    <col min="20" max="20" width="13.140625" style="1723" customWidth="1"/>
    <col min="21" max="21" width="15.5703125" style="1723" customWidth="1"/>
    <col min="22" max="16384" width="8.85546875" style="1723"/>
  </cols>
  <sheetData>
    <row r="1" spans="1:17">
      <c r="A1" s="1002" t="s">
        <v>79</v>
      </c>
      <c r="B1" s="4650" t="s">
        <v>187</v>
      </c>
      <c r="C1" s="4651"/>
      <c r="D1" s="4651"/>
      <c r="E1" s="4651"/>
      <c r="F1" s="4651"/>
      <c r="G1" s="4651"/>
      <c r="H1" s="4651"/>
      <c r="I1" s="4651"/>
      <c r="J1" s="4651"/>
      <c r="K1" s="4651"/>
      <c r="L1" s="4651"/>
      <c r="M1" s="4651"/>
      <c r="N1" s="4651"/>
      <c r="O1" s="4651"/>
      <c r="P1" s="4651"/>
      <c r="Q1" s="4652"/>
    </row>
    <row r="2" spans="1:17" ht="13.5" thickBot="1">
      <c r="A2" s="3464"/>
      <c r="B2" s="4470" t="s">
        <v>698</v>
      </c>
      <c r="C2" s="4592"/>
      <c r="D2" s="4592"/>
      <c r="E2" s="4592"/>
      <c r="F2" s="4592"/>
      <c r="G2" s="4592"/>
      <c r="H2" s="4592"/>
      <c r="I2" s="4592"/>
      <c r="J2" s="4592"/>
      <c r="K2" s="4592"/>
      <c r="L2" s="4592"/>
      <c r="M2" s="4592"/>
      <c r="N2" s="4592"/>
      <c r="O2" s="4592"/>
      <c r="P2" s="4592"/>
      <c r="Q2" s="4593"/>
    </row>
    <row r="3" spans="1:17" ht="13.5" thickBot="1">
      <c r="A3" s="4658" t="s">
        <v>226</v>
      </c>
      <c r="B3" s="4659"/>
      <c r="C3" s="4660"/>
      <c r="D3" s="4655" t="s">
        <v>227</v>
      </c>
      <c r="E3" s="4656"/>
      <c r="F3" s="4656"/>
      <c r="G3" s="4657"/>
      <c r="H3" s="4655" t="s">
        <v>192</v>
      </c>
      <c r="I3" s="4656"/>
      <c r="J3" s="4656"/>
      <c r="K3" s="4656"/>
      <c r="L3" s="4657"/>
      <c r="M3" s="4655" t="s">
        <v>100</v>
      </c>
      <c r="N3" s="4656"/>
      <c r="O3" s="4656"/>
      <c r="P3" s="4656"/>
      <c r="Q3" s="4657"/>
    </row>
    <row r="4" spans="1:17" s="3" customFormat="1" ht="45">
      <c r="A4" s="3622" t="s">
        <v>702</v>
      </c>
      <c r="B4" s="3030" t="s">
        <v>229</v>
      </c>
      <c r="C4" s="3030" t="s">
        <v>230</v>
      </c>
      <c r="D4" s="3623" t="s">
        <v>231</v>
      </c>
      <c r="E4" s="3624" t="s">
        <v>701</v>
      </c>
      <c r="F4" s="3033" t="s">
        <v>196</v>
      </c>
      <c r="G4" s="3036" t="s">
        <v>104</v>
      </c>
      <c r="H4" s="3625" t="s">
        <v>102</v>
      </c>
      <c r="I4" s="3032" t="s">
        <v>231</v>
      </c>
      <c r="J4" s="3624" t="s">
        <v>701</v>
      </c>
      <c r="K4" s="3626" t="s">
        <v>196</v>
      </c>
      <c r="L4" s="3036" t="s">
        <v>104</v>
      </c>
      <c r="M4" s="3627" t="s">
        <v>102</v>
      </c>
      <c r="N4" s="3032" t="s">
        <v>231</v>
      </c>
      <c r="O4" s="3624" t="s">
        <v>701</v>
      </c>
      <c r="P4" s="3626" t="s">
        <v>196</v>
      </c>
      <c r="Q4" s="3628" t="s">
        <v>104</v>
      </c>
    </row>
    <row r="5" spans="1:17">
      <c r="A5" s="3570" t="s">
        <v>599</v>
      </c>
      <c r="B5" s="3483">
        <v>16300</v>
      </c>
      <c r="C5" s="3571">
        <v>15360</v>
      </c>
      <c r="D5" s="3572">
        <v>4001</v>
      </c>
      <c r="E5" s="3619">
        <f t="shared" ref="E5:E10" si="0">SUM(D5/C5)*100</f>
        <v>26.048177083333336</v>
      </c>
      <c r="F5" s="3573">
        <v>2822</v>
      </c>
      <c r="G5" s="3574">
        <f t="shared" ref="G5:G25" si="1">SUM(D5-F5)</f>
        <v>1179</v>
      </c>
      <c r="H5" s="3575">
        <v>288</v>
      </c>
      <c r="I5" s="3576">
        <v>73</v>
      </c>
      <c r="J5" s="3629">
        <f>SUM(I5/H5)*100</f>
        <v>25.347222222222221</v>
      </c>
      <c r="K5" s="3487">
        <v>56</v>
      </c>
      <c r="L5" s="3574">
        <f t="shared" ref="L5:L12" si="2">SUM(I5-K5)</f>
        <v>17</v>
      </c>
      <c r="M5" s="3577">
        <v>426</v>
      </c>
      <c r="N5" s="3578">
        <v>118</v>
      </c>
      <c r="O5" s="3619">
        <f t="shared" ref="O5:O12" si="3">SUM(N5/M5)*100</f>
        <v>27.699530516431924</v>
      </c>
      <c r="P5" s="3486">
        <v>103</v>
      </c>
      <c r="Q5" s="3579">
        <f t="shared" ref="Q5:Q12" si="4">SUM(N5-P5)</f>
        <v>15</v>
      </c>
    </row>
    <row r="6" spans="1:17">
      <c r="A6" s="3509" t="s">
        <v>626</v>
      </c>
      <c r="B6" s="3492">
        <v>16350</v>
      </c>
      <c r="C6" s="3493">
        <v>15395</v>
      </c>
      <c r="D6" s="3513">
        <v>4008</v>
      </c>
      <c r="E6" s="3545">
        <f t="shared" si="0"/>
        <v>26.034426761935691</v>
      </c>
      <c r="F6" s="3580">
        <v>2824</v>
      </c>
      <c r="G6" s="3581">
        <f t="shared" si="1"/>
        <v>1184</v>
      </c>
      <c r="H6" s="2374">
        <v>232</v>
      </c>
      <c r="I6" s="3582">
        <v>49</v>
      </c>
      <c r="J6" s="3545">
        <f t="shared" ref="J6:J12" si="5">SUM(I6/H6)*100</f>
        <v>21.120689655172413</v>
      </c>
      <c r="K6" s="3580">
        <v>37</v>
      </c>
      <c r="L6" s="3581">
        <f t="shared" si="2"/>
        <v>12</v>
      </c>
      <c r="M6" s="3583">
        <v>158</v>
      </c>
      <c r="N6" s="3582">
        <v>46</v>
      </c>
      <c r="O6" s="3545">
        <f t="shared" si="3"/>
        <v>29.11392405063291</v>
      </c>
      <c r="P6" s="3580">
        <v>38</v>
      </c>
      <c r="Q6" s="3581">
        <f t="shared" si="4"/>
        <v>8</v>
      </c>
    </row>
    <row r="7" spans="1:17">
      <c r="A7" s="3509" t="s">
        <v>638</v>
      </c>
      <c r="B7" s="3492">
        <v>16380</v>
      </c>
      <c r="C7" s="3493">
        <v>15430</v>
      </c>
      <c r="D7" s="3513">
        <v>4009</v>
      </c>
      <c r="E7" s="3545">
        <f t="shared" si="0"/>
        <v>25.981853532080361</v>
      </c>
      <c r="F7" s="3580">
        <v>2821</v>
      </c>
      <c r="G7" s="3581">
        <f t="shared" si="1"/>
        <v>1188</v>
      </c>
      <c r="H7" s="2374">
        <v>172</v>
      </c>
      <c r="I7" s="3584">
        <v>52</v>
      </c>
      <c r="J7" s="3545">
        <f t="shared" si="5"/>
        <v>30.232558139534881</v>
      </c>
      <c r="K7" s="3580">
        <v>44</v>
      </c>
      <c r="L7" s="3581">
        <f t="shared" si="2"/>
        <v>8</v>
      </c>
      <c r="M7" s="3583">
        <v>141</v>
      </c>
      <c r="N7" s="3582">
        <v>54</v>
      </c>
      <c r="O7" s="3545">
        <f t="shared" si="3"/>
        <v>38.297872340425535</v>
      </c>
      <c r="P7" s="3580">
        <v>44</v>
      </c>
      <c r="Q7" s="3581">
        <f t="shared" si="4"/>
        <v>10</v>
      </c>
    </row>
    <row r="8" spans="1:17">
      <c r="A8" s="3510" t="s">
        <v>639</v>
      </c>
      <c r="B8" s="3499">
        <v>16335</v>
      </c>
      <c r="C8" s="3500">
        <v>15376</v>
      </c>
      <c r="D8" s="3516">
        <v>4007</v>
      </c>
      <c r="E8" s="3546">
        <f t="shared" si="0"/>
        <v>26.060093652445371</v>
      </c>
      <c r="F8" s="3585">
        <v>2824</v>
      </c>
      <c r="G8" s="3586">
        <f t="shared" si="1"/>
        <v>1183</v>
      </c>
      <c r="H8" s="2366">
        <v>183</v>
      </c>
      <c r="I8" s="3587">
        <v>73</v>
      </c>
      <c r="J8" s="3546">
        <f t="shared" si="5"/>
        <v>39.89071038251366</v>
      </c>
      <c r="K8" s="3585">
        <v>61</v>
      </c>
      <c r="L8" s="3586">
        <f t="shared" si="2"/>
        <v>12</v>
      </c>
      <c r="M8" s="3588">
        <v>228</v>
      </c>
      <c r="N8" s="3589">
        <v>64</v>
      </c>
      <c r="O8" s="3546">
        <f t="shared" si="3"/>
        <v>28.07017543859649</v>
      </c>
      <c r="P8" s="3585">
        <v>54</v>
      </c>
      <c r="Q8" s="3586">
        <f t="shared" si="4"/>
        <v>10</v>
      </c>
    </row>
    <row r="9" spans="1:17">
      <c r="A9" s="3570" t="s">
        <v>689</v>
      </c>
      <c r="B9" s="3492">
        <v>16163</v>
      </c>
      <c r="C9" s="3493">
        <v>15213</v>
      </c>
      <c r="D9" s="3513">
        <v>3957</v>
      </c>
      <c r="E9" s="3545">
        <f t="shared" si="0"/>
        <v>26.010648787221456</v>
      </c>
      <c r="F9" s="3580">
        <v>2788</v>
      </c>
      <c r="G9" s="3574">
        <f t="shared" si="1"/>
        <v>1169</v>
      </c>
      <c r="H9" s="2374">
        <v>262</v>
      </c>
      <c r="I9" s="3576">
        <v>70</v>
      </c>
      <c r="J9" s="3545">
        <f t="shared" si="5"/>
        <v>26.717557251908396</v>
      </c>
      <c r="K9" s="3580">
        <v>58</v>
      </c>
      <c r="L9" s="3574">
        <f t="shared" si="2"/>
        <v>12</v>
      </c>
      <c r="M9" s="3583">
        <v>432</v>
      </c>
      <c r="N9" s="3582">
        <v>123</v>
      </c>
      <c r="O9" s="3545">
        <f t="shared" si="3"/>
        <v>28.472222222222221</v>
      </c>
      <c r="P9" s="3580">
        <v>115</v>
      </c>
      <c r="Q9" s="3574">
        <f t="shared" si="4"/>
        <v>8</v>
      </c>
    </row>
    <row r="10" spans="1:17">
      <c r="A10" s="3509" t="s">
        <v>707</v>
      </c>
      <c r="B10" s="3492">
        <v>16246</v>
      </c>
      <c r="C10" s="3493">
        <v>15268</v>
      </c>
      <c r="D10" s="3513">
        <v>3982</v>
      </c>
      <c r="E10" s="3545">
        <f t="shared" si="0"/>
        <v>26.080691642651299</v>
      </c>
      <c r="F10" s="3580">
        <v>2779</v>
      </c>
      <c r="G10" s="3581">
        <f t="shared" si="1"/>
        <v>1203</v>
      </c>
      <c r="H10" s="2374">
        <v>231</v>
      </c>
      <c r="I10" s="3584">
        <v>59</v>
      </c>
      <c r="J10" s="3545">
        <f t="shared" si="5"/>
        <v>25.541125541125542</v>
      </c>
      <c r="K10" s="3495">
        <v>45</v>
      </c>
      <c r="L10" s="3590">
        <f t="shared" si="2"/>
        <v>14</v>
      </c>
      <c r="M10" s="3583">
        <v>150</v>
      </c>
      <c r="N10" s="3582">
        <v>41</v>
      </c>
      <c r="O10" s="3545">
        <f t="shared" si="3"/>
        <v>27.333333333333332</v>
      </c>
      <c r="P10" s="3580">
        <v>35</v>
      </c>
      <c r="Q10" s="3581">
        <f t="shared" si="4"/>
        <v>6</v>
      </c>
    </row>
    <row r="11" spans="1:17">
      <c r="A11" s="3509" t="s">
        <v>708</v>
      </c>
      <c r="B11" s="3492">
        <v>16260</v>
      </c>
      <c r="C11" s="3493">
        <v>15305</v>
      </c>
      <c r="D11" s="3513">
        <v>3996</v>
      </c>
      <c r="E11" s="3545">
        <f>SUM(D11/C11)*100</f>
        <v>26.109114668409017</v>
      </c>
      <c r="F11" s="3495">
        <v>2788</v>
      </c>
      <c r="G11" s="3590">
        <f t="shared" si="1"/>
        <v>1208</v>
      </c>
      <c r="H11" s="2380">
        <v>145</v>
      </c>
      <c r="I11" s="3513">
        <v>53</v>
      </c>
      <c r="J11" s="3545">
        <f t="shared" si="5"/>
        <v>36.551724137931032</v>
      </c>
      <c r="K11" s="3495">
        <v>48</v>
      </c>
      <c r="L11" s="3590">
        <f t="shared" si="2"/>
        <v>5</v>
      </c>
      <c r="M11" s="3583">
        <v>135</v>
      </c>
      <c r="N11" s="3582">
        <v>44</v>
      </c>
      <c r="O11" s="3545">
        <f t="shared" si="3"/>
        <v>32.592592592592595</v>
      </c>
      <c r="P11" s="3495">
        <v>40</v>
      </c>
      <c r="Q11" s="3590">
        <f t="shared" si="4"/>
        <v>4</v>
      </c>
    </row>
    <row r="12" spans="1:17">
      <c r="A12" s="3510" t="s">
        <v>742</v>
      </c>
      <c r="B12" s="3499">
        <v>16103</v>
      </c>
      <c r="C12" s="3500">
        <v>15186</v>
      </c>
      <c r="D12" s="3516">
        <v>3984</v>
      </c>
      <c r="E12" s="3546">
        <f>SUM(D12/C12)*100</f>
        <v>26.234689845910708</v>
      </c>
      <c r="F12" s="3502">
        <v>2777</v>
      </c>
      <c r="G12" s="3591">
        <f t="shared" si="1"/>
        <v>1207</v>
      </c>
      <c r="H12" s="2386">
        <v>173</v>
      </c>
      <c r="I12" s="3516">
        <v>52</v>
      </c>
      <c r="J12" s="3546">
        <f t="shared" si="5"/>
        <v>30.057803468208093</v>
      </c>
      <c r="K12" s="3502">
        <v>36</v>
      </c>
      <c r="L12" s="3591">
        <f t="shared" si="2"/>
        <v>16</v>
      </c>
      <c r="M12" s="3588">
        <v>236</v>
      </c>
      <c r="N12" s="3589">
        <v>81</v>
      </c>
      <c r="O12" s="3546">
        <f t="shared" si="3"/>
        <v>34.322033898305079</v>
      </c>
      <c r="P12" s="3502">
        <v>52</v>
      </c>
      <c r="Q12" s="3591">
        <f t="shared" si="4"/>
        <v>29</v>
      </c>
    </row>
    <row r="13" spans="1:17">
      <c r="A13" s="3570" t="s">
        <v>725</v>
      </c>
      <c r="B13" s="3492">
        <v>15889</v>
      </c>
      <c r="C13" s="3493">
        <v>15018</v>
      </c>
      <c r="D13" s="3513">
        <v>3932</v>
      </c>
      <c r="E13" s="3545">
        <f t="shared" ref="E13:E15" si="6">SUM(D13/C13)*100</f>
        <v>26.181915035290988</v>
      </c>
      <c r="F13" s="3580">
        <v>2730</v>
      </c>
      <c r="G13" s="3574">
        <f t="shared" si="1"/>
        <v>1202</v>
      </c>
      <c r="H13" s="2374">
        <v>271</v>
      </c>
      <c r="I13" s="3576">
        <v>73</v>
      </c>
      <c r="J13" s="3545">
        <f t="shared" ref="J13:J24" si="7">SUM(I13/H13)*100</f>
        <v>26.937269372693727</v>
      </c>
      <c r="K13" s="3580">
        <v>68</v>
      </c>
      <c r="L13" s="3574">
        <f t="shared" ref="L13:L24" si="8">SUM(I13-K13)</f>
        <v>5</v>
      </c>
      <c r="M13" s="3583">
        <v>427</v>
      </c>
      <c r="N13" s="3582">
        <v>121</v>
      </c>
      <c r="O13" s="3545">
        <f t="shared" ref="O13:O24" si="9">SUM(N13/M13)*100</f>
        <v>28.337236533957842</v>
      </c>
      <c r="P13" s="3580">
        <v>111</v>
      </c>
      <c r="Q13" s="3574">
        <f t="shared" ref="Q13:Q24" si="10">SUM(N13-P13)</f>
        <v>10</v>
      </c>
    </row>
    <row r="14" spans="1:17">
      <c r="A14" s="3509" t="s">
        <v>726</v>
      </c>
      <c r="B14" s="3492">
        <v>15954</v>
      </c>
      <c r="C14" s="3493">
        <v>15057</v>
      </c>
      <c r="D14" s="3513">
        <v>3950</v>
      </c>
      <c r="E14" s="3545">
        <f t="shared" si="6"/>
        <v>26.233645480507406</v>
      </c>
      <c r="F14" s="3580">
        <v>2748</v>
      </c>
      <c r="G14" s="3581">
        <f t="shared" si="1"/>
        <v>1202</v>
      </c>
      <c r="H14" s="2374">
        <v>220</v>
      </c>
      <c r="I14" s="3584">
        <v>63</v>
      </c>
      <c r="J14" s="3545">
        <f t="shared" si="7"/>
        <v>28.636363636363637</v>
      </c>
      <c r="K14" s="3495">
        <v>53</v>
      </c>
      <c r="L14" s="3590">
        <f t="shared" si="8"/>
        <v>10</v>
      </c>
      <c r="M14" s="3583">
        <v>155</v>
      </c>
      <c r="N14" s="3582">
        <v>31</v>
      </c>
      <c r="O14" s="3545">
        <f t="shared" si="9"/>
        <v>20</v>
      </c>
      <c r="P14" s="3580">
        <v>30</v>
      </c>
      <c r="Q14" s="3581">
        <f t="shared" si="10"/>
        <v>1</v>
      </c>
    </row>
    <row r="15" spans="1:17" ht="15" customHeight="1">
      <c r="A15" s="3509" t="s">
        <v>727</v>
      </c>
      <c r="B15" s="3492">
        <v>15932</v>
      </c>
      <c r="C15" s="3493">
        <v>15028</v>
      </c>
      <c r="D15" s="3513">
        <v>3954</v>
      </c>
      <c r="E15" s="3545">
        <f t="shared" si="6"/>
        <v>26.31088634548842</v>
      </c>
      <c r="F15" s="3495">
        <v>2749</v>
      </c>
      <c r="G15" s="3590">
        <f t="shared" si="1"/>
        <v>1205</v>
      </c>
      <c r="H15" s="2380">
        <v>139</v>
      </c>
      <c r="I15" s="3513">
        <v>42</v>
      </c>
      <c r="J15" s="3545">
        <f t="shared" si="7"/>
        <v>30.215827338129497</v>
      </c>
      <c r="K15" s="3495">
        <v>35</v>
      </c>
      <c r="L15" s="3590">
        <f t="shared" si="8"/>
        <v>7</v>
      </c>
      <c r="M15" s="3583">
        <v>145</v>
      </c>
      <c r="N15" s="3582">
        <v>37</v>
      </c>
      <c r="O15" s="3545">
        <f t="shared" si="9"/>
        <v>25.517241379310345</v>
      </c>
      <c r="P15" s="3495">
        <v>32</v>
      </c>
      <c r="Q15" s="3590">
        <f t="shared" si="10"/>
        <v>5</v>
      </c>
    </row>
    <row r="16" spans="1:17" ht="15" customHeight="1">
      <c r="A16" s="3510" t="s">
        <v>728</v>
      </c>
      <c r="B16" s="3499">
        <v>15688</v>
      </c>
      <c r="C16" s="3500">
        <v>14803</v>
      </c>
      <c r="D16" s="3516">
        <v>3899</v>
      </c>
      <c r="E16" s="3546">
        <f t="shared" ref="E16:E25" si="11">SUM(D16/C16)*100</f>
        <v>26.339255556306153</v>
      </c>
      <c r="F16" s="3502">
        <v>2719</v>
      </c>
      <c r="G16" s="3591">
        <f t="shared" si="1"/>
        <v>1180</v>
      </c>
      <c r="H16" s="2386">
        <v>142</v>
      </c>
      <c r="I16" s="3516">
        <v>48</v>
      </c>
      <c r="J16" s="3546">
        <f t="shared" si="7"/>
        <v>33.802816901408448</v>
      </c>
      <c r="K16" s="3502">
        <v>39</v>
      </c>
      <c r="L16" s="3591">
        <f t="shared" si="8"/>
        <v>9</v>
      </c>
      <c r="M16" s="3588">
        <v>239</v>
      </c>
      <c r="N16" s="3589">
        <v>66</v>
      </c>
      <c r="O16" s="3546">
        <f t="shared" si="9"/>
        <v>27.615062761506277</v>
      </c>
      <c r="P16" s="3502">
        <v>48</v>
      </c>
      <c r="Q16" s="3591">
        <f t="shared" si="10"/>
        <v>18</v>
      </c>
    </row>
    <row r="17" spans="1:23" ht="15" customHeight="1">
      <c r="A17" s="3570" t="s">
        <v>765</v>
      </c>
      <c r="B17" s="3492">
        <v>15445</v>
      </c>
      <c r="C17" s="3493">
        <v>14599</v>
      </c>
      <c r="D17" s="3513">
        <v>3818</v>
      </c>
      <c r="E17" s="3545">
        <f t="shared" si="11"/>
        <v>26.152476196999796</v>
      </c>
      <c r="F17" s="3580">
        <v>2646</v>
      </c>
      <c r="G17" s="3574">
        <f t="shared" si="1"/>
        <v>1172</v>
      </c>
      <c r="H17" s="2374">
        <v>239</v>
      </c>
      <c r="I17" s="3576">
        <v>60</v>
      </c>
      <c r="J17" s="3545">
        <f t="shared" si="7"/>
        <v>25.10460251046025</v>
      </c>
      <c r="K17" s="3580">
        <v>45</v>
      </c>
      <c r="L17" s="3574">
        <f t="shared" si="8"/>
        <v>15</v>
      </c>
      <c r="M17" s="3583">
        <v>425</v>
      </c>
      <c r="N17" s="3582">
        <v>127</v>
      </c>
      <c r="O17" s="3545">
        <f t="shared" si="9"/>
        <v>29.882352941176471</v>
      </c>
      <c r="P17" s="3580">
        <v>113</v>
      </c>
      <c r="Q17" s="3574">
        <f t="shared" si="10"/>
        <v>14</v>
      </c>
    </row>
    <row r="18" spans="1:23" ht="15" customHeight="1">
      <c r="A18" s="3509" t="s">
        <v>769</v>
      </c>
      <c r="B18" s="3511">
        <v>15440</v>
      </c>
      <c r="C18" s="3512">
        <v>14575</v>
      </c>
      <c r="D18" s="3513">
        <v>3814</v>
      </c>
      <c r="E18" s="3545">
        <f t="shared" si="11"/>
        <v>26.168096054888508</v>
      </c>
      <c r="F18" s="3580">
        <v>2644</v>
      </c>
      <c r="G18" s="3581">
        <f t="shared" si="1"/>
        <v>1170</v>
      </c>
      <c r="H18" s="2374">
        <v>195</v>
      </c>
      <c r="I18" s="3584">
        <v>60</v>
      </c>
      <c r="J18" s="3545">
        <f t="shared" si="7"/>
        <v>30.76923076923077</v>
      </c>
      <c r="K18" s="3495">
        <v>52</v>
      </c>
      <c r="L18" s="3590">
        <f t="shared" si="8"/>
        <v>8</v>
      </c>
      <c r="M18" s="3583">
        <v>202</v>
      </c>
      <c r="N18" s="3582">
        <v>60</v>
      </c>
      <c r="O18" s="3545">
        <f t="shared" si="9"/>
        <v>29.702970297029701</v>
      </c>
      <c r="P18" s="3580">
        <v>56</v>
      </c>
      <c r="Q18" s="3581">
        <f t="shared" si="10"/>
        <v>4</v>
      </c>
      <c r="S18" s="1991"/>
    </row>
    <row r="19" spans="1:23" ht="15" customHeight="1">
      <c r="A19" s="3509" t="s">
        <v>755</v>
      </c>
      <c r="B19" s="3511">
        <v>15463</v>
      </c>
      <c r="C19" s="3512">
        <v>14578</v>
      </c>
      <c r="D19" s="3513">
        <v>3804</v>
      </c>
      <c r="E19" s="3545">
        <f t="shared" si="11"/>
        <v>26.094114418987512</v>
      </c>
      <c r="F19" s="3580">
        <v>2634</v>
      </c>
      <c r="G19" s="3581">
        <f t="shared" si="1"/>
        <v>1170</v>
      </c>
      <c r="H19" s="2374">
        <v>168</v>
      </c>
      <c r="I19" s="3584">
        <v>50</v>
      </c>
      <c r="J19" s="3545">
        <f t="shared" si="7"/>
        <v>29.761904761904763</v>
      </c>
      <c r="K19" s="3495">
        <v>43</v>
      </c>
      <c r="L19" s="3590">
        <f t="shared" si="8"/>
        <v>7</v>
      </c>
      <c r="M19" s="3583">
        <v>144</v>
      </c>
      <c r="N19" s="3582">
        <v>60</v>
      </c>
      <c r="O19" s="3545">
        <f t="shared" si="9"/>
        <v>41.666666666666671</v>
      </c>
      <c r="P19" s="3580">
        <v>53</v>
      </c>
      <c r="Q19" s="3581">
        <f t="shared" si="10"/>
        <v>7</v>
      </c>
    </row>
    <row r="20" spans="1:23" ht="15" customHeight="1">
      <c r="A20" s="3510" t="s">
        <v>770</v>
      </c>
      <c r="B20" s="3514">
        <v>15383</v>
      </c>
      <c r="C20" s="3515">
        <v>14493</v>
      </c>
      <c r="D20" s="3516">
        <v>3773</v>
      </c>
      <c r="E20" s="3546">
        <f t="shared" si="11"/>
        <v>26.033257434623614</v>
      </c>
      <c r="F20" s="3585">
        <v>2639</v>
      </c>
      <c r="G20" s="3586">
        <f t="shared" si="1"/>
        <v>1134</v>
      </c>
      <c r="H20" s="2366">
        <v>161</v>
      </c>
      <c r="I20" s="3587">
        <v>42</v>
      </c>
      <c r="J20" s="3546">
        <f t="shared" si="7"/>
        <v>26.086956521739129</v>
      </c>
      <c r="K20" s="3502">
        <v>36</v>
      </c>
      <c r="L20" s="3591">
        <f t="shared" si="8"/>
        <v>6</v>
      </c>
      <c r="M20" s="3588">
        <v>237</v>
      </c>
      <c r="N20" s="3589">
        <v>73</v>
      </c>
      <c r="O20" s="3546">
        <f t="shared" si="9"/>
        <v>30.801687763713083</v>
      </c>
      <c r="P20" s="3585">
        <v>51</v>
      </c>
      <c r="Q20" s="3586">
        <f t="shared" si="10"/>
        <v>22</v>
      </c>
      <c r="T20" s="1722"/>
      <c r="U20" s="1722"/>
      <c r="W20" s="1722"/>
    </row>
    <row r="21" spans="1:23" ht="15" customHeight="1">
      <c r="A21" s="3517" t="s">
        <v>893</v>
      </c>
      <c r="B21" s="3511">
        <v>15201</v>
      </c>
      <c r="C21" s="3512">
        <v>14337</v>
      </c>
      <c r="D21" s="3513">
        <v>3392</v>
      </c>
      <c r="E21" s="3545">
        <f t="shared" si="11"/>
        <v>23.65906396038223</v>
      </c>
      <c r="F21" s="3580">
        <v>2561</v>
      </c>
      <c r="G21" s="3581">
        <f t="shared" si="1"/>
        <v>831</v>
      </c>
      <c r="H21" s="2374">
        <v>217</v>
      </c>
      <c r="I21" s="3584">
        <v>58</v>
      </c>
      <c r="J21" s="3545">
        <f t="shared" si="7"/>
        <v>26.728110599078342</v>
      </c>
      <c r="K21" s="3592">
        <v>54</v>
      </c>
      <c r="L21" s="3590">
        <f t="shared" si="8"/>
        <v>4</v>
      </c>
      <c r="M21" s="3583">
        <v>391</v>
      </c>
      <c r="N21" s="3582">
        <v>122</v>
      </c>
      <c r="O21" s="3545">
        <f t="shared" si="9"/>
        <v>31.202046035805626</v>
      </c>
      <c r="P21" s="3580">
        <v>109</v>
      </c>
      <c r="Q21" s="3581">
        <f t="shared" si="10"/>
        <v>13</v>
      </c>
      <c r="T21" s="1991"/>
    </row>
    <row r="22" spans="1:23" ht="15" customHeight="1">
      <c r="A22" s="3518" t="s">
        <v>798</v>
      </c>
      <c r="B22" s="3511">
        <v>15239</v>
      </c>
      <c r="C22" s="3512">
        <v>14355</v>
      </c>
      <c r="D22" s="3513">
        <v>3402</v>
      </c>
      <c r="E22" s="3545">
        <f t="shared" si="11"/>
        <v>23.699059561128529</v>
      </c>
      <c r="F22" s="3580">
        <v>2566</v>
      </c>
      <c r="G22" s="3581">
        <f t="shared" si="1"/>
        <v>836</v>
      </c>
      <c r="H22" s="2374">
        <v>177</v>
      </c>
      <c r="I22" s="3584">
        <v>51</v>
      </c>
      <c r="J22" s="3545">
        <f t="shared" si="7"/>
        <v>28.8135593220339</v>
      </c>
      <c r="K22" s="3580">
        <v>42</v>
      </c>
      <c r="L22" s="3581">
        <f t="shared" si="8"/>
        <v>9</v>
      </c>
      <c r="M22" s="3583">
        <v>121</v>
      </c>
      <c r="N22" s="3582">
        <v>32</v>
      </c>
      <c r="O22" s="3545">
        <f t="shared" si="9"/>
        <v>26.446280991735538</v>
      </c>
      <c r="P22" s="3580">
        <v>28</v>
      </c>
      <c r="Q22" s="3581">
        <f t="shared" si="10"/>
        <v>4</v>
      </c>
      <c r="S22" s="1991"/>
      <c r="T22" s="1722"/>
    </row>
    <row r="23" spans="1:23" ht="15" customHeight="1">
      <c r="A23" s="3518" t="s">
        <v>787</v>
      </c>
      <c r="B23" s="3511">
        <v>15221</v>
      </c>
      <c r="C23" s="3512">
        <v>14316</v>
      </c>
      <c r="D23" s="3506">
        <v>3404</v>
      </c>
      <c r="E23" s="3545">
        <f t="shared" si="11"/>
        <v>23.777591506007266</v>
      </c>
      <c r="F23" s="3580">
        <v>2571</v>
      </c>
      <c r="G23" s="3581">
        <f t="shared" si="1"/>
        <v>833</v>
      </c>
      <c r="H23" s="2374">
        <v>127</v>
      </c>
      <c r="I23" s="3584">
        <v>35</v>
      </c>
      <c r="J23" s="3545">
        <f t="shared" si="7"/>
        <v>27.559055118110237</v>
      </c>
      <c r="K23" s="3495">
        <v>31</v>
      </c>
      <c r="L23" s="3581">
        <f t="shared" si="8"/>
        <v>4</v>
      </c>
      <c r="M23" s="3593">
        <v>144</v>
      </c>
      <c r="N23" s="3582">
        <v>37</v>
      </c>
      <c r="O23" s="3545">
        <f t="shared" si="9"/>
        <v>25.694444444444443</v>
      </c>
      <c r="P23" s="3580">
        <v>35</v>
      </c>
      <c r="Q23" s="3581">
        <f t="shared" si="10"/>
        <v>2</v>
      </c>
    </row>
    <row r="24" spans="1:23" ht="15" customHeight="1">
      <c r="A24" s="3510" t="s">
        <v>799</v>
      </c>
      <c r="B24" s="3514">
        <v>15064</v>
      </c>
      <c r="C24" s="3515">
        <v>14193</v>
      </c>
      <c r="D24" s="3516">
        <v>3374</v>
      </c>
      <c r="E24" s="3546">
        <f t="shared" si="11"/>
        <v>23.772282110899738</v>
      </c>
      <c r="F24" s="3585">
        <v>2553</v>
      </c>
      <c r="G24" s="3586">
        <f t="shared" si="1"/>
        <v>821</v>
      </c>
      <c r="H24" s="2366">
        <v>159</v>
      </c>
      <c r="I24" s="3587">
        <v>53</v>
      </c>
      <c r="J24" s="3546">
        <f t="shared" si="7"/>
        <v>33.333333333333329</v>
      </c>
      <c r="K24" s="3502">
        <v>44</v>
      </c>
      <c r="L24" s="3591">
        <f t="shared" si="8"/>
        <v>9</v>
      </c>
      <c r="M24" s="3588">
        <v>316</v>
      </c>
      <c r="N24" s="3589">
        <v>87</v>
      </c>
      <c r="O24" s="3546">
        <f t="shared" si="9"/>
        <v>27.531645569620256</v>
      </c>
      <c r="P24" s="3585">
        <v>61</v>
      </c>
      <c r="Q24" s="3586">
        <f t="shared" si="10"/>
        <v>26</v>
      </c>
      <c r="T24" s="1722"/>
      <c r="U24" s="1722"/>
      <c r="W24" s="1722"/>
    </row>
    <row r="25" spans="1:23" ht="15" customHeight="1">
      <c r="A25" s="3517" t="s">
        <v>825</v>
      </c>
      <c r="B25" s="3511">
        <v>14953</v>
      </c>
      <c r="C25" s="3512">
        <v>14066</v>
      </c>
      <c r="D25" s="3513">
        <v>3322</v>
      </c>
      <c r="E25" s="3545">
        <f t="shared" si="11"/>
        <v>23.617233044220104</v>
      </c>
      <c r="F25" s="3580">
        <v>2501</v>
      </c>
      <c r="G25" s="3581">
        <f t="shared" si="1"/>
        <v>821</v>
      </c>
      <c r="H25" s="2374">
        <v>228</v>
      </c>
      <c r="I25" s="3584">
        <v>62</v>
      </c>
      <c r="J25" s="3630">
        <f t="shared" ref="J25" si="12">SUM(I25/H25)*100</f>
        <v>27.192982456140353</v>
      </c>
      <c r="K25" s="3594">
        <v>51</v>
      </c>
      <c r="L25" s="3595">
        <f t="shared" ref="L25" si="13">SUM(I25-K25)</f>
        <v>11</v>
      </c>
      <c r="M25" s="3596">
        <v>341</v>
      </c>
      <c r="N25" s="3597">
        <v>108</v>
      </c>
      <c r="O25" s="3630">
        <f t="shared" ref="O25" si="14">SUM(N25/M25)*100</f>
        <v>31.671554252199414</v>
      </c>
      <c r="P25" s="3598">
        <v>97</v>
      </c>
      <c r="Q25" s="3599">
        <f t="shared" ref="Q25" si="15">SUM(N25-P25)</f>
        <v>11</v>
      </c>
      <c r="T25" s="1991"/>
    </row>
    <row r="26" spans="1:23">
      <c r="A26" s="3539" t="s">
        <v>829</v>
      </c>
      <c r="B26" s="3492">
        <v>15014</v>
      </c>
      <c r="C26" s="3493">
        <v>14107</v>
      </c>
      <c r="D26" s="3513">
        <v>3329</v>
      </c>
      <c r="E26" s="3620">
        <f t="shared" ref="E26:E30" si="16">SUM(D26/C26)*100</f>
        <v>23.598213652796485</v>
      </c>
      <c r="F26" s="3495">
        <v>2515</v>
      </c>
      <c r="G26" s="3581">
        <f t="shared" ref="G26:G30" si="17">SUM(D26-F26)</f>
        <v>814</v>
      </c>
      <c r="H26" s="2380">
        <v>181</v>
      </c>
      <c r="I26" s="3584">
        <v>43</v>
      </c>
      <c r="J26" s="3545">
        <f t="shared" ref="J26:J30" si="18">SUM(I26/H26)*100</f>
        <v>23.756906077348066</v>
      </c>
      <c r="K26" s="3495">
        <v>35</v>
      </c>
      <c r="L26" s="3590">
        <f t="shared" ref="L26:L30" si="19">SUM(I26-K26)</f>
        <v>8</v>
      </c>
      <c r="M26" s="3583">
        <v>122</v>
      </c>
      <c r="N26" s="3582">
        <v>30</v>
      </c>
      <c r="O26" s="3545">
        <f t="shared" ref="O26:O30" si="20">SUM(N26/M26)*100</f>
        <v>24.590163934426229</v>
      </c>
      <c r="P26" s="3580">
        <v>27</v>
      </c>
      <c r="Q26" s="3581">
        <f t="shared" ref="Q26:Q30" si="21">SUM(N26-P26)</f>
        <v>3</v>
      </c>
      <c r="T26" s="1722"/>
    </row>
    <row r="27" spans="1:23">
      <c r="A27" s="3539" t="s">
        <v>844</v>
      </c>
      <c r="B27" s="3492">
        <v>15028</v>
      </c>
      <c r="C27" s="2402">
        <v>14115</v>
      </c>
      <c r="D27" s="3506">
        <v>3337</v>
      </c>
      <c r="E27" s="3543">
        <f t="shared" si="16"/>
        <v>23.641516117605384</v>
      </c>
      <c r="F27" s="3495">
        <v>2518</v>
      </c>
      <c r="G27" s="2362">
        <f t="shared" si="17"/>
        <v>819</v>
      </c>
      <c r="H27" s="2380">
        <v>114</v>
      </c>
      <c r="I27" s="3513">
        <v>33</v>
      </c>
      <c r="J27" s="3545">
        <f t="shared" si="18"/>
        <v>28.947368421052634</v>
      </c>
      <c r="K27" s="3495">
        <v>24</v>
      </c>
      <c r="L27" s="2362">
        <f t="shared" si="19"/>
        <v>9</v>
      </c>
      <c r="M27" s="3593">
        <v>102</v>
      </c>
      <c r="N27" s="3513">
        <v>28</v>
      </c>
      <c r="O27" s="3545">
        <f t="shared" si="20"/>
        <v>27.450980392156865</v>
      </c>
      <c r="P27" s="2362">
        <v>25</v>
      </c>
      <c r="Q27" s="3581">
        <f t="shared" si="21"/>
        <v>3</v>
      </c>
      <c r="S27" s="1722"/>
      <c r="T27" s="1722"/>
    </row>
    <row r="28" spans="1:23">
      <c r="A28" s="3600" t="s">
        <v>845</v>
      </c>
      <c r="B28" s="3499">
        <v>15002</v>
      </c>
      <c r="C28" s="3601">
        <v>14077</v>
      </c>
      <c r="D28" s="3521">
        <v>3337</v>
      </c>
      <c r="E28" s="3621">
        <f t="shared" si="16"/>
        <v>23.7053349435249</v>
      </c>
      <c r="F28" s="3502">
        <v>2513</v>
      </c>
      <c r="G28" s="3586">
        <f t="shared" si="17"/>
        <v>824</v>
      </c>
      <c r="H28" s="2386">
        <v>162</v>
      </c>
      <c r="I28" s="3602">
        <v>45</v>
      </c>
      <c r="J28" s="3546">
        <f t="shared" si="18"/>
        <v>27.777777777777779</v>
      </c>
      <c r="K28" s="3502">
        <v>34</v>
      </c>
      <c r="L28" s="3603">
        <f t="shared" si="19"/>
        <v>11</v>
      </c>
      <c r="M28" s="3604">
        <v>188</v>
      </c>
      <c r="N28" s="3602">
        <v>52</v>
      </c>
      <c r="O28" s="3546">
        <f t="shared" si="20"/>
        <v>27.659574468085108</v>
      </c>
      <c r="P28" s="3603">
        <v>40</v>
      </c>
      <c r="Q28" s="3586">
        <f t="shared" si="21"/>
        <v>12</v>
      </c>
      <c r="S28" s="1722"/>
      <c r="T28" s="1722"/>
    </row>
    <row r="29" spans="1:23">
      <c r="A29" s="3539" t="s">
        <v>846</v>
      </c>
      <c r="B29" s="3492">
        <v>14969</v>
      </c>
      <c r="C29" s="2402">
        <v>14049</v>
      </c>
      <c r="D29" s="3506">
        <v>3328</v>
      </c>
      <c r="E29" s="3543">
        <f t="shared" si="16"/>
        <v>23.688518755783331</v>
      </c>
      <c r="F29" s="3495">
        <v>2496</v>
      </c>
      <c r="G29" s="2362">
        <f t="shared" si="17"/>
        <v>832</v>
      </c>
      <c r="H29" s="2380">
        <v>305</v>
      </c>
      <c r="I29" s="3513">
        <v>88</v>
      </c>
      <c r="J29" s="3545">
        <f t="shared" si="18"/>
        <v>28.852459016393446</v>
      </c>
      <c r="K29" s="3495">
        <v>81</v>
      </c>
      <c r="L29" s="2362">
        <f t="shared" si="19"/>
        <v>7</v>
      </c>
      <c r="M29" s="3593">
        <v>339</v>
      </c>
      <c r="N29" s="3513">
        <v>103</v>
      </c>
      <c r="O29" s="3545">
        <f t="shared" si="20"/>
        <v>30.383480825958703</v>
      </c>
      <c r="P29" s="2362">
        <v>93</v>
      </c>
      <c r="Q29" s="3581">
        <f t="shared" si="21"/>
        <v>10</v>
      </c>
      <c r="S29" s="1722"/>
      <c r="T29" s="1722"/>
    </row>
    <row r="30" spans="1:23">
      <c r="A30" s="3539" t="s">
        <v>868</v>
      </c>
      <c r="B30" s="3492">
        <v>15054</v>
      </c>
      <c r="C30" s="3493">
        <v>14102</v>
      </c>
      <c r="D30" s="3513">
        <v>3349</v>
      </c>
      <c r="E30" s="3620">
        <f t="shared" si="16"/>
        <v>23.748404481633813</v>
      </c>
      <c r="F30" s="3495">
        <v>2523</v>
      </c>
      <c r="G30" s="3581">
        <f t="shared" si="17"/>
        <v>826</v>
      </c>
      <c r="H30" s="2380">
        <v>221</v>
      </c>
      <c r="I30" s="3584">
        <v>78</v>
      </c>
      <c r="J30" s="3545">
        <f t="shared" si="18"/>
        <v>35.294117647058826</v>
      </c>
      <c r="K30" s="3495">
        <v>66</v>
      </c>
      <c r="L30" s="3590">
        <f t="shared" si="19"/>
        <v>12</v>
      </c>
      <c r="M30" s="3583">
        <v>140</v>
      </c>
      <c r="N30" s="3582">
        <v>47</v>
      </c>
      <c r="O30" s="3545">
        <f t="shared" si="20"/>
        <v>33.571428571428569</v>
      </c>
      <c r="P30" s="3580">
        <v>40</v>
      </c>
      <c r="Q30" s="3581">
        <f t="shared" si="21"/>
        <v>7</v>
      </c>
      <c r="S30" s="1991"/>
      <c r="T30" s="1722"/>
    </row>
    <row r="31" spans="1:23">
      <c r="A31" s="3539" t="s">
        <v>881</v>
      </c>
      <c r="B31" s="3492">
        <v>15095</v>
      </c>
      <c r="C31" s="2402">
        <v>14134</v>
      </c>
      <c r="D31" s="3506">
        <v>3375</v>
      </c>
      <c r="E31" s="3543">
        <f t="shared" ref="E31:E32" si="22">SUM(D31/C31)*100</f>
        <v>23.878590632517334</v>
      </c>
      <c r="F31" s="3495">
        <v>2540</v>
      </c>
      <c r="G31" s="2362">
        <f t="shared" ref="G31:G32" si="23">SUM(D31-F31)</f>
        <v>835</v>
      </c>
      <c r="H31" s="2380">
        <v>158</v>
      </c>
      <c r="I31" s="3513">
        <v>65</v>
      </c>
      <c r="J31" s="3545">
        <f t="shared" ref="J31:J32" si="24">SUM(I31/H31)*100</f>
        <v>41.139240506329116</v>
      </c>
      <c r="K31" s="3495">
        <v>58</v>
      </c>
      <c r="L31" s="2362">
        <f t="shared" ref="L31:L36" si="25">SUM(I31-K31)</f>
        <v>7</v>
      </c>
      <c r="M31" s="3593">
        <v>118</v>
      </c>
      <c r="N31" s="3513">
        <v>43</v>
      </c>
      <c r="O31" s="3545">
        <f t="shared" ref="O31:O32" si="26">SUM(N31/M31)*100</f>
        <v>36.440677966101696</v>
      </c>
      <c r="P31" s="2362">
        <v>38</v>
      </c>
      <c r="Q31" s="3581">
        <f t="shared" ref="Q31:Q35" si="27">SUM(N31-P31)</f>
        <v>5</v>
      </c>
      <c r="R31" s="1722"/>
      <c r="S31" s="1722"/>
      <c r="T31" s="2744"/>
    </row>
    <row r="32" spans="1:23">
      <c r="A32" s="3600" t="s">
        <v>898</v>
      </c>
      <c r="B32" s="3499">
        <v>15064</v>
      </c>
      <c r="C32" s="3601">
        <v>14098</v>
      </c>
      <c r="D32" s="3521">
        <v>3375</v>
      </c>
      <c r="E32" s="3621">
        <f t="shared" si="22"/>
        <v>23.939565895871755</v>
      </c>
      <c r="F32" s="3502">
        <v>2551</v>
      </c>
      <c r="G32" s="3586">
        <f t="shared" si="23"/>
        <v>824</v>
      </c>
      <c r="H32" s="2386">
        <v>175</v>
      </c>
      <c r="I32" s="3602">
        <v>60</v>
      </c>
      <c r="J32" s="3546">
        <f t="shared" si="24"/>
        <v>34.285714285714285</v>
      </c>
      <c r="K32" s="3502">
        <v>52</v>
      </c>
      <c r="L32" s="3603">
        <f t="shared" si="25"/>
        <v>8</v>
      </c>
      <c r="M32" s="3604">
        <v>204</v>
      </c>
      <c r="N32" s="3602">
        <v>59</v>
      </c>
      <c r="O32" s="3546">
        <f t="shared" si="26"/>
        <v>28.921568627450984</v>
      </c>
      <c r="P32" s="3603">
        <v>38</v>
      </c>
      <c r="Q32" s="3586">
        <f t="shared" si="27"/>
        <v>21</v>
      </c>
      <c r="S32" s="1722"/>
      <c r="T32" s="1722"/>
    </row>
    <row r="33" spans="1:16384">
      <c r="A33" s="3539" t="s">
        <v>905</v>
      </c>
      <c r="B33" s="3492">
        <v>14988</v>
      </c>
      <c r="C33" s="2402">
        <v>14050</v>
      </c>
      <c r="D33" s="3506">
        <v>3346</v>
      </c>
      <c r="E33" s="3543">
        <f t="shared" ref="E33:E35" si="28">SUM(D33/C33)*100</f>
        <v>23.814946619217082</v>
      </c>
      <c r="F33" s="3495">
        <v>2519</v>
      </c>
      <c r="G33" s="2362">
        <f t="shared" ref="G33:G35" si="29">SUM(D33-F33)</f>
        <v>827</v>
      </c>
      <c r="H33" s="2380">
        <v>278</v>
      </c>
      <c r="I33" s="3513">
        <v>87</v>
      </c>
      <c r="J33" s="3545">
        <f t="shared" ref="J33:J35" si="30">SUM(I33/H33)*100</f>
        <v>31.294964028776977</v>
      </c>
      <c r="K33" s="3495">
        <v>77</v>
      </c>
      <c r="L33" s="2362">
        <f t="shared" si="25"/>
        <v>10</v>
      </c>
      <c r="M33" s="3593">
        <v>355</v>
      </c>
      <c r="N33" s="3513">
        <v>127</v>
      </c>
      <c r="O33" s="3545">
        <f t="shared" ref="O33:O35" si="31">SUM(N33/M33)*100</f>
        <v>35.774647887323944</v>
      </c>
      <c r="P33" s="2362">
        <v>114</v>
      </c>
      <c r="Q33" s="3581">
        <f t="shared" si="27"/>
        <v>13</v>
      </c>
      <c r="R33" s="1722"/>
      <c r="S33" s="1722"/>
      <c r="T33" s="1722"/>
    </row>
    <row r="34" spans="1:16384">
      <c r="A34" s="3539" t="s">
        <v>919</v>
      </c>
      <c r="B34" s="3492">
        <v>15043</v>
      </c>
      <c r="C34" s="2402">
        <v>14074</v>
      </c>
      <c r="D34" s="3506">
        <v>3372</v>
      </c>
      <c r="E34" s="3543">
        <f t="shared" si="28"/>
        <v>23.95907346880773</v>
      </c>
      <c r="F34" s="3495">
        <v>2532</v>
      </c>
      <c r="G34" s="2362">
        <f t="shared" si="29"/>
        <v>840</v>
      </c>
      <c r="H34" s="2380">
        <v>200</v>
      </c>
      <c r="I34" s="3513">
        <v>61</v>
      </c>
      <c r="J34" s="3545">
        <f t="shared" si="30"/>
        <v>30.5</v>
      </c>
      <c r="K34" s="3495">
        <v>46</v>
      </c>
      <c r="L34" s="2362">
        <f t="shared" si="25"/>
        <v>15</v>
      </c>
      <c r="M34" s="3593">
        <v>143</v>
      </c>
      <c r="N34" s="3513">
        <v>37</v>
      </c>
      <c r="O34" s="3545">
        <f t="shared" si="31"/>
        <v>25.874125874125873</v>
      </c>
      <c r="P34" s="2362">
        <v>32</v>
      </c>
      <c r="Q34" s="3581">
        <f t="shared" si="27"/>
        <v>5</v>
      </c>
      <c r="R34" s="1722"/>
      <c r="S34" s="1722"/>
      <c r="T34" s="1722"/>
    </row>
    <row r="35" spans="1:16384">
      <c r="A35" s="3539" t="s">
        <v>926</v>
      </c>
      <c r="B35" s="3492">
        <v>15070</v>
      </c>
      <c r="C35" s="2402">
        <v>14105</v>
      </c>
      <c r="D35" s="3506">
        <v>3382</v>
      </c>
      <c r="E35" s="3543">
        <f t="shared" si="28"/>
        <v>23.977313009571073</v>
      </c>
      <c r="F35" s="3495">
        <v>2540</v>
      </c>
      <c r="G35" s="2362">
        <f t="shared" si="29"/>
        <v>842</v>
      </c>
      <c r="H35" s="2380">
        <v>122</v>
      </c>
      <c r="I35" s="3513">
        <v>34</v>
      </c>
      <c r="J35" s="3545">
        <f t="shared" si="30"/>
        <v>27.868852459016392</v>
      </c>
      <c r="K35" s="3495">
        <v>31</v>
      </c>
      <c r="L35" s="2362">
        <f t="shared" si="25"/>
        <v>3</v>
      </c>
      <c r="M35" s="3593">
        <v>99</v>
      </c>
      <c r="N35" s="3513">
        <v>31</v>
      </c>
      <c r="O35" s="3545">
        <f t="shared" si="31"/>
        <v>31.313131313131315</v>
      </c>
      <c r="P35" s="2362">
        <v>26</v>
      </c>
      <c r="Q35" s="3581">
        <f t="shared" si="27"/>
        <v>5</v>
      </c>
      <c r="R35" s="1722"/>
      <c r="S35" s="1722"/>
      <c r="T35" s="1722"/>
    </row>
    <row r="36" spans="1:16384" ht="13.5" thickBot="1">
      <c r="A36" s="3539" t="s">
        <v>936</v>
      </c>
      <c r="B36" s="3492">
        <v>15026</v>
      </c>
      <c r="C36" s="2402">
        <v>14047</v>
      </c>
      <c r="D36" s="3506">
        <v>3384</v>
      </c>
      <c r="E36" s="3543">
        <f t="shared" ref="E36" si="32">SUM(D36/C36)*100</f>
        <v>24.090553143019861</v>
      </c>
      <c r="F36" s="3495">
        <v>2541</v>
      </c>
      <c r="G36" s="2362">
        <f t="shared" ref="G36" si="33">SUM(D36-F36)</f>
        <v>843</v>
      </c>
      <c r="H36" s="2380">
        <v>122</v>
      </c>
      <c r="I36" s="3513">
        <v>54</v>
      </c>
      <c r="J36" s="3545">
        <f t="shared" ref="J36" si="34">SUM(I36/H36)*100</f>
        <v>44.26229508196721</v>
      </c>
      <c r="K36" s="3495">
        <v>47</v>
      </c>
      <c r="L36" s="2362">
        <f t="shared" si="25"/>
        <v>7</v>
      </c>
      <c r="M36" s="3593">
        <v>63</v>
      </c>
      <c r="N36" s="3513">
        <v>31</v>
      </c>
      <c r="O36" s="3545">
        <f t="shared" ref="O36" si="35">SUM(N36/M36)*100</f>
        <v>49.206349206349202</v>
      </c>
      <c r="P36" s="2362">
        <v>45</v>
      </c>
      <c r="Q36" s="3581">
        <f t="shared" ref="Q36" si="36">SUM(N36-P36)</f>
        <v>-14</v>
      </c>
      <c r="R36" s="1722"/>
      <c r="S36" s="1722"/>
      <c r="T36" s="1722"/>
    </row>
    <row r="37" spans="1:16384" s="3" customFormat="1" ht="39.75" customHeight="1">
      <c r="A37" s="4653" t="s">
        <v>741</v>
      </c>
      <c r="B37" s="4654"/>
      <c r="C37" s="4654"/>
      <c r="D37" s="4654"/>
      <c r="E37" s="4654"/>
      <c r="F37" s="4654"/>
      <c r="G37" s="4654"/>
      <c r="H37" s="4654"/>
      <c r="I37" s="4654"/>
      <c r="J37" s="4654"/>
      <c r="K37" s="4654"/>
      <c r="L37" s="4654"/>
      <c r="M37" s="4654"/>
      <c r="N37" s="4654"/>
      <c r="O37" s="4654"/>
      <c r="P37" s="4654"/>
      <c r="Q37" s="4654"/>
      <c r="R37" s="23"/>
      <c r="T37" s="413"/>
    </row>
    <row r="38" spans="1:16384" s="3633" customFormat="1" ht="61.5" customHeight="1">
      <c r="A38" s="4647" t="s">
        <v>921</v>
      </c>
      <c r="B38" s="4647"/>
      <c r="C38" s="4647"/>
      <c r="D38" s="4647"/>
      <c r="E38" s="4647"/>
      <c r="F38" s="4647"/>
      <c r="G38" s="4647"/>
      <c r="H38" s="4647"/>
      <c r="I38" s="4647"/>
      <c r="J38" s="4647"/>
      <c r="K38" s="4647"/>
      <c r="L38" s="4647"/>
      <c r="M38" s="4647"/>
      <c r="N38" s="4647"/>
      <c r="O38" s="4647"/>
      <c r="P38" s="4647"/>
      <c r="Q38" s="4647"/>
      <c r="R38" s="4647"/>
      <c r="S38" s="4647"/>
      <c r="T38" s="4647"/>
      <c r="U38" s="4647"/>
      <c r="V38" s="4647"/>
      <c r="W38" s="4647"/>
      <c r="X38" s="4647"/>
      <c r="Y38" s="4647"/>
      <c r="Z38" s="4647"/>
      <c r="AA38" s="4647"/>
      <c r="AB38" s="4647"/>
      <c r="AC38" s="4647"/>
      <c r="AD38" s="4647"/>
      <c r="AE38" s="4647"/>
      <c r="AF38" s="4647"/>
      <c r="AG38" s="4647"/>
      <c r="AH38" s="4647"/>
      <c r="AI38" s="4647"/>
      <c r="AJ38" s="4647"/>
      <c r="AK38" s="4647"/>
      <c r="AL38" s="4647"/>
      <c r="AM38" s="4647"/>
      <c r="AN38" s="4647"/>
      <c r="AO38" s="4647"/>
      <c r="AP38" s="4647"/>
      <c r="AQ38" s="4647"/>
      <c r="AR38" s="4647"/>
      <c r="AS38" s="4647"/>
      <c r="AT38" s="4647"/>
      <c r="AU38" s="4647"/>
      <c r="AV38" s="4647"/>
      <c r="AW38" s="4647"/>
      <c r="AX38" s="4647"/>
      <c r="AY38" s="4647"/>
      <c r="AZ38" s="4647"/>
      <c r="BA38" s="4647"/>
      <c r="BB38" s="4647"/>
      <c r="BC38" s="4647"/>
      <c r="BD38" s="4647"/>
      <c r="BE38" s="4647"/>
      <c r="BF38" s="4647"/>
      <c r="BG38" s="4647"/>
      <c r="BH38" s="4647"/>
      <c r="BI38" s="4647"/>
      <c r="BJ38" s="4647"/>
      <c r="BK38" s="4647"/>
      <c r="BL38" s="4647"/>
      <c r="BM38" s="4647"/>
      <c r="BN38" s="4647"/>
      <c r="BO38" s="4647"/>
      <c r="BP38" s="4647"/>
      <c r="BQ38" s="4647"/>
      <c r="BR38" s="4647"/>
      <c r="BS38" s="4647"/>
      <c r="BT38" s="4647"/>
      <c r="BU38" s="4647"/>
      <c r="BV38" s="4647"/>
      <c r="BW38" s="4647"/>
      <c r="BX38" s="4647"/>
      <c r="BY38" s="4647"/>
      <c r="BZ38" s="4647"/>
      <c r="CA38" s="4647"/>
      <c r="CB38" s="4647"/>
      <c r="CC38" s="4647"/>
      <c r="CD38" s="4647"/>
      <c r="CE38" s="4647"/>
      <c r="CF38" s="4647"/>
      <c r="CG38" s="4647"/>
      <c r="CH38" s="4647"/>
      <c r="CI38" s="4647"/>
      <c r="CJ38" s="4647"/>
      <c r="CK38" s="4647"/>
      <c r="CL38" s="4647"/>
      <c r="CM38" s="4647"/>
      <c r="CN38" s="4647"/>
      <c r="CO38" s="4647"/>
      <c r="CP38" s="4647"/>
      <c r="CQ38" s="4647"/>
      <c r="CR38" s="4647"/>
      <c r="CS38" s="4647"/>
      <c r="CT38" s="4647"/>
      <c r="CU38" s="4647"/>
      <c r="CV38" s="4647"/>
      <c r="CW38" s="4647"/>
      <c r="CX38" s="4647"/>
      <c r="CY38" s="4647"/>
      <c r="CZ38" s="4647"/>
      <c r="DA38" s="4647"/>
      <c r="DB38" s="4647"/>
      <c r="DC38" s="4647"/>
      <c r="DD38" s="4647"/>
      <c r="DE38" s="4647"/>
      <c r="DF38" s="4647"/>
      <c r="DG38" s="4647"/>
      <c r="DH38" s="4647"/>
      <c r="DI38" s="4647"/>
      <c r="DJ38" s="4647"/>
      <c r="DK38" s="4647"/>
      <c r="DL38" s="4647"/>
      <c r="DM38" s="4647"/>
      <c r="DN38" s="4647"/>
      <c r="DO38" s="4647"/>
      <c r="DP38" s="4647"/>
      <c r="DQ38" s="4647"/>
      <c r="DR38" s="4647"/>
      <c r="DS38" s="4647"/>
      <c r="DT38" s="4647"/>
      <c r="DU38" s="4647"/>
      <c r="DV38" s="4647"/>
      <c r="DW38" s="4647"/>
      <c r="DX38" s="4647"/>
      <c r="DY38" s="4647"/>
      <c r="DZ38" s="4647"/>
      <c r="EA38" s="4647"/>
      <c r="EB38" s="4647"/>
      <c r="EC38" s="4647"/>
      <c r="ED38" s="4647"/>
      <c r="EE38" s="4647"/>
      <c r="EF38" s="4647"/>
      <c r="EG38" s="4647"/>
      <c r="EH38" s="4647"/>
      <c r="EI38" s="4647"/>
      <c r="EJ38" s="4647"/>
      <c r="EK38" s="4647"/>
      <c r="EL38" s="4647"/>
      <c r="EM38" s="4647"/>
      <c r="EN38" s="4647"/>
      <c r="EO38" s="4647"/>
      <c r="EP38" s="4647"/>
      <c r="EQ38" s="4647"/>
      <c r="ER38" s="4647"/>
      <c r="ES38" s="4647"/>
      <c r="ET38" s="4647"/>
      <c r="EU38" s="4647"/>
      <c r="EV38" s="4647"/>
      <c r="EW38" s="4647"/>
      <c r="EX38" s="4647"/>
      <c r="EY38" s="4647"/>
      <c r="EZ38" s="4647"/>
      <c r="FA38" s="4647"/>
      <c r="FB38" s="4647"/>
      <c r="FC38" s="4647"/>
      <c r="FD38" s="4647"/>
      <c r="FE38" s="4647"/>
      <c r="FF38" s="4647"/>
      <c r="FG38" s="4647"/>
      <c r="FH38" s="4647"/>
      <c r="FI38" s="4647"/>
      <c r="FJ38" s="4647"/>
      <c r="FK38" s="4647"/>
      <c r="FL38" s="4647"/>
      <c r="FM38" s="4647"/>
      <c r="FN38" s="4647"/>
      <c r="FO38" s="4647"/>
      <c r="FP38" s="4647"/>
      <c r="FQ38" s="4647"/>
      <c r="FR38" s="4647"/>
      <c r="FS38" s="4647"/>
      <c r="FT38" s="4647"/>
      <c r="FU38" s="4647"/>
      <c r="FV38" s="4647"/>
      <c r="FW38" s="4647"/>
      <c r="FX38" s="4647"/>
      <c r="FY38" s="4647"/>
      <c r="FZ38" s="4647"/>
      <c r="GA38" s="4647"/>
      <c r="GB38" s="4647"/>
      <c r="GC38" s="4647"/>
      <c r="GD38" s="4647"/>
      <c r="GE38" s="4647"/>
      <c r="GF38" s="4647"/>
      <c r="GG38" s="4647"/>
      <c r="GH38" s="4647"/>
      <c r="GI38" s="4647"/>
      <c r="GJ38" s="4647"/>
      <c r="GK38" s="4647"/>
      <c r="GL38" s="4647"/>
      <c r="GM38" s="4647"/>
      <c r="GN38" s="4647"/>
      <c r="GO38" s="4647"/>
      <c r="GP38" s="4647"/>
      <c r="GQ38" s="4647"/>
      <c r="GR38" s="4647"/>
      <c r="GS38" s="4647"/>
      <c r="GT38" s="4647"/>
      <c r="GU38" s="4647"/>
      <c r="GV38" s="4647"/>
      <c r="GW38" s="4647"/>
      <c r="GX38" s="4647"/>
      <c r="GY38" s="4647"/>
      <c r="GZ38" s="4647"/>
      <c r="HA38" s="4647"/>
      <c r="HB38" s="4647"/>
      <c r="HC38" s="4647"/>
      <c r="HD38" s="4647"/>
      <c r="HE38" s="4647"/>
      <c r="HF38" s="4647"/>
      <c r="HG38" s="4647"/>
      <c r="HH38" s="4647"/>
      <c r="HI38" s="4647"/>
      <c r="HJ38" s="4647"/>
      <c r="HK38" s="4647"/>
      <c r="HL38" s="4647"/>
      <c r="HM38" s="4647"/>
      <c r="HN38" s="4647"/>
      <c r="HO38" s="4647"/>
      <c r="HP38" s="4647"/>
      <c r="HQ38" s="4647"/>
      <c r="HR38" s="4647"/>
      <c r="HS38" s="4647"/>
      <c r="HT38" s="4647"/>
      <c r="HU38" s="4647"/>
      <c r="HV38" s="4647"/>
      <c r="HW38" s="4647"/>
      <c r="HX38" s="4647"/>
      <c r="HY38" s="4647"/>
      <c r="HZ38" s="4647"/>
      <c r="IA38" s="4647"/>
      <c r="IB38" s="4647"/>
      <c r="IC38" s="4647"/>
      <c r="ID38" s="4647"/>
      <c r="IE38" s="4647"/>
      <c r="IF38" s="4647"/>
      <c r="IG38" s="4647"/>
      <c r="IH38" s="4647"/>
      <c r="II38" s="4647"/>
      <c r="IJ38" s="4647"/>
      <c r="IK38" s="4647"/>
      <c r="IL38" s="4647"/>
      <c r="IM38" s="4647"/>
      <c r="IN38" s="4647"/>
      <c r="IO38" s="4647"/>
      <c r="IP38" s="4647"/>
      <c r="IQ38" s="4647"/>
      <c r="IR38" s="4647"/>
      <c r="IS38" s="4647"/>
      <c r="IT38" s="4647"/>
      <c r="IU38" s="4647"/>
      <c r="IV38" s="4647"/>
      <c r="IW38" s="4647"/>
      <c r="IX38" s="4647"/>
      <c r="IY38" s="4647"/>
      <c r="IZ38" s="4647"/>
      <c r="JA38" s="4647"/>
      <c r="JB38" s="4647"/>
      <c r="JC38" s="4647"/>
      <c r="JD38" s="4647"/>
      <c r="JE38" s="4647"/>
      <c r="JF38" s="4647"/>
      <c r="JG38" s="4647"/>
      <c r="JH38" s="4647"/>
      <c r="JI38" s="4647"/>
      <c r="JJ38" s="4647"/>
      <c r="JK38" s="4647"/>
      <c r="JL38" s="4647"/>
      <c r="JM38" s="4647"/>
      <c r="JN38" s="4647"/>
      <c r="JO38" s="4647"/>
      <c r="JP38" s="4647"/>
      <c r="JQ38" s="4647"/>
      <c r="JR38" s="4647"/>
      <c r="JS38" s="4647"/>
      <c r="JT38" s="4647"/>
      <c r="JU38" s="4647"/>
      <c r="JV38" s="4647"/>
      <c r="JW38" s="4647"/>
      <c r="JX38" s="4647"/>
      <c r="JY38" s="4647"/>
      <c r="JZ38" s="4647"/>
      <c r="KA38" s="4647"/>
      <c r="KB38" s="4647"/>
      <c r="KC38" s="4647"/>
      <c r="KD38" s="4647"/>
      <c r="KE38" s="4647"/>
      <c r="KF38" s="4647"/>
      <c r="KG38" s="4647"/>
      <c r="KH38" s="4647"/>
      <c r="KI38" s="4647"/>
      <c r="KJ38" s="4647"/>
      <c r="KK38" s="4647"/>
      <c r="KL38" s="4647"/>
      <c r="KM38" s="4647"/>
      <c r="KN38" s="4647"/>
      <c r="KO38" s="4647"/>
      <c r="KP38" s="4647"/>
      <c r="KQ38" s="4647"/>
      <c r="KR38" s="4647"/>
      <c r="KS38" s="4647"/>
      <c r="KT38" s="4647"/>
      <c r="KU38" s="4647"/>
      <c r="KV38" s="4647"/>
      <c r="KW38" s="4647"/>
      <c r="KX38" s="4647"/>
      <c r="KY38" s="4647"/>
      <c r="KZ38" s="4647"/>
      <c r="LA38" s="4647"/>
      <c r="LB38" s="4647"/>
      <c r="LC38" s="4647"/>
      <c r="LD38" s="4647"/>
      <c r="LE38" s="4647"/>
      <c r="LF38" s="4647"/>
      <c r="LG38" s="4647"/>
      <c r="LH38" s="4647"/>
      <c r="LI38" s="4647"/>
      <c r="LJ38" s="4647"/>
      <c r="LK38" s="4647"/>
      <c r="LL38" s="4647"/>
      <c r="LM38" s="4647"/>
      <c r="LN38" s="4647"/>
      <c r="LO38" s="4647"/>
      <c r="LP38" s="4647"/>
      <c r="LQ38" s="4647"/>
      <c r="LR38" s="4647"/>
      <c r="LS38" s="4647"/>
      <c r="LT38" s="4647"/>
      <c r="LU38" s="4647"/>
      <c r="LV38" s="4647"/>
      <c r="LW38" s="4647"/>
      <c r="LX38" s="4647"/>
      <c r="LY38" s="4647"/>
      <c r="LZ38" s="4647"/>
      <c r="MA38" s="4647"/>
      <c r="MB38" s="4647"/>
      <c r="MC38" s="4647"/>
      <c r="MD38" s="4647"/>
      <c r="ME38" s="4647"/>
      <c r="MF38" s="4647"/>
      <c r="MG38" s="4647"/>
      <c r="MH38" s="4647"/>
      <c r="MI38" s="4647"/>
      <c r="MJ38" s="4647"/>
      <c r="MK38" s="4647"/>
      <c r="ML38" s="4647"/>
      <c r="MM38" s="4647"/>
      <c r="MN38" s="4647"/>
      <c r="MO38" s="4647"/>
      <c r="MP38" s="4647"/>
      <c r="MQ38" s="4647"/>
      <c r="MR38" s="4647"/>
      <c r="MS38" s="4647"/>
      <c r="MT38" s="4647"/>
      <c r="MU38" s="4647"/>
      <c r="MV38" s="4647"/>
      <c r="MW38" s="4647"/>
      <c r="MX38" s="4647"/>
      <c r="MY38" s="4647"/>
      <c r="MZ38" s="4647"/>
      <c r="NA38" s="4647"/>
      <c r="NB38" s="4647"/>
      <c r="NC38" s="4647"/>
      <c r="ND38" s="4647"/>
      <c r="NE38" s="4647"/>
      <c r="NF38" s="4647"/>
      <c r="NG38" s="4647"/>
      <c r="NH38" s="4647"/>
      <c r="NI38" s="4647"/>
      <c r="NJ38" s="4647"/>
      <c r="NK38" s="4647"/>
      <c r="NL38" s="4647"/>
      <c r="NM38" s="4647"/>
      <c r="NN38" s="4647"/>
      <c r="NO38" s="4647"/>
      <c r="NP38" s="4647"/>
      <c r="NQ38" s="4647"/>
      <c r="NR38" s="4647"/>
      <c r="NS38" s="4647"/>
      <c r="NT38" s="4647"/>
      <c r="NU38" s="4647"/>
      <c r="NV38" s="4647"/>
      <c r="NW38" s="4647"/>
      <c r="NX38" s="4647"/>
      <c r="NY38" s="4647"/>
      <c r="NZ38" s="4647"/>
      <c r="OA38" s="4647"/>
      <c r="OB38" s="4647"/>
      <c r="OC38" s="4647"/>
      <c r="OD38" s="4647"/>
      <c r="OE38" s="4647"/>
      <c r="OF38" s="4647"/>
      <c r="OG38" s="4647"/>
      <c r="OH38" s="4647"/>
      <c r="OI38" s="4647"/>
      <c r="OJ38" s="4647"/>
      <c r="OK38" s="4647"/>
      <c r="OL38" s="4647"/>
      <c r="OM38" s="4647"/>
      <c r="ON38" s="4647"/>
      <c r="OO38" s="4647"/>
      <c r="OP38" s="4647"/>
      <c r="OQ38" s="4647"/>
      <c r="OR38" s="4647"/>
      <c r="OS38" s="4647"/>
      <c r="OT38" s="4647"/>
      <c r="OU38" s="4647"/>
      <c r="OV38" s="4647"/>
      <c r="OW38" s="4647"/>
      <c r="OX38" s="4647"/>
      <c r="OY38" s="4647"/>
      <c r="OZ38" s="4647"/>
      <c r="PA38" s="4647"/>
      <c r="PB38" s="4647"/>
      <c r="PC38" s="4647"/>
      <c r="PD38" s="4647"/>
      <c r="PE38" s="4647"/>
      <c r="PF38" s="4647"/>
      <c r="PG38" s="4647"/>
      <c r="PH38" s="4647"/>
      <c r="PI38" s="4647"/>
      <c r="PJ38" s="4647"/>
      <c r="PK38" s="4647"/>
      <c r="PL38" s="4647"/>
      <c r="PM38" s="4647"/>
      <c r="PN38" s="4647"/>
      <c r="PO38" s="4647"/>
      <c r="PP38" s="4647"/>
      <c r="PQ38" s="4647"/>
      <c r="PR38" s="4647"/>
      <c r="PS38" s="4647"/>
      <c r="PT38" s="4647"/>
      <c r="PU38" s="4647"/>
      <c r="PV38" s="4647"/>
      <c r="PW38" s="4647"/>
      <c r="PX38" s="4647"/>
      <c r="PY38" s="4647"/>
      <c r="PZ38" s="4647"/>
      <c r="QA38" s="4647"/>
      <c r="QB38" s="4647"/>
      <c r="QC38" s="4647"/>
      <c r="QD38" s="4647"/>
      <c r="QE38" s="4647"/>
      <c r="QF38" s="4647"/>
      <c r="QG38" s="4647"/>
      <c r="QH38" s="4647"/>
      <c r="QI38" s="4647"/>
      <c r="QJ38" s="4647"/>
      <c r="QK38" s="4647"/>
      <c r="QL38" s="4647"/>
      <c r="QM38" s="4647"/>
      <c r="QN38" s="4647"/>
      <c r="QO38" s="4647"/>
      <c r="QP38" s="4647"/>
      <c r="QQ38" s="4647"/>
      <c r="QR38" s="4647"/>
      <c r="QS38" s="4647"/>
      <c r="QT38" s="4647"/>
      <c r="QU38" s="4647"/>
      <c r="QV38" s="4647"/>
      <c r="QW38" s="4647"/>
      <c r="QX38" s="4647"/>
      <c r="QY38" s="4647"/>
      <c r="QZ38" s="4647"/>
      <c r="RA38" s="4647"/>
      <c r="RB38" s="4647"/>
      <c r="RC38" s="4647"/>
      <c r="RD38" s="4647"/>
      <c r="RE38" s="4647"/>
      <c r="RF38" s="4647"/>
      <c r="RG38" s="4647"/>
      <c r="RH38" s="4647"/>
      <c r="RI38" s="4647"/>
      <c r="RJ38" s="4647"/>
      <c r="RK38" s="4647"/>
      <c r="RL38" s="4647"/>
      <c r="RM38" s="4647"/>
      <c r="RN38" s="4647"/>
      <c r="RO38" s="4647"/>
      <c r="RP38" s="4647"/>
      <c r="RQ38" s="4647"/>
      <c r="RR38" s="4647"/>
      <c r="RS38" s="4647"/>
      <c r="RT38" s="4647"/>
      <c r="RU38" s="4647"/>
      <c r="RV38" s="4647"/>
      <c r="RW38" s="4647"/>
      <c r="RX38" s="4647"/>
      <c r="RY38" s="4647"/>
      <c r="RZ38" s="4647"/>
      <c r="SA38" s="4647"/>
      <c r="SB38" s="4647"/>
      <c r="SC38" s="4647"/>
      <c r="SD38" s="4647"/>
      <c r="SE38" s="4647"/>
      <c r="SF38" s="4647"/>
      <c r="SG38" s="4647"/>
      <c r="SH38" s="4647"/>
      <c r="SI38" s="4647"/>
      <c r="SJ38" s="4647"/>
      <c r="SK38" s="4647"/>
      <c r="SL38" s="4647"/>
      <c r="SM38" s="4647"/>
      <c r="SN38" s="4647"/>
      <c r="SO38" s="4647"/>
      <c r="SP38" s="4647"/>
      <c r="SQ38" s="4647"/>
      <c r="SR38" s="4647"/>
      <c r="SS38" s="4647"/>
      <c r="ST38" s="4647"/>
      <c r="SU38" s="4647"/>
      <c r="SV38" s="4647"/>
      <c r="SW38" s="4647"/>
      <c r="SX38" s="4647"/>
      <c r="SY38" s="4647"/>
      <c r="SZ38" s="4647"/>
      <c r="TA38" s="4647"/>
      <c r="TB38" s="4647"/>
      <c r="TC38" s="4647"/>
      <c r="TD38" s="4647"/>
      <c r="TE38" s="4647"/>
      <c r="TF38" s="4647"/>
      <c r="TG38" s="4647"/>
      <c r="TH38" s="4647"/>
      <c r="TI38" s="4647"/>
      <c r="TJ38" s="4647"/>
      <c r="TK38" s="4647"/>
      <c r="TL38" s="4647"/>
      <c r="TM38" s="4647"/>
      <c r="TN38" s="4647"/>
      <c r="TO38" s="4647"/>
      <c r="TP38" s="4647"/>
      <c r="TQ38" s="4647"/>
      <c r="TR38" s="4647"/>
      <c r="TS38" s="4647"/>
      <c r="TT38" s="4647"/>
      <c r="TU38" s="4647"/>
      <c r="TV38" s="4647"/>
      <c r="TW38" s="4647"/>
      <c r="TX38" s="4647"/>
      <c r="TY38" s="4647"/>
      <c r="TZ38" s="4647"/>
      <c r="UA38" s="4647"/>
      <c r="UB38" s="4647"/>
      <c r="UC38" s="4647"/>
      <c r="UD38" s="4647"/>
      <c r="UE38" s="4647"/>
      <c r="UF38" s="4647"/>
      <c r="UG38" s="4647"/>
      <c r="UH38" s="4647"/>
      <c r="UI38" s="4647"/>
      <c r="UJ38" s="4647"/>
      <c r="UK38" s="4647"/>
      <c r="UL38" s="4647"/>
      <c r="UM38" s="4647"/>
      <c r="UN38" s="4647"/>
      <c r="UO38" s="4647"/>
      <c r="UP38" s="4647"/>
      <c r="UQ38" s="4647"/>
      <c r="UR38" s="4647"/>
      <c r="US38" s="4647"/>
      <c r="UT38" s="4647"/>
      <c r="UU38" s="4647"/>
      <c r="UV38" s="4647"/>
      <c r="UW38" s="4647"/>
      <c r="UX38" s="4647"/>
      <c r="UY38" s="4647"/>
      <c r="UZ38" s="4647"/>
      <c r="VA38" s="4647"/>
      <c r="VB38" s="4647"/>
      <c r="VC38" s="4647"/>
      <c r="VD38" s="4647"/>
      <c r="VE38" s="4647"/>
      <c r="VF38" s="4647"/>
      <c r="VG38" s="4647"/>
      <c r="VH38" s="4647"/>
      <c r="VI38" s="4647"/>
      <c r="VJ38" s="4647"/>
      <c r="VK38" s="4647"/>
      <c r="VL38" s="4647"/>
      <c r="VM38" s="4647"/>
      <c r="VN38" s="4647"/>
      <c r="VO38" s="4647"/>
      <c r="VP38" s="4647"/>
      <c r="VQ38" s="4647"/>
      <c r="VR38" s="4647"/>
      <c r="VS38" s="4647"/>
      <c r="VT38" s="4647"/>
      <c r="VU38" s="4647"/>
      <c r="VV38" s="4647"/>
      <c r="VW38" s="4647"/>
      <c r="VX38" s="4647"/>
      <c r="VY38" s="4647"/>
      <c r="VZ38" s="4647"/>
      <c r="WA38" s="4647"/>
      <c r="WB38" s="4647"/>
      <c r="WC38" s="4647"/>
      <c r="WD38" s="4647"/>
      <c r="WE38" s="4647"/>
      <c r="WF38" s="4647"/>
      <c r="WG38" s="4647"/>
      <c r="WH38" s="4647"/>
      <c r="WI38" s="4647"/>
      <c r="WJ38" s="4647"/>
      <c r="WK38" s="4647"/>
      <c r="WL38" s="4647"/>
      <c r="WM38" s="4647"/>
      <c r="WN38" s="4647"/>
      <c r="WO38" s="4647"/>
      <c r="WP38" s="4647"/>
      <c r="WQ38" s="4647"/>
      <c r="WR38" s="4647"/>
      <c r="WS38" s="4647"/>
      <c r="WT38" s="4647"/>
      <c r="WU38" s="4647"/>
      <c r="WV38" s="4647"/>
      <c r="WW38" s="4647"/>
      <c r="WX38" s="4647"/>
      <c r="WY38" s="4647"/>
      <c r="WZ38" s="4647"/>
      <c r="XA38" s="4647"/>
      <c r="XB38" s="4647"/>
      <c r="XC38" s="4647"/>
      <c r="XD38" s="4647"/>
      <c r="XE38" s="4647"/>
      <c r="XF38" s="4647"/>
      <c r="XG38" s="4647"/>
      <c r="XH38" s="4647"/>
      <c r="XI38" s="4647"/>
      <c r="XJ38" s="4647"/>
      <c r="XK38" s="4647"/>
      <c r="XL38" s="4647"/>
      <c r="XM38" s="4647"/>
      <c r="XN38" s="4647"/>
      <c r="XO38" s="4647"/>
      <c r="XP38" s="4647"/>
      <c r="XQ38" s="4647"/>
      <c r="XR38" s="4647"/>
      <c r="XS38" s="4647"/>
      <c r="XT38" s="4647"/>
      <c r="XU38" s="4647"/>
      <c r="XV38" s="4647"/>
      <c r="XW38" s="4647"/>
      <c r="XX38" s="4647"/>
      <c r="XY38" s="4647"/>
      <c r="XZ38" s="4647"/>
      <c r="YA38" s="4647"/>
      <c r="YB38" s="4647"/>
      <c r="YC38" s="4647"/>
      <c r="YD38" s="4647"/>
      <c r="YE38" s="4647"/>
      <c r="YF38" s="4647"/>
      <c r="YG38" s="4647"/>
      <c r="YH38" s="4647"/>
      <c r="YI38" s="4647"/>
      <c r="YJ38" s="4647"/>
      <c r="YK38" s="4647"/>
      <c r="YL38" s="4647"/>
      <c r="YM38" s="4647"/>
      <c r="YN38" s="4647"/>
      <c r="YO38" s="4647"/>
      <c r="YP38" s="4647"/>
      <c r="YQ38" s="4647"/>
      <c r="YR38" s="4647"/>
      <c r="YS38" s="4647"/>
      <c r="YT38" s="4647"/>
      <c r="YU38" s="4647"/>
      <c r="YV38" s="4647"/>
      <c r="YW38" s="4647"/>
      <c r="YX38" s="4647"/>
      <c r="YY38" s="4647"/>
      <c r="YZ38" s="4647"/>
      <c r="ZA38" s="4647"/>
      <c r="ZB38" s="4647"/>
      <c r="ZC38" s="4647"/>
      <c r="ZD38" s="4647"/>
      <c r="ZE38" s="4647"/>
      <c r="ZF38" s="4647"/>
      <c r="ZG38" s="4647"/>
      <c r="ZH38" s="4647"/>
      <c r="ZI38" s="4647"/>
      <c r="ZJ38" s="4647"/>
      <c r="ZK38" s="4647"/>
      <c r="ZL38" s="4647"/>
      <c r="ZM38" s="4647"/>
      <c r="ZN38" s="4647"/>
      <c r="ZO38" s="4647"/>
      <c r="ZP38" s="4647"/>
      <c r="ZQ38" s="4647"/>
      <c r="ZR38" s="4647"/>
      <c r="ZS38" s="4647"/>
      <c r="ZT38" s="4647"/>
      <c r="ZU38" s="4647"/>
      <c r="ZV38" s="4647"/>
      <c r="ZW38" s="4647"/>
      <c r="ZX38" s="4647"/>
      <c r="ZY38" s="4647"/>
      <c r="ZZ38" s="4647"/>
      <c r="AAA38" s="4647"/>
      <c r="AAB38" s="4647"/>
      <c r="AAC38" s="4647"/>
      <c r="AAD38" s="4647"/>
      <c r="AAE38" s="4647"/>
      <c r="AAF38" s="4647"/>
      <c r="AAG38" s="4647"/>
      <c r="AAH38" s="4647"/>
      <c r="AAI38" s="4647"/>
      <c r="AAJ38" s="4647"/>
      <c r="AAK38" s="4647"/>
      <c r="AAL38" s="4647"/>
      <c r="AAM38" s="4647"/>
      <c r="AAN38" s="4647"/>
      <c r="AAO38" s="4647"/>
      <c r="AAP38" s="4647"/>
      <c r="AAQ38" s="4647"/>
      <c r="AAR38" s="4647"/>
      <c r="AAS38" s="4647"/>
      <c r="AAT38" s="4647"/>
      <c r="AAU38" s="4647"/>
      <c r="AAV38" s="4647"/>
      <c r="AAW38" s="4647"/>
      <c r="AAX38" s="4647"/>
      <c r="AAY38" s="4647"/>
      <c r="AAZ38" s="4647"/>
      <c r="ABA38" s="4647"/>
      <c r="ABB38" s="4647"/>
      <c r="ABC38" s="4647"/>
      <c r="ABD38" s="4647"/>
      <c r="ABE38" s="4647"/>
      <c r="ABF38" s="4647"/>
      <c r="ABG38" s="4647"/>
      <c r="ABH38" s="4647"/>
      <c r="ABI38" s="4647"/>
      <c r="ABJ38" s="4647"/>
      <c r="ABK38" s="4647"/>
      <c r="ABL38" s="4647"/>
      <c r="ABM38" s="4647"/>
      <c r="ABN38" s="4647"/>
      <c r="ABO38" s="4647"/>
      <c r="ABP38" s="4647"/>
      <c r="ABQ38" s="4647"/>
      <c r="ABR38" s="4647"/>
      <c r="ABS38" s="4647"/>
      <c r="ABT38" s="4647"/>
      <c r="ABU38" s="4647"/>
      <c r="ABV38" s="4647"/>
      <c r="ABW38" s="4647"/>
      <c r="ABX38" s="4647"/>
      <c r="ABY38" s="4647"/>
      <c r="ABZ38" s="4647"/>
      <c r="ACA38" s="4647"/>
      <c r="ACB38" s="4647"/>
      <c r="ACC38" s="4647"/>
      <c r="ACD38" s="4647"/>
      <c r="ACE38" s="4647"/>
      <c r="ACF38" s="4647"/>
      <c r="ACG38" s="4647"/>
      <c r="ACH38" s="4647"/>
      <c r="ACI38" s="4647"/>
      <c r="ACJ38" s="4647"/>
      <c r="ACK38" s="4647"/>
      <c r="ACL38" s="4647"/>
      <c r="ACM38" s="4647"/>
      <c r="ACN38" s="4647"/>
      <c r="ACO38" s="4647"/>
      <c r="ACP38" s="4647"/>
      <c r="ACQ38" s="4647"/>
      <c r="ACR38" s="4647"/>
      <c r="ACS38" s="4647"/>
      <c r="ACT38" s="4647"/>
      <c r="ACU38" s="4647"/>
      <c r="ACV38" s="4647"/>
      <c r="ACW38" s="4647"/>
      <c r="ACX38" s="4647"/>
      <c r="ACY38" s="4647"/>
      <c r="ACZ38" s="4647"/>
      <c r="ADA38" s="4647"/>
      <c r="ADB38" s="4647"/>
      <c r="ADC38" s="4647"/>
      <c r="ADD38" s="4647"/>
      <c r="ADE38" s="4647"/>
      <c r="ADF38" s="4647"/>
      <c r="ADG38" s="4647"/>
      <c r="ADH38" s="4647"/>
      <c r="ADI38" s="4647"/>
      <c r="ADJ38" s="4647"/>
      <c r="ADK38" s="4647"/>
      <c r="ADL38" s="4647"/>
      <c r="ADM38" s="4647"/>
      <c r="ADN38" s="4647"/>
      <c r="ADO38" s="4647"/>
      <c r="ADP38" s="4647"/>
      <c r="ADQ38" s="4647"/>
      <c r="ADR38" s="4647"/>
      <c r="ADS38" s="4647"/>
      <c r="ADT38" s="4647"/>
      <c r="ADU38" s="4647"/>
      <c r="ADV38" s="4647"/>
      <c r="ADW38" s="4647"/>
      <c r="ADX38" s="4647"/>
      <c r="ADY38" s="4647"/>
      <c r="ADZ38" s="4647"/>
      <c r="AEA38" s="4647"/>
      <c r="AEB38" s="4647"/>
      <c r="AEC38" s="4647"/>
      <c r="AED38" s="4647"/>
      <c r="AEE38" s="4647"/>
      <c r="AEF38" s="4647"/>
      <c r="AEG38" s="4647"/>
      <c r="AEH38" s="4647"/>
      <c r="AEI38" s="4647"/>
      <c r="AEJ38" s="4647"/>
      <c r="AEK38" s="4647"/>
      <c r="AEL38" s="4647"/>
      <c r="AEM38" s="4647"/>
      <c r="AEN38" s="4647"/>
      <c r="AEO38" s="4647"/>
      <c r="AEP38" s="4647"/>
      <c r="AEQ38" s="4647"/>
      <c r="AER38" s="4647"/>
      <c r="AES38" s="4647"/>
      <c r="AET38" s="4647"/>
      <c r="AEU38" s="4647"/>
      <c r="AEV38" s="4647"/>
      <c r="AEW38" s="4647"/>
      <c r="AEX38" s="4647"/>
      <c r="AEY38" s="4647"/>
      <c r="AEZ38" s="4647"/>
      <c r="AFA38" s="4647"/>
      <c r="AFB38" s="4647"/>
      <c r="AFC38" s="4647"/>
      <c r="AFD38" s="4647"/>
      <c r="AFE38" s="4647"/>
      <c r="AFF38" s="4647"/>
      <c r="AFG38" s="4647"/>
      <c r="AFH38" s="4647"/>
      <c r="AFI38" s="4647"/>
      <c r="AFJ38" s="4647"/>
      <c r="AFK38" s="4647"/>
      <c r="AFL38" s="4647"/>
      <c r="AFM38" s="4647"/>
      <c r="AFN38" s="4647"/>
      <c r="AFO38" s="4647"/>
      <c r="AFP38" s="4647"/>
      <c r="AFQ38" s="4647"/>
      <c r="AFR38" s="4647"/>
      <c r="AFS38" s="4647"/>
      <c r="AFT38" s="4647"/>
      <c r="AFU38" s="4647"/>
      <c r="AFV38" s="4647"/>
      <c r="AFW38" s="4647"/>
      <c r="AFX38" s="4647"/>
      <c r="AFY38" s="4647"/>
      <c r="AFZ38" s="4647"/>
      <c r="AGA38" s="4647"/>
      <c r="AGB38" s="4647"/>
      <c r="AGC38" s="4647"/>
      <c r="AGD38" s="4647"/>
      <c r="AGE38" s="4647"/>
      <c r="AGF38" s="4647"/>
      <c r="AGG38" s="4647"/>
      <c r="AGH38" s="4647"/>
      <c r="AGI38" s="4647"/>
      <c r="AGJ38" s="4647"/>
      <c r="AGK38" s="4647"/>
      <c r="AGL38" s="4647"/>
      <c r="AGM38" s="4647"/>
      <c r="AGN38" s="4647"/>
      <c r="AGO38" s="4647"/>
      <c r="AGP38" s="4647"/>
      <c r="AGQ38" s="4647"/>
      <c r="AGR38" s="4647"/>
      <c r="AGS38" s="4647"/>
      <c r="AGT38" s="4647"/>
      <c r="AGU38" s="4647"/>
      <c r="AGV38" s="4647"/>
      <c r="AGW38" s="4647"/>
      <c r="AGX38" s="4647"/>
      <c r="AGY38" s="4647"/>
      <c r="AGZ38" s="4647"/>
      <c r="AHA38" s="4647"/>
      <c r="AHB38" s="4647"/>
      <c r="AHC38" s="4647"/>
      <c r="AHD38" s="4647"/>
      <c r="AHE38" s="4647"/>
      <c r="AHF38" s="4647"/>
      <c r="AHG38" s="4647"/>
      <c r="AHH38" s="4647"/>
      <c r="AHI38" s="4647"/>
      <c r="AHJ38" s="4647"/>
      <c r="AHK38" s="4647"/>
      <c r="AHL38" s="4647"/>
      <c r="AHM38" s="4647"/>
      <c r="AHN38" s="4647"/>
      <c r="AHO38" s="4647"/>
      <c r="AHP38" s="4647"/>
      <c r="AHQ38" s="4647"/>
      <c r="AHR38" s="4647"/>
      <c r="AHS38" s="4647"/>
      <c r="AHT38" s="4647"/>
      <c r="AHU38" s="4647"/>
      <c r="AHV38" s="4647"/>
      <c r="AHW38" s="4647"/>
      <c r="AHX38" s="4647"/>
      <c r="AHY38" s="4647"/>
      <c r="AHZ38" s="4647"/>
      <c r="AIA38" s="4647"/>
      <c r="AIB38" s="4647"/>
      <c r="AIC38" s="4647"/>
      <c r="AID38" s="4647"/>
      <c r="AIE38" s="4647"/>
      <c r="AIF38" s="4647"/>
      <c r="AIG38" s="4647"/>
      <c r="AIH38" s="4647"/>
      <c r="AII38" s="4647"/>
      <c r="AIJ38" s="4647"/>
      <c r="AIK38" s="4647"/>
      <c r="AIL38" s="4647"/>
      <c r="AIM38" s="4647"/>
      <c r="AIN38" s="4647"/>
      <c r="AIO38" s="4647"/>
      <c r="AIP38" s="4647"/>
      <c r="AIQ38" s="4647"/>
      <c r="AIR38" s="4647"/>
      <c r="AIS38" s="4647"/>
      <c r="AIT38" s="4647"/>
      <c r="AIU38" s="4647"/>
      <c r="AIV38" s="4647"/>
      <c r="AIW38" s="4647"/>
      <c r="AIX38" s="4647"/>
      <c r="AIY38" s="4647"/>
      <c r="AIZ38" s="4647"/>
      <c r="AJA38" s="4647"/>
      <c r="AJB38" s="4647"/>
      <c r="AJC38" s="4647"/>
      <c r="AJD38" s="4647"/>
      <c r="AJE38" s="4647"/>
      <c r="AJF38" s="4647"/>
      <c r="AJG38" s="4647"/>
      <c r="AJH38" s="4647"/>
      <c r="AJI38" s="4647"/>
      <c r="AJJ38" s="4647"/>
      <c r="AJK38" s="4647"/>
      <c r="AJL38" s="4647"/>
      <c r="AJM38" s="4647"/>
      <c r="AJN38" s="4647"/>
      <c r="AJO38" s="4647"/>
      <c r="AJP38" s="4647"/>
      <c r="AJQ38" s="4647"/>
      <c r="AJR38" s="4647"/>
      <c r="AJS38" s="4647"/>
      <c r="AJT38" s="4647"/>
      <c r="AJU38" s="4647"/>
      <c r="AJV38" s="4647"/>
      <c r="AJW38" s="4647"/>
      <c r="AJX38" s="4647"/>
      <c r="AJY38" s="4647"/>
      <c r="AJZ38" s="4647"/>
      <c r="AKA38" s="4647"/>
      <c r="AKB38" s="4647"/>
      <c r="AKC38" s="4647"/>
      <c r="AKD38" s="4647"/>
      <c r="AKE38" s="4647"/>
      <c r="AKF38" s="4647"/>
      <c r="AKG38" s="4647"/>
      <c r="AKH38" s="4647"/>
      <c r="AKI38" s="4647"/>
      <c r="AKJ38" s="4647"/>
      <c r="AKK38" s="4647"/>
      <c r="AKL38" s="4647"/>
      <c r="AKM38" s="4647"/>
      <c r="AKN38" s="4647"/>
      <c r="AKO38" s="4647"/>
      <c r="AKP38" s="4647"/>
      <c r="AKQ38" s="4647"/>
      <c r="AKR38" s="4647"/>
      <c r="AKS38" s="4647"/>
      <c r="AKT38" s="4647"/>
      <c r="AKU38" s="4647"/>
      <c r="AKV38" s="4647"/>
      <c r="AKW38" s="4647"/>
      <c r="AKX38" s="4647"/>
      <c r="AKY38" s="4647"/>
      <c r="AKZ38" s="4647"/>
      <c r="ALA38" s="4647"/>
      <c r="ALB38" s="4647"/>
      <c r="ALC38" s="4647"/>
      <c r="ALD38" s="4647"/>
      <c r="ALE38" s="4647"/>
      <c r="ALF38" s="4647"/>
      <c r="ALG38" s="4647"/>
      <c r="ALH38" s="4647"/>
      <c r="ALI38" s="4647"/>
      <c r="ALJ38" s="4647"/>
      <c r="ALK38" s="4647"/>
      <c r="ALL38" s="4647"/>
      <c r="ALM38" s="4647"/>
      <c r="ALN38" s="4647"/>
      <c r="ALO38" s="4647"/>
      <c r="ALP38" s="4647"/>
      <c r="ALQ38" s="4647"/>
      <c r="ALR38" s="4647"/>
      <c r="ALS38" s="4647"/>
      <c r="ALT38" s="4647"/>
      <c r="ALU38" s="4647"/>
      <c r="ALV38" s="4647"/>
      <c r="ALW38" s="4647"/>
      <c r="ALX38" s="4647"/>
      <c r="ALY38" s="4647"/>
      <c r="ALZ38" s="4647"/>
      <c r="AMA38" s="4647"/>
      <c r="AMB38" s="4647"/>
      <c r="AMC38" s="4647"/>
      <c r="AMD38" s="4647"/>
      <c r="AME38" s="4647"/>
      <c r="AMF38" s="4647"/>
      <c r="AMG38" s="4647"/>
      <c r="AMH38" s="4647"/>
      <c r="AMI38" s="4647"/>
      <c r="AMJ38" s="4647"/>
      <c r="AMK38" s="4647"/>
      <c r="AML38" s="4647"/>
      <c r="AMM38" s="4647"/>
      <c r="AMN38" s="4647"/>
      <c r="AMO38" s="4647"/>
      <c r="AMP38" s="4647"/>
      <c r="AMQ38" s="4647"/>
      <c r="AMR38" s="4647"/>
      <c r="AMS38" s="4647"/>
      <c r="AMT38" s="4647"/>
      <c r="AMU38" s="4647"/>
      <c r="AMV38" s="4647"/>
      <c r="AMW38" s="4647"/>
      <c r="AMX38" s="4647"/>
      <c r="AMY38" s="4647"/>
      <c r="AMZ38" s="4647"/>
      <c r="ANA38" s="4647"/>
      <c r="ANB38" s="4647"/>
      <c r="ANC38" s="4647"/>
      <c r="AND38" s="4647"/>
      <c r="ANE38" s="4647"/>
      <c r="ANF38" s="4647"/>
      <c r="ANG38" s="4647"/>
      <c r="ANH38" s="4647"/>
      <c r="ANI38" s="4647"/>
      <c r="ANJ38" s="4647"/>
      <c r="ANK38" s="4647"/>
      <c r="ANL38" s="4647"/>
      <c r="ANM38" s="4647"/>
      <c r="ANN38" s="4647"/>
      <c r="ANO38" s="4647"/>
      <c r="ANP38" s="4647"/>
      <c r="ANQ38" s="4647"/>
      <c r="ANR38" s="4647"/>
      <c r="ANS38" s="4647"/>
      <c r="ANT38" s="4647"/>
      <c r="ANU38" s="4647"/>
      <c r="ANV38" s="4647"/>
      <c r="ANW38" s="4647"/>
      <c r="ANX38" s="4647"/>
      <c r="ANY38" s="4647"/>
      <c r="ANZ38" s="4647"/>
      <c r="AOA38" s="4647"/>
      <c r="AOB38" s="4647"/>
      <c r="AOC38" s="4647"/>
      <c r="AOD38" s="4647"/>
      <c r="AOE38" s="4647"/>
      <c r="AOF38" s="4647"/>
      <c r="AOG38" s="4647"/>
      <c r="AOH38" s="4647"/>
      <c r="AOI38" s="4647"/>
      <c r="AOJ38" s="4647"/>
      <c r="AOK38" s="4647"/>
      <c r="AOL38" s="4647"/>
      <c r="AOM38" s="4647"/>
      <c r="AON38" s="4647"/>
      <c r="AOO38" s="4647"/>
      <c r="AOP38" s="4647"/>
      <c r="AOQ38" s="4647"/>
      <c r="AOR38" s="4647"/>
      <c r="AOS38" s="4647"/>
      <c r="AOT38" s="4647"/>
      <c r="AOU38" s="4647"/>
      <c r="AOV38" s="4647"/>
      <c r="AOW38" s="4647"/>
      <c r="AOX38" s="4647"/>
      <c r="AOY38" s="4647"/>
      <c r="AOZ38" s="4647"/>
      <c r="APA38" s="4647"/>
      <c r="APB38" s="4647"/>
      <c r="APC38" s="4647"/>
      <c r="APD38" s="4647"/>
      <c r="APE38" s="4647"/>
      <c r="APF38" s="4647"/>
      <c r="APG38" s="4647"/>
      <c r="APH38" s="4647"/>
      <c r="API38" s="4647"/>
      <c r="APJ38" s="4647"/>
      <c r="APK38" s="4647"/>
      <c r="APL38" s="4647"/>
      <c r="APM38" s="4647"/>
      <c r="APN38" s="4647"/>
      <c r="APO38" s="4647"/>
      <c r="APP38" s="4647"/>
      <c r="APQ38" s="4647"/>
      <c r="APR38" s="4647"/>
      <c r="APS38" s="4647"/>
      <c r="APT38" s="4647"/>
      <c r="APU38" s="4647"/>
      <c r="APV38" s="4647"/>
      <c r="APW38" s="4647"/>
      <c r="APX38" s="4647"/>
      <c r="APY38" s="4647"/>
      <c r="APZ38" s="4647"/>
      <c r="AQA38" s="4647"/>
      <c r="AQB38" s="4647"/>
      <c r="AQC38" s="4647"/>
      <c r="AQD38" s="4647"/>
      <c r="AQE38" s="4647"/>
      <c r="AQF38" s="4647"/>
      <c r="AQG38" s="4647"/>
      <c r="AQH38" s="4647"/>
      <c r="AQI38" s="4647"/>
      <c r="AQJ38" s="4647"/>
      <c r="AQK38" s="4647"/>
      <c r="AQL38" s="4647"/>
      <c r="AQM38" s="4647"/>
      <c r="AQN38" s="4647"/>
      <c r="AQO38" s="4647"/>
      <c r="AQP38" s="4647"/>
      <c r="AQQ38" s="4647"/>
      <c r="AQR38" s="4647"/>
      <c r="AQS38" s="4647"/>
      <c r="AQT38" s="4647"/>
      <c r="AQU38" s="4647"/>
      <c r="AQV38" s="4647"/>
      <c r="AQW38" s="4647"/>
      <c r="AQX38" s="4647"/>
      <c r="AQY38" s="4647"/>
      <c r="AQZ38" s="4647"/>
      <c r="ARA38" s="4647"/>
      <c r="ARB38" s="4647"/>
      <c r="ARC38" s="4647"/>
      <c r="ARD38" s="4647"/>
      <c r="ARE38" s="4647"/>
      <c r="ARF38" s="4647"/>
      <c r="ARG38" s="4647"/>
      <c r="ARH38" s="4647"/>
      <c r="ARI38" s="4647"/>
      <c r="ARJ38" s="4647"/>
      <c r="ARK38" s="4647"/>
      <c r="ARL38" s="4647"/>
      <c r="ARM38" s="4647"/>
      <c r="ARN38" s="4647"/>
      <c r="ARO38" s="4647"/>
      <c r="ARP38" s="4647"/>
      <c r="ARQ38" s="4647"/>
      <c r="ARR38" s="4647"/>
      <c r="ARS38" s="4647"/>
      <c r="ART38" s="4647"/>
      <c r="ARU38" s="4647"/>
      <c r="ARV38" s="4647"/>
      <c r="ARW38" s="4647"/>
      <c r="ARX38" s="4647"/>
      <c r="ARY38" s="4647"/>
      <c r="ARZ38" s="4647"/>
      <c r="ASA38" s="4647"/>
      <c r="ASB38" s="4647"/>
      <c r="ASC38" s="4647"/>
      <c r="ASD38" s="4647"/>
      <c r="ASE38" s="4647"/>
      <c r="ASF38" s="4647"/>
      <c r="ASG38" s="4647"/>
      <c r="ASH38" s="4647"/>
      <c r="ASI38" s="4647"/>
      <c r="ASJ38" s="4647"/>
      <c r="ASK38" s="4647"/>
      <c r="ASL38" s="4647"/>
      <c r="ASM38" s="4647"/>
      <c r="ASN38" s="4647"/>
      <c r="ASO38" s="4647"/>
      <c r="ASP38" s="4647"/>
      <c r="ASQ38" s="4647"/>
      <c r="ASR38" s="4647"/>
      <c r="ASS38" s="4647"/>
      <c r="AST38" s="4647"/>
      <c r="ASU38" s="4647"/>
      <c r="ASV38" s="4647"/>
      <c r="ASW38" s="4647"/>
      <c r="ASX38" s="4647"/>
      <c r="ASY38" s="4647"/>
      <c r="ASZ38" s="4647"/>
      <c r="ATA38" s="4647"/>
      <c r="ATB38" s="4647"/>
      <c r="ATC38" s="4647"/>
      <c r="ATD38" s="4647"/>
      <c r="ATE38" s="4647"/>
      <c r="ATF38" s="4647"/>
      <c r="ATG38" s="4647"/>
      <c r="ATH38" s="4647"/>
      <c r="ATI38" s="4647"/>
      <c r="ATJ38" s="4647"/>
      <c r="ATK38" s="4647"/>
      <c r="ATL38" s="4647"/>
      <c r="ATM38" s="4647"/>
      <c r="ATN38" s="4647"/>
      <c r="ATO38" s="4647"/>
      <c r="ATP38" s="4647"/>
      <c r="ATQ38" s="4647"/>
      <c r="ATR38" s="4647"/>
      <c r="ATS38" s="4647"/>
      <c r="ATT38" s="4647"/>
      <c r="ATU38" s="4647"/>
      <c r="ATV38" s="4647"/>
      <c r="ATW38" s="4647"/>
      <c r="ATX38" s="4647"/>
      <c r="ATY38" s="4647"/>
      <c r="ATZ38" s="4647"/>
      <c r="AUA38" s="4647"/>
      <c r="AUB38" s="4647"/>
      <c r="AUC38" s="4647"/>
      <c r="AUD38" s="4647"/>
      <c r="AUE38" s="4647"/>
      <c r="AUF38" s="4647"/>
      <c r="AUG38" s="4647"/>
      <c r="AUH38" s="4647"/>
      <c r="AUI38" s="4647"/>
      <c r="AUJ38" s="4647"/>
      <c r="AUK38" s="4647"/>
      <c r="AUL38" s="4647"/>
      <c r="AUM38" s="4647"/>
      <c r="AUN38" s="4647"/>
      <c r="AUO38" s="4647"/>
      <c r="AUP38" s="4647"/>
      <c r="AUQ38" s="4647"/>
      <c r="AUR38" s="4647"/>
      <c r="AUS38" s="4647"/>
      <c r="AUT38" s="4647"/>
      <c r="AUU38" s="4647"/>
      <c r="AUV38" s="4647"/>
      <c r="AUW38" s="4647"/>
      <c r="AUX38" s="4647"/>
      <c r="AUY38" s="4647"/>
      <c r="AUZ38" s="4647"/>
      <c r="AVA38" s="4647"/>
      <c r="AVB38" s="4647"/>
      <c r="AVC38" s="4647"/>
      <c r="AVD38" s="4647"/>
      <c r="AVE38" s="4647"/>
      <c r="AVF38" s="4647"/>
      <c r="AVG38" s="4647"/>
      <c r="AVH38" s="4647"/>
      <c r="AVI38" s="4647"/>
      <c r="AVJ38" s="4647"/>
      <c r="AVK38" s="4647"/>
      <c r="AVL38" s="4647"/>
      <c r="AVM38" s="4647"/>
      <c r="AVN38" s="4647"/>
      <c r="AVO38" s="4647"/>
      <c r="AVP38" s="4647"/>
      <c r="AVQ38" s="4647"/>
      <c r="AVR38" s="4647"/>
      <c r="AVS38" s="4647"/>
      <c r="AVT38" s="4647"/>
      <c r="AVU38" s="4647"/>
      <c r="AVV38" s="4647"/>
      <c r="AVW38" s="4647"/>
      <c r="AVX38" s="4647"/>
      <c r="AVY38" s="4647"/>
      <c r="AVZ38" s="4647"/>
      <c r="AWA38" s="4647"/>
      <c r="AWB38" s="4647"/>
      <c r="AWC38" s="4647"/>
      <c r="AWD38" s="4647"/>
      <c r="AWE38" s="4647"/>
      <c r="AWF38" s="4647"/>
      <c r="AWG38" s="4647"/>
      <c r="AWH38" s="4647"/>
      <c r="AWI38" s="4647"/>
      <c r="AWJ38" s="4647"/>
      <c r="AWK38" s="4647"/>
      <c r="AWL38" s="4647"/>
      <c r="AWM38" s="4647"/>
      <c r="AWN38" s="4647"/>
      <c r="AWO38" s="4647"/>
      <c r="AWP38" s="4647"/>
      <c r="AWQ38" s="4647"/>
      <c r="AWR38" s="4647"/>
      <c r="AWS38" s="4647"/>
      <c r="AWT38" s="4647"/>
      <c r="AWU38" s="4647"/>
      <c r="AWV38" s="4647"/>
      <c r="AWW38" s="4647"/>
      <c r="AWX38" s="4647"/>
      <c r="AWY38" s="4647"/>
      <c r="AWZ38" s="4647"/>
      <c r="AXA38" s="4647"/>
      <c r="AXB38" s="4647"/>
      <c r="AXC38" s="4647"/>
      <c r="AXD38" s="4647"/>
      <c r="AXE38" s="4647"/>
      <c r="AXF38" s="4647"/>
      <c r="AXG38" s="4647"/>
      <c r="AXH38" s="4647"/>
      <c r="AXI38" s="4647"/>
      <c r="AXJ38" s="4647"/>
      <c r="AXK38" s="4647"/>
      <c r="AXL38" s="4647"/>
      <c r="AXM38" s="4647"/>
      <c r="AXN38" s="4647"/>
      <c r="AXO38" s="4647"/>
      <c r="AXP38" s="4647"/>
      <c r="AXQ38" s="4647"/>
      <c r="AXR38" s="4647"/>
      <c r="AXS38" s="4647"/>
      <c r="AXT38" s="4647"/>
      <c r="AXU38" s="4647"/>
      <c r="AXV38" s="4647"/>
      <c r="AXW38" s="4647"/>
      <c r="AXX38" s="4647"/>
      <c r="AXY38" s="4647"/>
      <c r="AXZ38" s="4647"/>
      <c r="AYA38" s="4647"/>
      <c r="AYB38" s="4647"/>
      <c r="AYC38" s="4647"/>
      <c r="AYD38" s="4647"/>
      <c r="AYE38" s="4647"/>
      <c r="AYF38" s="4647"/>
      <c r="AYG38" s="4647"/>
      <c r="AYH38" s="4647"/>
      <c r="AYI38" s="4647"/>
      <c r="AYJ38" s="4647"/>
      <c r="AYK38" s="4647"/>
      <c r="AYL38" s="4647"/>
      <c r="AYM38" s="4647"/>
      <c r="AYN38" s="4647"/>
      <c r="AYO38" s="4647"/>
      <c r="AYP38" s="4647"/>
      <c r="AYQ38" s="4647"/>
      <c r="AYR38" s="4647"/>
      <c r="AYS38" s="4647"/>
      <c r="AYT38" s="4647"/>
      <c r="AYU38" s="4647"/>
      <c r="AYV38" s="4647"/>
      <c r="AYW38" s="4647"/>
      <c r="AYX38" s="4647"/>
      <c r="AYY38" s="4647"/>
      <c r="AYZ38" s="4647"/>
      <c r="AZA38" s="4647"/>
      <c r="AZB38" s="4647"/>
      <c r="AZC38" s="4647"/>
      <c r="AZD38" s="4647"/>
      <c r="AZE38" s="4647"/>
      <c r="AZF38" s="4647"/>
      <c r="AZG38" s="4647"/>
      <c r="AZH38" s="4647"/>
      <c r="AZI38" s="4647"/>
      <c r="AZJ38" s="4647"/>
      <c r="AZK38" s="4647"/>
      <c r="AZL38" s="4647"/>
      <c r="AZM38" s="4647"/>
      <c r="AZN38" s="4647"/>
      <c r="AZO38" s="4647"/>
      <c r="AZP38" s="4647"/>
      <c r="AZQ38" s="4647"/>
      <c r="AZR38" s="4647"/>
      <c r="AZS38" s="4647"/>
      <c r="AZT38" s="4647"/>
      <c r="AZU38" s="4647"/>
      <c r="AZV38" s="4647"/>
      <c r="AZW38" s="4647"/>
      <c r="AZX38" s="4647"/>
      <c r="AZY38" s="4647"/>
      <c r="AZZ38" s="4647"/>
      <c r="BAA38" s="4647"/>
      <c r="BAB38" s="4647"/>
      <c r="BAC38" s="4647"/>
      <c r="BAD38" s="4647"/>
      <c r="BAE38" s="4647"/>
      <c r="BAF38" s="4647"/>
      <c r="BAG38" s="4647"/>
      <c r="BAH38" s="4647"/>
      <c r="BAI38" s="4647"/>
      <c r="BAJ38" s="4647"/>
      <c r="BAK38" s="4647"/>
      <c r="BAL38" s="4647"/>
      <c r="BAM38" s="4647"/>
      <c r="BAN38" s="4647"/>
      <c r="BAO38" s="4647"/>
      <c r="BAP38" s="4647"/>
      <c r="BAQ38" s="4647"/>
      <c r="BAR38" s="4647"/>
      <c r="BAS38" s="4647"/>
      <c r="BAT38" s="4647"/>
      <c r="BAU38" s="4647"/>
      <c r="BAV38" s="4647"/>
      <c r="BAW38" s="4647"/>
      <c r="BAX38" s="4647"/>
      <c r="BAY38" s="4647"/>
      <c r="BAZ38" s="4647"/>
      <c r="BBA38" s="4647"/>
      <c r="BBB38" s="4647"/>
      <c r="BBC38" s="4647"/>
      <c r="BBD38" s="4647"/>
      <c r="BBE38" s="4647"/>
      <c r="BBF38" s="4647"/>
      <c r="BBG38" s="4647"/>
      <c r="BBH38" s="4647"/>
      <c r="BBI38" s="4647"/>
      <c r="BBJ38" s="4647"/>
      <c r="BBK38" s="4647"/>
      <c r="BBL38" s="4647"/>
      <c r="BBM38" s="4647"/>
      <c r="BBN38" s="4647"/>
      <c r="BBO38" s="4647"/>
      <c r="BBP38" s="4647"/>
      <c r="BBQ38" s="4647"/>
      <c r="BBR38" s="4647"/>
      <c r="BBS38" s="4647"/>
      <c r="BBT38" s="4647"/>
      <c r="BBU38" s="4647"/>
      <c r="BBV38" s="4647"/>
      <c r="BBW38" s="4647"/>
      <c r="BBX38" s="4647"/>
      <c r="BBY38" s="4647"/>
      <c r="BBZ38" s="4647"/>
      <c r="BCA38" s="4647"/>
      <c r="BCB38" s="4647"/>
      <c r="BCC38" s="4647"/>
      <c r="BCD38" s="4647"/>
      <c r="BCE38" s="4647"/>
      <c r="BCF38" s="4647"/>
      <c r="BCG38" s="4647"/>
      <c r="BCH38" s="4647"/>
      <c r="BCI38" s="4647"/>
      <c r="BCJ38" s="4647"/>
      <c r="BCK38" s="4647"/>
      <c r="BCL38" s="4647"/>
      <c r="BCM38" s="4647"/>
      <c r="BCN38" s="4647"/>
      <c r="BCO38" s="4647"/>
      <c r="BCP38" s="4647"/>
      <c r="BCQ38" s="4647"/>
      <c r="BCR38" s="4647"/>
      <c r="BCS38" s="4647"/>
      <c r="BCT38" s="4647"/>
      <c r="BCU38" s="4647"/>
      <c r="BCV38" s="4647"/>
      <c r="BCW38" s="4647"/>
      <c r="BCX38" s="4647"/>
      <c r="BCY38" s="4647"/>
      <c r="BCZ38" s="4647"/>
      <c r="BDA38" s="4647"/>
      <c r="BDB38" s="4647"/>
      <c r="BDC38" s="4647"/>
      <c r="BDD38" s="4647"/>
      <c r="BDE38" s="4647"/>
      <c r="BDF38" s="4647"/>
      <c r="BDG38" s="4647"/>
      <c r="BDH38" s="4647"/>
      <c r="BDI38" s="4647"/>
      <c r="BDJ38" s="4647"/>
      <c r="BDK38" s="4647"/>
      <c r="BDL38" s="4647"/>
      <c r="BDM38" s="4647"/>
      <c r="BDN38" s="4647"/>
      <c r="BDO38" s="4647"/>
      <c r="BDP38" s="4647"/>
      <c r="BDQ38" s="4647"/>
      <c r="BDR38" s="4647"/>
      <c r="BDS38" s="4647"/>
      <c r="BDT38" s="4647"/>
      <c r="BDU38" s="4647"/>
      <c r="BDV38" s="4647"/>
      <c r="BDW38" s="4647"/>
      <c r="BDX38" s="4647"/>
      <c r="BDY38" s="4647"/>
      <c r="BDZ38" s="4647"/>
      <c r="BEA38" s="4647"/>
      <c r="BEB38" s="4647"/>
      <c r="BEC38" s="4647"/>
      <c r="BED38" s="4647"/>
      <c r="BEE38" s="4647"/>
      <c r="BEF38" s="4647"/>
      <c r="BEG38" s="4647"/>
      <c r="BEH38" s="4647"/>
      <c r="BEI38" s="4647"/>
      <c r="BEJ38" s="4647"/>
      <c r="BEK38" s="4647"/>
      <c r="BEL38" s="4647"/>
      <c r="BEM38" s="4647"/>
      <c r="BEN38" s="4647"/>
      <c r="BEO38" s="4647"/>
      <c r="BEP38" s="4647"/>
      <c r="BEQ38" s="4647"/>
      <c r="BER38" s="4647"/>
      <c r="BES38" s="4647"/>
      <c r="BET38" s="4647"/>
      <c r="BEU38" s="4647"/>
      <c r="BEV38" s="4647"/>
      <c r="BEW38" s="4647"/>
      <c r="BEX38" s="4647"/>
      <c r="BEY38" s="4647"/>
      <c r="BEZ38" s="4647"/>
      <c r="BFA38" s="4647"/>
      <c r="BFB38" s="4647"/>
      <c r="BFC38" s="4647"/>
      <c r="BFD38" s="4647"/>
      <c r="BFE38" s="4647"/>
      <c r="BFF38" s="4647"/>
      <c r="BFG38" s="4647"/>
      <c r="BFH38" s="4647"/>
      <c r="BFI38" s="4647"/>
      <c r="BFJ38" s="4647"/>
      <c r="BFK38" s="4647"/>
      <c r="BFL38" s="4647"/>
      <c r="BFM38" s="4647"/>
      <c r="BFN38" s="4647"/>
      <c r="BFO38" s="4647"/>
      <c r="BFP38" s="4647"/>
      <c r="BFQ38" s="4647"/>
      <c r="BFR38" s="4647"/>
      <c r="BFS38" s="4647"/>
      <c r="BFT38" s="4647"/>
      <c r="BFU38" s="4647"/>
      <c r="BFV38" s="4647"/>
      <c r="BFW38" s="4647"/>
      <c r="BFX38" s="4647"/>
      <c r="BFY38" s="4647"/>
      <c r="BFZ38" s="4647"/>
      <c r="BGA38" s="4647"/>
      <c r="BGB38" s="4647"/>
      <c r="BGC38" s="4647"/>
      <c r="BGD38" s="4647"/>
      <c r="BGE38" s="4647"/>
      <c r="BGF38" s="4647"/>
      <c r="BGG38" s="4647"/>
      <c r="BGH38" s="4647"/>
      <c r="BGI38" s="4647"/>
      <c r="BGJ38" s="4647"/>
      <c r="BGK38" s="4647"/>
      <c r="BGL38" s="4647"/>
      <c r="BGM38" s="4647"/>
      <c r="BGN38" s="4647"/>
      <c r="BGO38" s="4647"/>
      <c r="BGP38" s="4647"/>
      <c r="BGQ38" s="4647"/>
      <c r="BGR38" s="4647"/>
      <c r="BGS38" s="4647"/>
      <c r="BGT38" s="4647"/>
      <c r="BGU38" s="4647"/>
      <c r="BGV38" s="4647"/>
      <c r="BGW38" s="4647"/>
      <c r="BGX38" s="4647"/>
      <c r="BGY38" s="4647"/>
      <c r="BGZ38" s="4647"/>
      <c r="BHA38" s="4647"/>
      <c r="BHB38" s="4647"/>
      <c r="BHC38" s="4647"/>
      <c r="BHD38" s="4647"/>
      <c r="BHE38" s="4647"/>
      <c r="BHF38" s="4647"/>
      <c r="BHG38" s="4647"/>
      <c r="BHH38" s="4647"/>
      <c r="BHI38" s="4647"/>
      <c r="BHJ38" s="4647"/>
      <c r="BHK38" s="4647"/>
      <c r="BHL38" s="4647"/>
      <c r="BHM38" s="4647"/>
      <c r="BHN38" s="4647"/>
      <c r="BHO38" s="4647"/>
      <c r="BHP38" s="4647"/>
      <c r="BHQ38" s="4647"/>
      <c r="BHR38" s="4647"/>
      <c r="BHS38" s="4647"/>
      <c r="BHT38" s="4647"/>
      <c r="BHU38" s="4647"/>
      <c r="BHV38" s="4647"/>
      <c r="BHW38" s="4647"/>
      <c r="BHX38" s="4647"/>
      <c r="BHY38" s="4647"/>
      <c r="BHZ38" s="4647"/>
      <c r="BIA38" s="4647"/>
      <c r="BIB38" s="4647"/>
      <c r="BIC38" s="4647"/>
      <c r="BID38" s="4647"/>
      <c r="BIE38" s="4647"/>
      <c r="BIF38" s="4647"/>
      <c r="BIG38" s="4647"/>
      <c r="BIH38" s="4647"/>
      <c r="BII38" s="4647"/>
      <c r="BIJ38" s="4647"/>
      <c r="BIK38" s="4647"/>
      <c r="BIL38" s="4647"/>
      <c r="BIM38" s="4647"/>
      <c r="BIN38" s="4647"/>
      <c r="BIO38" s="4647"/>
      <c r="BIP38" s="4647"/>
      <c r="BIQ38" s="4647"/>
      <c r="BIR38" s="4647"/>
      <c r="BIS38" s="4647"/>
      <c r="BIT38" s="4647"/>
      <c r="BIU38" s="4647"/>
      <c r="BIV38" s="4647"/>
      <c r="BIW38" s="4647"/>
      <c r="BIX38" s="4647"/>
      <c r="BIY38" s="4647"/>
      <c r="BIZ38" s="4647"/>
      <c r="BJA38" s="4647"/>
      <c r="BJB38" s="4647"/>
      <c r="BJC38" s="4647"/>
      <c r="BJD38" s="4647"/>
      <c r="BJE38" s="4647"/>
      <c r="BJF38" s="4647"/>
      <c r="BJG38" s="4647"/>
      <c r="BJH38" s="4647"/>
      <c r="BJI38" s="4647"/>
      <c r="BJJ38" s="4647"/>
      <c r="BJK38" s="4647"/>
      <c r="BJL38" s="4647"/>
      <c r="BJM38" s="4647"/>
      <c r="BJN38" s="4647"/>
      <c r="BJO38" s="4647"/>
      <c r="BJP38" s="4647"/>
      <c r="BJQ38" s="4647"/>
      <c r="BJR38" s="4647"/>
      <c r="BJS38" s="4647"/>
      <c r="BJT38" s="4647"/>
      <c r="BJU38" s="4647"/>
      <c r="BJV38" s="4647"/>
      <c r="BJW38" s="4647"/>
      <c r="BJX38" s="4647"/>
      <c r="BJY38" s="4647"/>
      <c r="BJZ38" s="4647"/>
      <c r="BKA38" s="4647"/>
      <c r="BKB38" s="4647"/>
      <c r="BKC38" s="4647"/>
      <c r="BKD38" s="4647"/>
      <c r="BKE38" s="4647"/>
      <c r="BKF38" s="4647"/>
      <c r="BKG38" s="4647"/>
      <c r="BKH38" s="4647"/>
      <c r="BKI38" s="4647"/>
      <c r="BKJ38" s="4647"/>
      <c r="BKK38" s="4647"/>
      <c r="BKL38" s="4647"/>
      <c r="BKM38" s="4647"/>
      <c r="BKN38" s="4647"/>
      <c r="BKO38" s="4647"/>
      <c r="BKP38" s="4647"/>
      <c r="BKQ38" s="4647"/>
      <c r="BKR38" s="4647"/>
      <c r="BKS38" s="4647"/>
      <c r="BKT38" s="4647"/>
      <c r="BKU38" s="4647"/>
      <c r="BKV38" s="4647"/>
      <c r="BKW38" s="4647"/>
      <c r="BKX38" s="4647"/>
      <c r="BKY38" s="4647"/>
      <c r="BKZ38" s="4647"/>
      <c r="BLA38" s="4647"/>
      <c r="BLB38" s="4647"/>
      <c r="BLC38" s="4647"/>
      <c r="BLD38" s="4647"/>
      <c r="BLE38" s="4647"/>
      <c r="BLF38" s="4647"/>
      <c r="BLG38" s="4647"/>
      <c r="BLH38" s="4647"/>
      <c r="BLI38" s="4647"/>
      <c r="BLJ38" s="4647"/>
      <c r="BLK38" s="4647"/>
      <c r="BLL38" s="4647"/>
      <c r="BLM38" s="4647"/>
      <c r="BLN38" s="4647"/>
      <c r="BLO38" s="4647"/>
      <c r="BLP38" s="4647"/>
      <c r="BLQ38" s="4647"/>
      <c r="BLR38" s="4647"/>
      <c r="BLS38" s="4647"/>
      <c r="BLT38" s="4647"/>
      <c r="BLU38" s="4647"/>
      <c r="BLV38" s="4647"/>
      <c r="BLW38" s="4647"/>
      <c r="BLX38" s="4647"/>
      <c r="BLY38" s="4647"/>
      <c r="BLZ38" s="4647"/>
      <c r="BMA38" s="4647"/>
      <c r="BMB38" s="4647"/>
      <c r="BMC38" s="4647"/>
      <c r="BMD38" s="4647"/>
      <c r="BME38" s="4647"/>
      <c r="BMF38" s="4647"/>
      <c r="BMG38" s="4647"/>
      <c r="BMH38" s="4647"/>
      <c r="BMI38" s="4647"/>
      <c r="BMJ38" s="4647"/>
      <c r="BMK38" s="4647"/>
      <c r="BML38" s="4647"/>
      <c r="BMM38" s="4647"/>
      <c r="BMN38" s="4647"/>
      <c r="BMO38" s="4647"/>
      <c r="BMP38" s="4647"/>
      <c r="BMQ38" s="4647"/>
      <c r="BMR38" s="4647"/>
      <c r="BMS38" s="4647"/>
      <c r="BMT38" s="4647"/>
      <c r="BMU38" s="4647"/>
      <c r="BMV38" s="4647"/>
      <c r="BMW38" s="4647"/>
      <c r="BMX38" s="4647"/>
      <c r="BMY38" s="4647"/>
      <c r="BMZ38" s="4647"/>
      <c r="BNA38" s="4647"/>
      <c r="BNB38" s="4647"/>
      <c r="BNC38" s="4647"/>
      <c r="BND38" s="4647"/>
      <c r="BNE38" s="4647"/>
      <c r="BNF38" s="4647"/>
      <c r="BNG38" s="4647"/>
      <c r="BNH38" s="4647"/>
      <c r="BNI38" s="4647"/>
      <c r="BNJ38" s="4647"/>
      <c r="BNK38" s="4647"/>
      <c r="BNL38" s="4647"/>
      <c r="BNM38" s="4647"/>
      <c r="BNN38" s="4647"/>
      <c r="BNO38" s="4647"/>
      <c r="BNP38" s="4647"/>
      <c r="BNQ38" s="4647"/>
      <c r="BNR38" s="4647"/>
      <c r="BNS38" s="4647"/>
      <c r="BNT38" s="4647"/>
      <c r="BNU38" s="4647"/>
      <c r="BNV38" s="4647"/>
      <c r="BNW38" s="4647"/>
      <c r="BNX38" s="4647"/>
      <c r="BNY38" s="4647"/>
      <c r="BNZ38" s="4647"/>
      <c r="BOA38" s="4647"/>
      <c r="BOB38" s="4647"/>
      <c r="BOC38" s="4647"/>
      <c r="BOD38" s="4647"/>
      <c r="BOE38" s="4647"/>
      <c r="BOF38" s="4647"/>
      <c r="BOG38" s="4647"/>
      <c r="BOH38" s="4647"/>
      <c r="BOI38" s="4647"/>
      <c r="BOJ38" s="4647"/>
      <c r="BOK38" s="4647"/>
      <c r="BOL38" s="4647"/>
      <c r="BOM38" s="4647"/>
      <c r="BON38" s="4647"/>
      <c r="BOO38" s="4647"/>
      <c r="BOP38" s="4647"/>
      <c r="BOQ38" s="4647"/>
      <c r="BOR38" s="4647"/>
      <c r="BOS38" s="4647"/>
      <c r="BOT38" s="4647"/>
      <c r="BOU38" s="4647"/>
      <c r="BOV38" s="4647"/>
      <c r="BOW38" s="4647"/>
      <c r="BOX38" s="4647"/>
      <c r="BOY38" s="4647"/>
      <c r="BOZ38" s="4647"/>
      <c r="BPA38" s="4647"/>
      <c r="BPB38" s="4647"/>
      <c r="BPC38" s="4647"/>
      <c r="BPD38" s="4647"/>
      <c r="BPE38" s="4647"/>
      <c r="BPF38" s="4647"/>
      <c r="BPG38" s="4647"/>
      <c r="BPH38" s="4647"/>
      <c r="BPI38" s="4647"/>
      <c r="BPJ38" s="4647"/>
      <c r="BPK38" s="4647"/>
      <c r="BPL38" s="4647"/>
      <c r="BPM38" s="4647"/>
      <c r="BPN38" s="4647"/>
      <c r="BPO38" s="4647"/>
      <c r="BPP38" s="4647"/>
      <c r="BPQ38" s="4647"/>
      <c r="BPR38" s="4647"/>
      <c r="BPS38" s="4647"/>
      <c r="BPT38" s="4647"/>
      <c r="BPU38" s="4647"/>
      <c r="BPV38" s="4647"/>
      <c r="BPW38" s="4647"/>
      <c r="BPX38" s="4647"/>
      <c r="BPY38" s="4647"/>
      <c r="BPZ38" s="4647"/>
      <c r="BQA38" s="4647"/>
      <c r="BQB38" s="4647"/>
      <c r="BQC38" s="4647"/>
      <c r="BQD38" s="4647"/>
      <c r="BQE38" s="4647"/>
      <c r="BQF38" s="4647"/>
      <c r="BQG38" s="4647"/>
      <c r="BQH38" s="4647"/>
      <c r="BQI38" s="4647"/>
      <c r="BQJ38" s="4647"/>
      <c r="BQK38" s="4647"/>
      <c r="BQL38" s="4647"/>
      <c r="BQM38" s="4647"/>
      <c r="BQN38" s="4647"/>
      <c r="BQO38" s="4647"/>
      <c r="BQP38" s="4647"/>
      <c r="BQQ38" s="4647"/>
      <c r="BQR38" s="4647"/>
      <c r="BQS38" s="4647"/>
      <c r="BQT38" s="4647"/>
      <c r="BQU38" s="4647"/>
      <c r="BQV38" s="4647"/>
      <c r="BQW38" s="4647"/>
      <c r="BQX38" s="4647"/>
      <c r="BQY38" s="4647"/>
      <c r="BQZ38" s="4647"/>
      <c r="BRA38" s="4647"/>
      <c r="BRB38" s="4647"/>
      <c r="BRC38" s="4647"/>
      <c r="BRD38" s="4647"/>
      <c r="BRE38" s="4647"/>
      <c r="BRF38" s="4647"/>
      <c r="BRG38" s="4647"/>
      <c r="BRH38" s="4647"/>
      <c r="BRI38" s="4647"/>
      <c r="BRJ38" s="4647"/>
      <c r="BRK38" s="4647"/>
      <c r="BRL38" s="4647"/>
      <c r="BRM38" s="4647"/>
      <c r="BRN38" s="4647"/>
      <c r="BRO38" s="4647"/>
      <c r="BRP38" s="4647"/>
      <c r="BRQ38" s="4647"/>
      <c r="BRR38" s="4647"/>
      <c r="BRS38" s="4647"/>
      <c r="BRT38" s="4647"/>
      <c r="BRU38" s="4647"/>
      <c r="BRV38" s="4647"/>
      <c r="BRW38" s="4647"/>
      <c r="BRX38" s="4647"/>
      <c r="BRY38" s="4647"/>
      <c r="BRZ38" s="4647"/>
      <c r="BSA38" s="4647"/>
      <c r="BSB38" s="4647"/>
      <c r="BSC38" s="4647"/>
      <c r="BSD38" s="4647"/>
      <c r="BSE38" s="4647"/>
      <c r="BSF38" s="4647"/>
      <c r="BSG38" s="4647"/>
      <c r="BSH38" s="4647"/>
      <c r="BSI38" s="4647"/>
      <c r="BSJ38" s="4647"/>
      <c r="BSK38" s="4647"/>
      <c r="BSL38" s="4647"/>
      <c r="BSM38" s="4647"/>
      <c r="BSN38" s="4647"/>
      <c r="BSO38" s="4647"/>
      <c r="BSP38" s="4647"/>
      <c r="BSQ38" s="4647"/>
      <c r="BSR38" s="4647"/>
      <c r="BSS38" s="4647"/>
      <c r="BST38" s="4647"/>
      <c r="BSU38" s="4647"/>
      <c r="BSV38" s="4647"/>
      <c r="BSW38" s="4647"/>
      <c r="BSX38" s="4647"/>
      <c r="BSY38" s="4647"/>
      <c r="BSZ38" s="4647"/>
      <c r="BTA38" s="4647"/>
      <c r="BTB38" s="4647"/>
      <c r="BTC38" s="4647"/>
      <c r="BTD38" s="4647"/>
      <c r="BTE38" s="4647"/>
      <c r="BTF38" s="4647"/>
      <c r="BTG38" s="4647"/>
      <c r="BTH38" s="4647"/>
      <c r="BTI38" s="4647"/>
      <c r="BTJ38" s="4647"/>
      <c r="BTK38" s="4647"/>
      <c r="BTL38" s="4647"/>
      <c r="BTM38" s="4647"/>
      <c r="BTN38" s="4647"/>
      <c r="BTO38" s="4647"/>
      <c r="BTP38" s="4647"/>
      <c r="BTQ38" s="4647"/>
      <c r="BTR38" s="4647"/>
      <c r="BTS38" s="4647"/>
      <c r="BTT38" s="4647"/>
      <c r="BTU38" s="4647"/>
      <c r="BTV38" s="4647"/>
      <c r="BTW38" s="4647"/>
      <c r="BTX38" s="4647"/>
      <c r="BTY38" s="4647"/>
      <c r="BTZ38" s="4647"/>
      <c r="BUA38" s="4647"/>
      <c r="BUB38" s="4647"/>
      <c r="BUC38" s="4647"/>
      <c r="BUD38" s="4647"/>
      <c r="BUE38" s="4647"/>
      <c r="BUF38" s="4647"/>
      <c r="BUG38" s="4647"/>
      <c r="BUH38" s="4647"/>
      <c r="BUI38" s="4647"/>
      <c r="BUJ38" s="4647"/>
      <c r="BUK38" s="4647"/>
      <c r="BUL38" s="4647"/>
      <c r="BUM38" s="4647"/>
      <c r="BUN38" s="4647"/>
      <c r="BUO38" s="4647"/>
      <c r="BUP38" s="4647"/>
      <c r="BUQ38" s="4647"/>
      <c r="BUR38" s="4647"/>
      <c r="BUS38" s="4647"/>
      <c r="BUT38" s="4647"/>
      <c r="BUU38" s="4647"/>
      <c r="BUV38" s="4647"/>
      <c r="BUW38" s="4647"/>
      <c r="BUX38" s="4647"/>
      <c r="BUY38" s="4647"/>
      <c r="BUZ38" s="4647"/>
      <c r="BVA38" s="4647"/>
      <c r="BVB38" s="4647"/>
      <c r="BVC38" s="4647"/>
      <c r="BVD38" s="4647"/>
      <c r="BVE38" s="4647"/>
      <c r="BVF38" s="4647"/>
      <c r="BVG38" s="4647"/>
      <c r="BVH38" s="4647"/>
      <c r="BVI38" s="4647"/>
      <c r="BVJ38" s="4647"/>
      <c r="BVK38" s="4647"/>
      <c r="BVL38" s="4647"/>
      <c r="BVM38" s="4647"/>
      <c r="BVN38" s="4647"/>
      <c r="BVO38" s="4647"/>
      <c r="BVP38" s="4647"/>
      <c r="BVQ38" s="4647"/>
      <c r="BVR38" s="4647"/>
      <c r="BVS38" s="4647"/>
      <c r="BVT38" s="4647"/>
      <c r="BVU38" s="4647"/>
      <c r="BVV38" s="4647"/>
      <c r="BVW38" s="4647"/>
      <c r="BVX38" s="4647"/>
      <c r="BVY38" s="4647"/>
      <c r="BVZ38" s="4647"/>
      <c r="BWA38" s="4647"/>
      <c r="BWB38" s="4647"/>
      <c r="BWC38" s="4647"/>
      <c r="BWD38" s="4647"/>
      <c r="BWE38" s="4647"/>
      <c r="BWF38" s="4647"/>
      <c r="BWG38" s="4647"/>
      <c r="BWH38" s="4647"/>
      <c r="BWI38" s="4647"/>
      <c r="BWJ38" s="4647"/>
      <c r="BWK38" s="4647"/>
      <c r="BWL38" s="4647"/>
      <c r="BWM38" s="4647"/>
      <c r="BWN38" s="4647"/>
      <c r="BWO38" s="4647"/>
      <c r="BWP38" s="4647"/>
      <c r="BWQ38" s="4647"/>
      <c r="BWR38" s="4647"/>
      <c r="BWS38" s="4647"/>
      <c r="BWT38" s="4647"/>
      <c r="BWU38" s="4647"/>
      <c r="BWV38" s="4647"/>
      <c r="BWW38" s="4647"/>
      <c r="BWX38" s="4647"/>
      <c r="BWY38" s="4647"/>
      <c r="BWZ38" s="4647"/>
      <c r="BXA38" s="4647"/>
      <c r="BXB38" s="4647"/>
      <c r="BXC38" s="4647"/>
      <c r="BXD38" s="4647"/>
      <c r="BXE38" s="4647"/>
      <c r="BXF38" s="4647"/>
      <c r="BXG38" s="4647"/>
      <c r="BXH38" s="4647"/>
      <c r="BXI38" s="4647"/>
      <c r="BXJ38" s="4647"/>
      <c r="BXK38" s="4647"/>
      <c r="BXL38" s="4647"/>
      <c r="BXM38" s="4647"/>
      <c r="BXN38" s="4647"/>
      <c r="BXO38" s="4647"/>
      <c r="BXP38" s="4647"/>
      <c r="BXQ38" s="4647"/>
      <c r="BXR38" s="4647"/>
      <c r="BXS38" s="4647"/>
      <c r="BXT38" s="4647"/>
      <c r="BXU38" s="4647"/>
      <c r="BXV38" s="4647"/>
      <c r="BXW38" s="4647"/>
      <c r="BXX38" s="4647"/>
      <c r="BXY38" s="4647"/>
      <c r="BXZ38" s="4647"/>
      <c r="BYA38" s="4647"/>
      <c r="BYB38" s="4647"/>
      <c r="BYC38" s="4647"/>
      <c r="BYD38" s="4647"/>
      <c r="BYE38" s="4647"/>
      <c r="BYF38" s="4647"/>
      <c r="BYG38" s="4647"/>
      <c r="BYH38" s="4647"/>
      <c r="BYI38" s="4647"/>
      <c r="BYJ38" s="4647"/>
      <c r="BYK38" s="4647"/>
      <c r="BYL38" s="4647"/>
      <c r="BYM38" s="4647"/>
      <c r="BYN38" s="4647"/>
      <c r="BYO38" s="4647"/>
      <c r="BYP38" s="4647"/>
      <c r="BYQ38" s="4647"/>
      <c r="BYR38" s="4647"/>
      <c r="BYS38" s="4647"/>
      <c r="BYT38" s="4647"/>
      <c r="BYU38" s="4647"/>
      <c r="BYV38" s="4647"/>
      <c r="BYW38" s="4647"/>
      <c r="BYX38" s="4647"/>
      <c r="BYY38" s="4647"/>
      <c r="BYZ38" s="4647"/>
      <c r="BZA38" s="4647"/>
      <c r="BZB38" s="4647"/>
      <c r="BZC38" s="4647"/>
      <c r="BZD38" s="4647"/>
      <c r="BZE38" s="4647"/>
      <c r="BZF38" s="4647"/>
      <c r="BZG38" s="4647"/>
      <c r="BZH38" s="4647"/>
      <c r="BZI38" s="4647"/>
      <c r="BZJ38" s="4647"/>
      <c r="BZK38" s="4647"/>
      <c r="BZL38" s="4647"/>
      <c r="BZM38" s="4647"/>
      <c r="BZN38" s="4647"/>
      <c r="BZO38" s="4647"/>
      <c r="BZP38" s="4647"/>
      <c r="BZQ38" s="4647"/>
      <c r="BZR38" s="4647"/>
      <c r="BZS38" s="4647"/>
      <c r="BZT38" s="4647"/>
      <c r="BZU38" s="4647"/>
      <c r="BZV38" s="4647"/>
      <c r="BZW38" s="4647"/>
      <c r="BZX38" s="4647"/>
      <c r="BZY38" s="4647"/>
      <c r="BZZ38" s="4647"/>
      <c r="CAA38" s="4647"/>
      <c r="CAB38" s="4647"/>
      <c r="CAC38" s="4647"/>
      <c r="CAD38" s="4647"/>
      <c r="CAE38" s="4647"/>
      <c r="CAF38" s="4647"/>
      <c r="CAG38" s="4647"/>
      <c r="CAH38" s="4647"/>
      <c r="CAI38" s="4647"/>
      <c r="CAJ38" s="4647"/>
      <c r="CAK38" s="4647"/>
      <c r="CAL38" s="4647"/>
      <c r="CAM38" s="4647"/>
      <c r="CAN38" s="4647"/>
      <c r="CAO38" s="4647"/>
      <c r="CAP38" s="4647"/>
      <c r="CAQ38" s="4647"/>
      <c r="CAR38" s="4647"/>
      <c r="CAS38" s="4647"/>
      <c r="CAT38" s="4647"/>
      <c r="CAU38" s="4647"/>
      <c r="CAV38" s="4647"/>
      <c r="CAW38" s="4647"/>
      <c r="CAX38" s="4647"/>
      <c r="CAY38" s="4647"/>
      <c r="CAZ38" s="4647"/>
      <c r="CBA38" s="4647"/>
      <c r="CBB38" s="4647"/>
      <c r="CBC38" s="4647"/>
      <c r="CBD38" s="4647"/>
      <c r="CBE38" s="4647"/>
      <c r="CBF38" s="4647"/>
      <c r="CBG38" s="4647"/>
      <c r="CBH38" s="4647"/>
      <c r="CBI38" s="4647"/>
      <c r="CBJ38" s="4647"/>
      <c r="CBK38" s="4647"/>
      <c r="CBL38" s="4647"/>
      <c r="CBM38" s="4647"/>
      <c r="CBN38" s="4647"/>
      <c r="CBO38" s="4647"/>
      <c r="CBP38" s="4647"/>
      <c r="CBQ38" s="4647"/>
      <c r="CBR38" s="4647"/>
      <c r="CBS38" s="4647"/>
      <c r="CBT38" s="4647"/>
      <c r="CBU38" s="4647"/>
      <c r="CBV38" s="4647"/>
      <c r="CBW38" s="4647"/>
      <c r="CBX38" s="4647"/>
      <c r="CBY38" s="4647"/>
      <c r="CBZ38" s="4647"/>
      <c r="CCA38" s="4647"/>
      <c r="CCB38" s="4647"/>
      <c r="CCC38" s="4647"/>
      <c r="CCD38" s="4647"/>
      <c r="CCE38" s="4647"/>
      <c r="CCF38" s="4647"/>
      <c r="CCG38" s="4647"/>
      <c r="CCH38" s="4647"/>
      <c r="CCI38" s="4647"/>
      <c r="CCJ38" s="4647"/>
      <c r="CCK38" s="4647"/>
      <c r="CCL38" s="4647"/>
      <c r="CCM38" s="4647"/>
      <c r="CCN38" s="4647"/>
      <c r="CCO38" s="4647"/>
      <c r="CCP38" s="4647"/>
      <c r="CCQ38" s="4647"/>
      <c r="CCR38" s="4647"/>
      <c r="CCS38" s="4647"/>
      <c r="CCT38" s="4647"/>
      <c r="CCU38" s="4647"/>
      <c r="CCV38" s="4647"/>
      <c r="CCW38" s="4647"/>
      <c r="CCX38" s="4647"/>
      <c r="CCY38" s="4647"/>
      <c r="CCZ38" s="4647"/>
      <c r="CDA38" s="4647"/>
      <c r="CDB38" s="4647"/>
      <c r="CDC38" s="4647"/>
      <c r="CDD38" s="4647"/>
      <c r="CDE38" s="4647"/>
      <c r="CDF38" s="4647"/>
      <c r="CDG38" s="4647"/>
      <c r="CDH38" s="4647"/>
      <c r="CDI38" s="4647"/>
      <c r="CDJ38" s="4647"/>
      <c r="CDK38" s="4647"/>
      <c r="CDL38" s="4647"/>
      <c r="CDM38" s="4647"/>
      <c r="CDN38" s="4647"/>
      <c r="CDO38" s="4647"/>
      <c r="CDP38" s="4647"/>
      <c r="CDQ38" s="4647"/>
      <c r="CDR38" s="4647"/>
      <c r="CDS38" s="4647"/>
      <c r="CDT38" s="4647"/>
      <c r="CDU38" s="4647"/>
      <c r="CDV38" s="4647"/>
      <c r="CDW38" s="4647"/>
      <c r="CDX38" s="4647"/>
      <c r="CDY38" s="4647"/>
      <c r="CDZ38" s="4647"/>
      <c r="CEA38" s="4647"/>
      <c r="CEB38" s="4647"/>
      <c r="CEC38" s="4647"/>
      <c r="CED38" s="4647"/>
      <c r="CEE38" s="4647"/>
      <c r="CEF38" s="4647"/>
      <c r="CEG38" s="4647"/>
      <c r="CEH38" s="4647"/>
      <c r="CEI38" s="4647"/>
      <c r="CEJ38" s="4647"/>
      <c r="CEK38" s="4647"/>
      <c r="CEL38" s="4647"/>
      <c r="CEM38" s="4647"/>
      <c r="CEN38" s="4647"/>
      <c r="CEO38" s="4647"/>
      <c r="CEP38" s="4647"/>
      <c r="CEQ38" s="4647"/>
      <c r="CER38" s="4647"/>
      <c r="CES38" s="4647"/>
      <c r="CET38" s="4647"/>
      <c r="CEU38" s="4647"/>
      <c r="CEV38" s="4647"/>
      <c r="CEW38" s="4647"/>
      <c r="CEX38" s="4647"/>
      <c r="CEY38" s="4647"/>
      <c r="CEZ38" s="4647"/>
      <c r="CFA38" s="4647"/>
      <c r="CFB38" s="4647"/>
      <c r="CFC38" s="4647"/>
      <c r="CFD38" s="4647"/>
      <c r="CFE38" s="4647"/>
      <c r="CFF38" s="4647"/>
      <c r="CFG38" s="4647"/>
      <c r="CFH38" s="4647"/>
      <c r="CFI38" s="4647"/>
      <c r="CFJ38" s="4647"/>
      <c r="CFK38" s="4647"/>
      <c r="CFL38" s="4647"/>
      <c r="CFM38" s="4647"/>
      <c r="CFN38" s="4647"/>
      <c r="CFO38" s="4647"/>
      <c r="CFP38" s="4647"/>
      <c r="CFQ38" s="4647"/>
      <c r="CFR38" s="4647"/>
      <c r="CFS38" s="4647"/>
      <c r="CFT38" s="4647"/>
      <c r="CFU38" s="4647"/>
      <c r="CFV38" s="4647"/>
      <c r="CFW38" s="4647"/>
      <c r="CFX38" s="4647"/>
      <c r="CFY38" s="4647"/>
      <c r="CFZ38" s="4647"/>
      <c r="CGA38" s="4647"/>
      <c r="CGB38" s="4647"/>
      <c r="CGC38" s="4647"/>
      <c r="CGD38" s="4647"/>
      <c r="CGE38" s="4647"/>
      <c r="CGF38" s="4647"/>
      <c r="CGG38" s="4647"/>
      <c r="CGH38" s="4647"/>
      <c r="CGI38" s="4647"/>
      <c r="CGJ38" s="4647"/>
      <c r="CGK38" s="4647"/>
      <c r="CGL38" s="4647"/>
      <c r="CGM38" s="4647"/>
      <c r="CGN38" s="4647"/>
      <c r="CGO38" s="4647"/>
      <c r="CGP38" s="4647"/>
      <c r="CGQ38" s="4647"/>
      <c r="CGR38" s="4647"/>
      <c r="CGS38" s="4647"/>
      <c r="CGT38" s="4647"/>
      <c r="CGU38" s="4647"/>
      <c r="CGV38" s="4647"/>
      <c r="CGW38" s="4647"/>
      <c r="CGX38" s="4647"/>
      <c r="CGY38" s="4647"/>
      <c r="CGZ38" s="4647"/>
      <c r="CHA38" s="4647"/>
      <c r="CHB38" s="4647"/>
      <c r="CHC38" s="4647"/>
      <c r="CHD38" s="4647"/>
      <c r="CHE38" s="4647"/>
      <c r="CHF38" s="4647"/>
      <c r="CHG38" s="4647"/>
      <c r="CHH38" s="4647"/>
      <c r="CHI38" s="4647"/>
      <c r="CHJ38" s="4647"/>
      <c r="CHK38" s="4647"/>
      <c r="CHL38" s="4647"/>
      <c r="CHM38" s="4647"/>
      <c r="CHN38" s="4647"/>
      <c r="CHO38" s="4647"/>
      <c r="CHP38" s="4647"/>
      <c r="CHQ38" s="4647"/>
      <c r="CHR38" s="4647"/>
      <c r="CHS38" s="4647"/>
      <c r="CHT38" s="4647"/>
      <c r="CHU38" s="4647"/>
      <c r="CHV38" s="4647"/>
      <c r="CHW38" s="4647"/>
      <c r="CHX38" s="4647"/>
      <c r="CHY38" s="4647"/>
      <c r="CHZ38" s="4647"/>
      <c r="CIA38" s="4647"/>
      <c r="CIB38" s="4647"/>
      <c r="CIC38" s="4647"/>
      <c r="CID38" s="4647"/>
      <c r="CIE38" s="4647"/>
      <c r="CIF38" s="4647"/>
      <c r="CIG38" s="4647"/>
      <c r="CIH38" s="4647"/>
      <c r="CII38" s="4647"/>
      <c r="CIJ38" s="4647"/>
      <c r="CIK38" s="4647"/>
      <c r="CIL38" s="4647"/>
      <c r="CIM38" s="4647"/>
      <c r="CIN38" s="4647"/>
      <c r="CIO38" s="4647"/>
      <c r="CIP38" s="4647"/>
      <c r="CIQ38" s="4647"/>
      <c r="CIR38" s="4647"/>
      <c r="CIS38" s="4647"/>
      <c r="CIT38" s="4647"/>
      <c r="CIU38" s="4647"/>
      <c r="CIV38" s="4647"/>
      <c r="CIW38" s="4647"/>
      <c r="CIX38" s="4647"/>
      <c r="CIY38" s="4647"/>
      <c r="CIZ38" s="4647"/>
      <c r="CJA38" s="4647"/>
      <c r="CJB38" s="4647"/>
      <c r="CJC38" s="4647"/>
      <c r="CJD38" s="4647"/>
      <c r="CJE38" s="4647"/>
      <c r="CJF38" s="4647"/>
      <c r="CJG38" s="4647"/>
      <c r="CJH38" s="4647"/>
      <c r="CJI38" s="4647"/>
      <c r="CJJ38" s="4647"/>
      <c r="CJK38" s="4647"/>
      <c r="CJL38" s="4647"/>
      <c r="CJM38" s="4647"/>
      <c r="CJN38" s="4647"/>
      <c r="CJO38" s="4647"/>
      <c r="CJP38" s="4647"/>
      <c r="CJQ38" s="4647"/>
      <c r="CJR38" s="4647"/>
      <c r="CJS38" s="4647"/>
      <c r="CJT38" s="4647"/>
      <c r="CJU38" s="4647"/>
      <c r="CJV38" s="4647"/>
      <c r="CJW38" s="4647"/>
      <c r="CJX38" s="4647"/>
      <c r="CJY38" s="4647"/>
      <c r="CJZ38" s="4647"/>
      <c r="CKA38" s="4647"/>
      <c r="CKB38" s="4647"/>
      <c r="CKC38" s="4647"/>
      <c r="CKD38" s="4647"/>
      <c r="CKE38" s="4647"/>
      <c r="CKF38" s="4647"/>
      <c r="CKG38" s="4647"/>
      <c r="CKH38" s="4647"/>
      <c r="CKI38" s="4647"/>
      <c r="CKJ38" s="4647"/>
      <c r="CKK38" s="4647"/>
      <c r="CKL38" s="4647"/>
      <c r="CKM38" s="4647"/>
      <c r="CKN38" s="4647"/>
      <c r="CKO38" s="4647"/>
      <c r="CKP38" s="4647"/>
      <c r="CKQ38" s="4647"/>
      <c r="CKR38" s="4647"/>
      <c r="CKS38" s="4647"/>
      <c r="CKT38" s="4647"/>
      <c r="CKU38" s="4647"/>
      <c r="CKV38" s="4647"/>
      <c r="CKW38" s="4647"/>
      <c r="CKX38" s="4647"/>
      <c r="CKY38" s="4647"/>
      <c r="CKZ38" s="4647"/>
      <c r="CLA38" s="4647"/>
      <c r="CLB38" s="4647"/>
      <c r="CLC38" s="4647"/>
      <c r="CLD38" s="4647"/>
      <c r="CLE38" s="4647"/>
      <c r="CLF38" s="4647"/>
      <c r="CLG38" s="4647"/>
      <c r="CLH38" s="4647"/>
      <c r="CLI38" s="4647"/>
      <c r="CLJ38" s="4647"/>
      <c r="CLK38" s="4647"/>
      <c r="CLL38" s="4647"/>
      <c r="CLM38" s="4647"/>
      <c r="CLN38" s="4647"/>
      <c r="CLO38" s="4647"/>
      <c r="CLP38" s="4647"/>
      <c r="CLQ38" s="4647"/>
      <c r="CLR38" s="4647"/>
      <c r="CLS38" s="4647"/>
      <c r="CLT38" s="4647"/>
      <c r="CLU38" s="4647"/>
      <c r="CLV38" s="4647"/>
      <c r="CLW38" s="4647"/>
      <c r="CLX38" s="4647"/>
      <c r="CLY38" s="4647"/>
      <c r="CLZ38" s="4647"/>
      <c r="CMA38" s="4647"/>
      <c r="CMB38" s="4647"/>
      <c r="CMC38" s="4647"/>
      <c r="CMD38" s="4647"/>
      <c r="CME38" s="4647"/>
      <c r="CMF38" s="4647"/>
      <c r="CMG38" s="4647"/>
      <c r="CMH38" s="4647"/>
      <c r="CMI38" s="4647"/>
      <c r="CMJ38" s="4647"/>
      <c r="CMK38" s="4647"/>
      <c r="CML38" s="4647"/>
      <c r="CMM38" s="4647"/>
      <c r="CMN38" s="4647"/>
      <c r="CMO38" s="4647"/>
      <c r="CMP38" s="4647"/>
      <c r="CMQ38" s="4647"/>
      <c r="CMR38" s="4647"/>
      <c r="CMS38" s="4647"/>
      <c r="CMT38" s="4647"/>
      <c r="CMU38" s="4647"/>
      <c r="CMV38" s="4647"/>
      <c r="CMW38" s="4647"/>
      <c r="CMX38" s="4647"/>
      <c r="CMY38" s="4647"/>
      <c r="CMZ38" s="4647"/>
      <c r="CNA38" s="4647"/>
      <c r="CNB38" s="4647"/>
      <c r="CNC38" s="4647"/>
      <c r="CND38" s="4647"/>
      <c r="CNE38" s="4647"/>
      <c r="CNF38" s="4647"/>
      <c r="CNG38" s="4647"/>
      <c r="CNH38" s="4647"/>
      <c r="CNI38" s="4647"/>
      <c r="CNJ38" s="4647"/>
      <c r="CNK38" s="4647"/>
      <c r="CNL38" s="4647"/>
      <c r="CNM38" s="4647"/>
      <c r="CNN38" s="4647"/>
      <c r="CNO38" s="4647"/>
      <c r="CNP38" s="4647"/>
      <c r="CNQ38" s="4647"/>
      <c r="CNR38" s="4647"/>
      <c r="CNS38" s="4647"/>
      <c r="CNT38" s="4647"/>
      <c r="CNU38" s="4647"/>
      <c r="CNV38" s="4647"/>
      <c r="CNW38" s="4647"/>
      <c r="CNX38" s="4647"/>
      <c r="CNY38" s="4647"/>
      <c r="CNZ38" s="4647"/>
      <c r="COA38" s="4647"/>
      <c r="COB38" s="4647"/>
      <c r="COC38" s="4647"/>
      <c r="COD38" s="4647"/>
      <c r="COE38" s="4647"/>
      <c r="COF38" s="4647"/>
      <c r="COG38" s="4647"/>
      <c r="COH38" s="4647"/>
      <c r="COI38" s="4647"/>
      <c r="COJ38" s="4647"/>
      <c r="COK38" s="4647"/>
      <c r="COL38" s="4647"/>
      <c r="COM38" s="4647"/>
      <c r="CON38" s="4647"/>
      <c r="COO38" s="4647"/>
      <c r="COP38" s="4647"/>
      <c r="COQ38" s="4647"/>
      <c r="COR38" s="4647"/>
      <c r="COS38" s="4647"/>
      <c r="COT38" s="4647"/>
      <c r="COU38" s="4647"/>
      <c r="COV38" s="4647"/>
      <c r="COW38" s="4647"/>
      <c r="COX38" s="4647"/>
      <c r="COY38" s="4647"/>
      <c r="COZ38" s="4647"/>
      <c r="CPA38" s="4647"/>
      <c r="CPB38" s="4647"/>
      <c r="CPC38" s="4647"/>
      <c r="CPD38" s="4647"/>
      <c r="CPE38" s="4647"/>
      <c r="CPF38" s="4647"/>
      <c r="CPG38" s="4647"/>
      <c r="CPH38" s="4647"/>
      <c r="CPI38" s="4647"/>
      <c r="CPJ38" s="4647"/>
      <c r="CPK38" s="4647"/>
      <c r="CPL38" s="4647"/>
      <c r="CPM38" s="4647"/>
      <c r="CPN38" s="4647"/>
      <c r="CPO38" s="4647"/>
      <c r="CPP38" s="4647"/>
      <c r="CPQ38" s="4647"/>
      <c r="CPR38" s="4647"/>
      <c r="CPS38" s="4647"/>
      <c r="CPT38" s="4647"/>
      <c r="CPU38" s="4647"/>
      <c r="CPV38" s="4647"/>
      <c r="CPW38" s="4647"/>
      <c r="CPX38" s="4647"/>
      <c r="CPY38" s="4647"/>
      <c r="CPZ38" s="4647"/>
      <c r="CQA38" s="4647"/>
      <c r="CQB38" s="4647"/>
      <c r="CQC38" s="4647"/>
      <c r="CQD38" s="4647"/>
      <c r="CQE38" s="4647"/>
      <c r="CQF38" s="4647"/>
      <c r="CQG38" s="4647"/>
      <c r="CQH38" s="4647"/>
      <c r="CQI38" s="4647"/>
      <c r="CQJ38" s="4647"/>
      <c r="CQK38" s="4647"/>
      <c r="CQL38" s="4647"/>
      <c r="CQM38" s="4647"/>
      <c r="CQN38" s="4647"/>
      <c r="CQO38" s="4647"/>
      <c r="CQP38" s="4647"/>
      <c r="CQQ38" s="4647"/>
      <c r="CQR38" s="4647"/>
      <c r="CQS38" s="4647"/>
      <c r="CQT38" s="4647"/>
      <c r="CQU38" s="4647"/>
      <c r="CQV38" s="4647"/>
      <c r="CQW38" s="4647"/>
      <c r="CQX38" s="4647"/>
      <c r="CQY38" s="4647"/>
      <c r="CQZ38" s="4647"/>
      <c r="CRA38" s="4647"/>
      <c r="CRB38" s="4647"/>
      <c r="CRC38" s="4647"/>
      <c r="CRD38" s="4647"/>
      <c r="CRE38" s="4647"/>
      <c r="CRF38" s="4647"/>
      <c r="CRG38" s="4647"/>
      <c r="CRH38" s="4647"/>
      <c r="CRI38" s="4647"/>
      <c r="CRJ38" s="4647"/>
      <c r="CRK38" s="4647"/>
      <c r="CRL38" s="4647"/>
      <c r="CRM38" s="4647"/>
      <c r="CRN38" s="4647"/>
      <c r="CRO38" s="4647"/>
      <c r="CRP38" s="4647"/>
      <c r="CRQ38" s="4647"/>
      <c r="CRR38" s="4647"/>
      <c r="CRS38" s="4647"/>
      <c r="CRT38" s="4647"/>
      <c r="CRU38" s="4647"/>
      <c r="CRV38" s="4647"/>
      <c r="CRW38" s="4647"/>
      <c r="CRX38" s="4647"/>
      <c r="CRY38" s="4647"/>
      <c r="CRZ38" s="4647"/>
      <c r="CSA38" s="4647"/>
      <c r="CSB38" s="4647"/>
      <c r="CSC38" s="4647"/>
      <c r="CSD38" s="4647"/>
      <c r="CSE38" s="4647"/>
      <c r="CSF38" s="4647"/>
      <c r="CSG38" s="4647"/>
      <c r="CSH38" s="4647"/>
      <c r="CSI38" s="4647"/>
      <c r="CSJ38" s="4647"/>
      <c r="CSK38" s="4647"/>
      <c r="CSL38" s="4647"/>
      <c r="CSM38" s="4647"/>
      <c r="CSN38" s="4647"/>
      <c r="CSO38" s="4647"/>
      <c r="CSP38" s="4647"/>
      <c r="CSQ38" s="4647"/>
      <c r="CSR38" s="4647"/>
      <c r="CSS38" s="4647"/>
      <c r="CST38" s="4647"/>
      <c r="CSU38" s="4647"/>
      <c r="CSV38" s="4647"/>
      <c r="CSW38" s="4647"/>
      <c r="CSX38" s="4647"/>
      <c r="CSY38" s="4647"/>
      <c r="CSZ38" s="4647"/>
      <c r="CTA38" s="4647"/>
      <c r="CTB38" s="4647"/>
      <c r="CTC38" s="4647"/>
      <c r="CTD38" s="4647"/>
      <c r="CTE38" s="4647"/>
      <c r="CTF38" s="4647"/>
      <c r="CTG38" s="4647"/>
      <c r="CTH38" s="4647"/>
      <c r="CTI38" s="4647"/>
      <c r="CTJ38" s="4647"/>
      <c r="CTK38" s="4647"/>
      <c r="CTL38" s="4647"/>
      <c r="CTM38" s="4647"/>
      <c r="CTN38" s="4647"/>
      <c r="CTO38" s="4647"/>
      <c r="CTP38" s="4647"/>
      <c r="CTQ38" s="4647"/>
      <c r="CTR38" s="4647"/>
      <c r="CTS38" s="4647"/>
      <c r="CTT38" s="4647"/>
      <c r="CTU38" s="4647"/>
      <c r="CTV38" s="4647"/>
      <c r="CTW38" s="4647"/>
      <c r="CTX38" s="4647"/>
      <c r="CTY38" s="4647"/>
      <c r="CTZ38" s="4647"/>
      <c r="CUA38" s="4647"/>
      <c r="CUB38" s="4647"/>
      <c r="CUC38" s="4647"/>
      <c r="CUD38" s="4647"/>
      <c r="CUE38" s="4647"/>
      <c r="CUF38" s="4647"/>
      <c r="CUG38" s="4647"/>
      <c r="CUH38" s="4647"/>
      <c r="CUI38" s="4647"/>
      <c r="CUJ38" s="4647"/>
      <c r="CUK38" s="4647"/>
      <c r="CUL38" s="4647"/>
      <c r="CUM38" s="4647"/>
      <c r="CUN38" s="4647"/>
      <c r="CUO38" s="4647"/>
      <c r="CUP38" s="4647"/>
      <c r="CUQ38" s="4647"/>
      <c r="CUR38" s="4647"/>
      <c r="CUS38" s="4647"/>
      <c r="CUT38" s="4647"/>
      <c r="CUU38" s="4647"/>
      <c r="CUV38" s="4647"/>
      <c r="CUW38" s="4647"/>
      <c r="CUX38" s="4647"/>
      <c r="CUY38" s="4647"/>
      <c r="CUZ38" s="4647"/>
      <c r="CVA38" s="4647"/>
      <c r="CVB38" s="4647"/>
      <c r="CVC38" s="4647"/>
      <c r="CVD38" s="4647"/>
      <c r="CVE38" s="4647"/>
      <c r="CVF38" s="4647"/>
      <c r="CVG38" s="4647"/>
      <c r="CVH38" s="4647"/>
      <c r="CVI38" s="4647"/>
      <c r="CVJ38" s="4647"/>
      <c r="CVK38" s="4647"/>
      <c r="CVL38" s="4647"/>
      <c r="CVM38" s="4647"/>
      <c r="CVN38" s="4647"/>
      <c r="CVO38" s="4647"/>
      <c r="CVP38" s="4647"/>
      <c r="CVQ38" s="4647"/>
      <c r="CVR38" s="4647"/>
      <c r="CVS38" s="4647"/>
      <c r="CVT38" s="4647"/>
      <c r="CVU38" s="4647"/>
      <c r="CVV38" s="4647"/>
      <c r="CVW38" s="4647"/>
      <c r="CVX38" s="4647"/>
      <c r="CVY38" s="4647"/>
      <c r="CVZ38" s="4647"/>
      <c r="CWA38" s="4647"/>
      <c r="CWB38" s="4647"/>
      <c r="CWC38" s="4647"/>
      <c r="CWD38" s="4647"/>
      <c r="CWE38" s="4647"/>
      <c r="CWF38" s="4647"/>
      <c r="CWG38" s="4647"/>
      <c r="CWH38" s="4647"/>
      <c r="CWI38" s="4647"/>
      <c r="CWJ38" s="4647"/>
      <c r="CWK38" s="4647"/>
      <c r="CWL38" s="4647"/>
      <c r="CWM38" s="4647"/>
      <c r="CWN38" s="4647"/>
      <c r="CWO38" s="4647"/>
      <c r="CWP38" s="4647"/>
      <c r="CWQ38" s="4647"/>
      <c r="CWR38" s="4647"/>
      <c r="CWS38" s="4647"/>
      <c r="CWT38" s="4647"/>
      <c r="CWU38" s="4647"/>
      <c r="CWV38" s="4647"/>
      <c r="CWW38" s="4647"/>
      <c r="CWX38" s="4647"/>
      <c r="CWY38" s="4647"/>
      <c r="CWZ38" s="4647"/>
      <c r="CXA38" s="4647"/>
      <c r="CXB38" s="4647"/>
      <c r="CXC38" s="4647"/>
      <c r="CXD38" s="4647"/>
      <c r="CXE38" s="4647"/>
      <c r="CXF38" s="4647"/>
      <c r="CXG38" s="4647"/>
      <c r="CXH38" s="4647"/>
      <c r="CXI38" s="4647"/>
      <c r="CXJ38" s="4647"/>
      <c r="CXK38" s="4647"/>
      <c r="CXL38" s="4647"/>
      <c r="CXM38" s="4647"/>
      <c r="CXN38" s="4647"/>
      <c r="CXO38" s="4647"/>
      <c r="CXP38" s="4647"/>
      <c r="CXQ38" s="4647"/>
      <c r="CXR38" s="4647"/>
      <c r="CXS38" s="4647"/>
      <c r="CXT38" s="4647"/>
      <c r="CXU38" s="4647"/>
      <c r="CXV38" s="4647"/>
      <c r="CXW38" s="4647"/>
      <c r="CXX38" s="4647"/>
      <c r="CXY38" s="4647"/>
      <c r="CXZ38" s="4647"/>
      <c r="CYA38" s="4647"/>
      <c r="CYB38" s="4647"/>
      <c r="CYC38" s="4647"/>
      <c r="CYD38" s="4647"/>
      <c r="CYE38" s="4647"/>
      <c r="CYF38" s="4647"/>
      <c r="CYG38" s="4647"/>
      <c r="CYH38" s="4647"/>
      <c r="CYI38" s="4647"/>
      <c r="CYJ38" s="4647"/>
      <c r="CYK38" s="4647"/>
      <c r="CYL38" s="4647"/>
      <c r="CYM38" s="4647"/>
      <c r="CYN38" s="4647"/>
      <c r="CYO38" s="4647"/>
      <c r="CYP38" s="4647"/>
      <c r="CYQ38" s="4647"/>
      <c r="CYR38" s="4647"/>
      <c r="CYS38" s="4647"/>
      <c r="CYT38" s="4647"/>
      <c r="CYU38" s="4647"/>
      <c r="CYV38" s="4647"/>
      <c r="CYW38" s="4647"/>
      <c r="CYX38" s="4647"/>
      <c r="CYY38" s="4647"/>
      <c r="CYZ38" s="4647"/>
      <c r="CZA38" s="4647"/>
      <c r="CZB38" s="4647"/>
      <c r="CZC38" s="4647"/>
      <c r="CZD38" s="4647"/>
      <c r="CZE38" s="4647"/>
      <c r="CZF38" s="4647"/>
      <c r="CZG38" s="4647"/>
      <c r="CZH38" s="4647"/>
      <c r="CZI38" s="4647"/>
      <c r="CZJ38" s="4647"/>
      <c r="CZK38" s="4647"/>
      <c r="CZL38" s="4647"/>
      <c r="CZM38" s="4647"/>
      <c r="CZN38" s="4647"/>
      <c r="CZO38" s="4647"/>
      <c r="CZP38" s="4647"/>
      <c r="CZQ38" s="4647"/>
      <c r="CZR38" s="4647"/>
      <c r="CZS38" s="4647"/>
      <c r="CZT38" s="4647"/>
      <c r="CZU38" s="4647"/>
      <c r="CZV38" s="4647"/>
      <c r="CZW38" s="4647"/>
      <c r="CZX38" s="4647"/>
      <c r="CZY38" s="4647"/>
      <c r="CZZ38" s="4647"/>
      <c r="DAA38" s="4647"/>
      <c r="DAB38" s="4647"/>
      <c r="DAC38" s="4647"/>
      <c r="DAD38" s="4647"/>
      <c r="DAE38" s="4647"/>
      <c r="DAF38" s="4647"/>
      <c r="DAG38" s="4647"/>
      <c r="DAH38" s="4647"/>
      <c r="DAI38" s="4647"/>
      <c r="DAJ38" s="4647"/>
      <c r="DAK38" s="4647"/>
      <c r="DAL38" s="4647"/>
      <c r="DAM38" s="4647"/>
      <c r="DAN38" s="4647"/>
      <c r="DAO38" s="4647"/>
      <c r="DAP38" s="4647"/>
      <c r="DAQ38" s="4647"/>
      <c r="DAR38" s="4647"/>
      <c r="DAS38" s="4647"/>
      <c r="DAT38" s="4647"/>
      <c r="DAU38" s="4647"/>
      <c r="DAV38" s="4647"/>
      <c r="DAW38" s="4647"/>
      <c r="DAX38" s="4647"/>
      <c r="DAY38" s="4647"/>
      <c r="DAZ38" s="4647"/>
      <c r="DBA38" s="4647"/>
      <c r="DBB38" s="4647"/>
      <c r="DBC38" s="4647"/>
      <c r="DBD38" s="4647"/>
      <c r="DBE38" s="4647"/>
      <c r="DBF38" s="4647"/>
      <c r="DBG38" s="4647"/>
      <c r="DBH38" s="4647"/>
      <c r="DBI38" s="4647"/>
      <c r="DBJ38" s="4647"/>
      <c r="DBK38" s="4647"/>
      <c r="DBL38" s="4647"/>
      <c r="DBM38" s="4647"/>
      <c r="DBN38" s="4647"/>
      <c r="DBO38" s="4647"/>
      <c r="DBP38" s="4647"/>
      <c r="DBQ38" s="4647"/>
      <c r="DBR38" s="4647"/>
      <c r="DBS38" s="4647"/>
      <c r="DBT38" s="4647"/>
      <c r="DBU38" s="4647"/>
      <c r="DBV38" s="4647"/>
      <c r="DBW38" s="4647"/>
      <c r="DBX38" s="4647"/>
      <c r="DBY38" s="4647"/>
      <c r="DBZ38" s="4647"/>
      <c r="DCA38" s="4647"/>
      <c r="DCB38" s="4647"/>
      <c r="DCC38" s="4647"/>
      <c r="DCD38" s="4647"/>
      <c r="DCE38" s="4647"/>
      <c r="DCF38" s="4647"/>
      <c r="DCG38" s="4647"/>
      <c r="DCH38" s="4647"/>
      <c r="DCI38" s="4647"/>
      <c r="DCJ38" s="4647"/>
      <c r="DCK38" s="4647"/>
      <c r="DCL38" s="4647"/>
      <c r="DCM38" s="4647"/>
      <c r="DCN38" s="4647"/>
      <c r="DCO38" s="4647"/>
      <c r="DCP38" s="4647"/>
      <c r="DCQ38" s="4647"/>
      <c r="DCR38" s="4647"/>
      <c r="DCS38" s="4647"/>
      <c r="DCT38" s="4647"/>
      <c r="DCU38" s="4647"/>
      <c r="DCV38" s="4647"/>
      <c r="DCW38" s="4647"/>
      <c r="DCX38" s="4647"/>
      <c r="DCY38" s="4647"/>
      <c r="DCZ38" s="4647"/>
      <c r="DDA38" s="4647"/>
      <c r="DDB38" s="4647"/>
      <c r="DDC38" s="4647"/>
      <c r="DDD38" s="4647"/>
      <c r="DDE38" s="4647"/>
      <c r="DDF38" s="4647"/>
      <c r="DDG38" s="4647"/>
      <c r="DDH38" s="4647"/>
      <c r="DDI38" s="4647"/>
      <c r="DDJ38" s="4647"/>
      <c r="DDK38" s="4647"/>
      <c r="DDL38" s="4647"/>
      <c r="DDM38" s="4647"/>
      <c r="DDN38" s="4647"/>
      <c r="DDO38" s="4647"/>
      <c r="DDP38" s="4647"/>
      <c r="DDQ38" s="4647"/>
      <c r="DDR38" s="4647"/>
      <c r="DDS38" s="4647"/>
      <c r="DDT38" s="4647"/>
      <c r="DDU38" s="4647"/>
      <c r="DDV38" s="4647"/>
      <c r="DDW38" s="4647"/>
      <c r="DDX38" s="4647"/>
      <c r="DDY38" s="4647"/>
      <c r="DDZ38" s="4647"/>
      <c r="DEA38" s="4647"/>
      <c r="DEB38" s="4647"/>
      <c r="DEC38" s="4647"/>
      <c r="DED38" s="4647"/>
      <c r="DEE38" s="4647"/>
      <c r="DEF38" s="4647"/>
      <c r="DEG38" s="4647"/>
      <c r="DEH38" s="4647"/>
      <c r="DEI38" s="4647"/>
      <c r="DEJ38" s="4647"/>
      <c r="DEK38" s="4647"/>
      <c r="DEL38" s="4647"/>
      <c r="DEM38" s="4647"/>
      <c r="DEN38" s="4647"/>
      <c r="DEO38" s="4647"/>
      <c r="DEP38" s="4647"/>
      <c r="DEQ38" s="4647"/>
      <c r="DER38" s="4647"/>
      <c r="DES38" s="4647"/>
      <c r="DET38" s="4647"/>
      <c r="DEU38" s="4647"/>
      <c r="DEV38" s="4647"/>
      <c r="DEW38" s="4647"/>
      <c r="DEX38" s="4647"/>
      <c r="DEY38" s="4647"/>
      <c r="DEZ38" s="4647"/>
      <c r="DFA38" s="4647"/>
      <c r="DFB38" s="4647"/>
      <c r="DFC38" s="4647"/>
      <c r="DFD38" s="4647"/>
      <c r="DFE38" s="4647"/>
      <c r="DFF38" s="4647"/>
      <c r="DFG38" s="4647"/>
      <c r="DFH38" s="4647"/>
      <c r="DFI38" s="4647"/>
      <c r="DFJ38" s="4647"/>
      <c r="DFK38" s="4647"/>
      <c r="DFL38" s="4647"/>
      <c r="DFM38" s="4647"/>
      <c r="DFN38" s="4647"/>
      <c r="DFO38" s="4647"/>
      <c r="DFP38" s="4647"/>
      <c r="DFQ38" s="4647"/>
      <c r="DFR38" s="4647"/>
      <c r="DFS38" s="4647"/>
      <c r="DFT38" s="4647"/>
      <c r="DFU38" s="4647"/>
      <c r="DFV38" s="4647"/>
      <c r="DFW38" s="4647"/>
      <c r="DFX38" s="4647"/>
      <c r="DFY38" s="4647"/>
      <c r="DFZ38" s="4647"/>
      <c r="DGA38" s="4647"/>
      <c r="DGB38" s="4647"/>
      <c r="DGC38" s="4647"/>
      <c r="DGD38" s="4647"/>
      <c r="DGE38" s="4647"/>
      <c r="DGF38" s="4647"/>
      <c r="DGG38" s="4647"/>
      <c r="DGH38" s="4647"/>
      <c r="DGI38" s="4647"/>
      <c r="DGJ38" s="4647"/>
      <c r="DGK38" s="4647"/>
      <c r="DGL38" s="4647"/>
      <c r="DGM38" s="4647"/>
      <c r="DGN38" s="4647"/>
      <c r="DGO38" s="4647"/>
      <c r="DGP38" s="4647"/>
      <c r="DGQ38" s="4647"/>
      <c r="DGR38" s="4647"/>
      <c r="DGS38" s="4647"/>
      <c r="DGT38" s="4647"/>
      <c r="DGU38" s="4647"/>
      <c r="DGV38" s="4647"/>
      <c r="DGW38" s="4647"/>
      <c r="DGX38" s="4647"/>
      <c r="DGY38" s="4647"/>
      <c r="DGZ38" s="4647"/>
      <c r="DHA38" s="4647"/>
      <c r="DHB38" s="4647"/>
      <c r="DHC38" s="4647"/>
      <c r="DHD38" s="4647"/>
      <c r="DHE38" s="4647"/>
      <c r="DHF38" s="4647"/>
      <c r="DHG38" s="4647"/>
      <c r="DHH38" s="4647"/>
      <c r="DHI38" s="4647"/>
      <c r="DHJ38" s="4647"/>
      <c r="DHK38" s="4647"/>
      <c r="DHL38" s="4647"/>
      <c r="DHM38" s="4647"/>
      <c r="DHN38" s="4647"/>
      <c r="DHO38" s="4647"/>
      <c r="DHP38" s="4647"/>
      <c r="DHQ38" s="4647"/>
      <c r="DHR38" s="4647"/>
      <c r="DHS38" s="4647"/>
      <c r="DHT38" s="4647"/>
      <c r="DHU38" s="4647"/>
      <c r="DHV38" s="4647"/>
      <c r="DHW38" s="4647"/>
      <c r="DHX38" s="4647"/>
      <c r="DHY38" s="4647"/>
      <c r="DHZ38" s="4647"/>
      <c r="DIA38" s="4647"/>
      <c r="DIB38" s="4647"/>
      <c r="DIC38" s="4647"/>
      <c r="DID38" s="4647"/>
      <c r="DIE38" s="4647"/>
      <c r="DIF38" s="4647"/>
      <c r="DIG38" s="4647"/>
      <c r="DIH38" s="4647"/>
      <c r="DII38" s="4647"/>
      <c r="DIJ38" s="4647"/>
      <c r="DIK38" s="4647"/>
      <c r="DIL38" s="4647"/>
      <c r="DIM38" s="4647"/>
      <c r="DIN38" s="4647"/>
      <c r="DIO38" s="4647"/>
      <c r="DIP38" s="4647"/>
      <c r="DIQ38" s="4647"/>
      <c r="DIR38" s="4647"/>
      <c r="DIS38" s="4647"/>
      <c r="DIT38" s="4647"/>
      <c r="DIU38" s="4647"/>
      <c r="DIV38" s="4647"/>
      <c r="DIW38" s="4647"/>
      <c r="DIX38" s="4647"/>
      <c r="DIY38" s="4647"/>
      <c r="DIZ38" s="4647"/>
      <c r="DJA38" s="4647"/>
      <c r="DJB38" s="4647"/>
      <c r="DJC38" s="4647"/>
      <c r="DJD38" s="4647"/>
      <c r="DJE38" s="4647"/>
      <c r="DJF38" s="4647"/>
      <c r="DJG38" s="4647"/>
      <c r="DJH38" s="4647"/>
      <c r="DJI38" s="4647"/>
      <c r="DJJ38" s="4647"/>
      <c r="DJK38" s="4647"/>
      <c r="DJL38" s="4647"/>
      <c r="DJM38" s="4647"/>
      <c r="DJN38" s="4647"/>
      <c r="DJO38" s="4647"/>
      <c r="DJP38" s="4647"/>
      <c r="DJQ38" s="4647"/>
      <c r="DJR38" s="4647"/>
      <c r="DJS38" s="4647"/>
      <c r="DJT38" s="4647"/>
      <c r="DJU38" s="4647"/>
      <c r="DJV38" s="4647"/>
      <c r="DJW38" s="4647"/>
      <c r="DJX38" s="4647"/>
      <c r="DJY38" s="4647"/>
      <c r="DJZ38" s="4647"/>
      <c r="DKA38" s="4647"/>
      <c r="DKB38" s="4647"/>
      <c r="DKC38" s="4647"/>
      <c r="DKD38" s="4647"/>
      <c r="DKE38" s="4647"/>
      <c r="DKF38" s="4647"/>
      <c r="DKG38" s="4647"/>
      <c r="DKH38" s="4647"/>
      <c r="DKI38" s="4647"/>
      <c r="DKJ38" s="4647"/>
      <c r="DKK38" s="4647"/>
      <c r="DKL38" s="4647"/>
      <c r="DKM38" s="4647"/>
      <c r="DKN38" s="4647"/>
      <c r="DKO38" s="4647"/>
      <c r="DKP38" s="4647"/>
      <c r="DKQ38" s="4647"/>
      <c r="DKR38" s="4647"/>
      <c r="DKS38" s="4647"/>
      <c r="DKT38" s="4647"/>
      <c r="DKU38" s="4647"/>
      <c r="DKV38" s="4647"/>
      <c r="DKW38" s="4647"/>
      <c r="DKX38" s="4647"/>
      <c r="DKY38" s="4647"/>
      <c r="DKZ38" s="4647"/>
      <c r="DLA38" s="4647"/>
      <c r="DLB38" s="4647"/>
      <c r="DLC38" s="4647"/>
      <c r="DLD38" s="4647"/>
      <c r="DLE38" s="4647"/>
      <c r="DLF38" s="4647"/>
      <c r="DLG38" s="4647"/>
      <c r="DLH38" s="4647"/>
      <c r="DLI38" s="4647"/>
      <c r="DLJ38" s="4647"/>
      <c r="DLK38" s="4647"/>
      <c r="DLL38" s="4647"/>
      <c r="DLM38" s="4647"/>
      <c r="DLN38" s="4647"/>
      <c r="DLO38" s="4647"/>
      <c r="DLP38" s="4647"/>
      <c r="DLQ38" s="4647"/>
      <c r="DLR38" s="4647"/>
      <c r="DLS38" s="4647"/>
      <c r="DLT38" s="4647"/>
      <c r="DLU38" s="4647"/>
      <c r="DLV38" s="4647"/>
      <c r="DLW38" s="4647"/>
      <c r="DLX38" s="4647"/>
      <c r="DLY38" s="4647"/>
      <c r="DLZ38" s="4647"/>
      <c r="DMA38" s="4647"/>
      <c r="DMB38" s="4647"/>
      <c r="DMC38" s="4647"/>
      <c r="DMD38" s="4647"/>
      <c r="DME38" s="4647"/>
      <c r="DMF38" s="4647"/>
      <c r="DMG38" s="4647"/>
      <c r="DMH38" s="4647"/>
      <c r="DMI38" s="4647"/>
      <c r="DMJ38" s="4647"/>
      <c r="DMK38" s="4647"/>
      <c r="DML38" s="4647"/>
      <c r="DMM38" s="4647"/>
      <c r="DMN38" s="4647"/>
      <c r="DMO38" s="4647"/>
      <c r="DMP38" s="4647"/>
      <c r="DMQ38" s="4647"/>
      <c r="DMR38" s="4647"/>
      <c r="DMS38" s="4647"/>
      <c r="DMT38" s="4647"/>
      <c r="DMU38" s="4647"/>
      <c r="DMV38" s="4647"/>
      <c r="DMW38" s="4647"/>
      <c r="DMX38" s="4647"/>
      <c r="DMY38" s="4647"/>
      <c r="DMZ38" s="4647"/>
      <c r="DNA38" s="4647"/>
      <c r="DNB38" s="4647"/>
      <c r="DNC38" s="4647"/>
      <c r="DND38" s="4647"/>
      <c r="DNE38" s="4647"/>
      <c r="DNF38" s="4647"/>
      <c r="DNG38" s="4647"/>
      <c r="DNH38" s="4647"/>
      <c r="DNI38" s="4647"/>
      <c r="DNJ38" s="4647"/>
      <c r="DNK38" s="4647"/>
      <c r="DNL38" s="4647"/>
      <c r="DNM38" s="4647"/>
      <c r="DNN38" s="4647"/>
      <c r="DNO38" s="4647"/>
      <c r="DNP38" s="4647"/>
      <c r="DNQ38" s="4647"/>
      <c r="DNR38" s="4647"/>
      <c r="DNS38" s="4647"/>
      <c r="DNT38" s="4647"/>
      <c r="DNU38" s="4647"/>
      <c r="DNV38" s="4647"/>
      <c r="DNW38" s="4647"/>
      <c r="DNX38" s="4647"/>
      <c r="DNY38" s="4647"/>
      <c r="DNZ38" s="4647"/>
      <c r="DOA38" s="4647"/>
      <c r="DOB38" s="4647"/>
      <c r="DOC38" s="4647"/>
      <c r="DOD38" s="4647"/>
      <c r="DOE38" s="4647"/>
      <c r="DOF38" s="4647"/>
      <c r="DOG38" s="4647"/>
      <c r="DOH38" s="4647"/>
      <c r="DOI38" s="4647"/>
      <c r="DOJ38" s="4647"/>
      <c r="DOK38" s="4647"/>
      <c r="DOL38" s="4647"/>
      <c r="DOM38" s="4647"/>
      <c r="DON38" s="4647"/>
      <c r="DOO38" s="4647"/>
      <c r="DOP38" s="4647"/>
      <c r="DOQ38" s="4647"/>
      <c r="DOR38" s="4647"/>
      <c r="DOS38" s="4647"/>
      <c r="DOT38" s="4647"/>
      <c r="DOU38" s="4647"/>
      <c r="DOV38" s="4647"/>
      <c r="DOW38" s="4647"/>
      <c r="DOX38" s="4647"/>
      <c r="DOY38" s="4647"/>
      <c r="DOZ38" s="4647"/>
      <c r="DPA38" s="4647"/>
      <c r="DPB38" s="4647"/>
      <c r="DPC38" s="4647"/>
      <c r="DPD38" s="4647"/>
      <c r="DPE38" s="4647"/>
      <c r="DPF38" s="4647"/>
      <c r="DPG38" s="4647"/>
      <c r="DPH38" s="4647"/>
      <c r="DPI38" s="4647"/>
      <c r="DPJ38" s="4647"/>
      <c r="DPK38" s="4647"/>
      <c r="DPL38" s="4647"/>
      <c r="DPM38" s="4647"/>
      <c r="DPN38" s="4647"/>
      <c r="DPO38" s="4647"/>
      <c r="DPP38" s="4647"/>
      <c r="DPQ38" s="4647"/>
      <c r="DPR38" s="4647"/>
      <c r="DPS38" s="4647"/>
      <c r="DPT38" s="4647"/>
      <c r="DPU38" s="4647"/>
      <c r="DPV38" s="4647"/>
      <c r="DPW38" s="4647"/>
      <c r="DPX38" s="4647"/>
      <c r="DPY38" s="4647"/>
      <c r="DPZ38" s="4647"/>
      <c r="DQA38" s="4647"/>
      <c r="DQB38" s="4647"/>
      <c r="DQC38" s="4647"/>
      <c r="DQD38" s="4647"/>
      <c r="DQE38" s="4647"/>
      <c r="DQF38" s="4647"/>
      <c r="DQG38" s="4647"/>
      <c r="DQH38" s="4647"/>
      <c r="DQI38" s="4647"/>
      <c r="DQJ38" s="4647"/>
      <c r="DQK38" s="4647"/>
      <c r="DQL38" s="4647"/>
      <c r="DQM38" s="4647"/>
      <c r="DQN38" s="4647"/>
      <c r="DQO38" s="4647"/>
      <c r="DQP38" s="4647"/>
      <c r="DQQ38" s="4647"/>
      <c r="DQR38" s="4647"/>
      <c r="DQS38" s="4647"/>
      <c r="DQT38" s="4647"/>
      <c r="DQU38" s="4647"/>
      <c r="DQV38" s="4647"/>
      <c r="DQW38" s="4647"/>
      <c r="DQX38" s="4647"/>
      <c r="DQY38" s="4647"/>
      <c r="DQZ38" s="4647"/>
      <c r="DRA38" s="4647"/>
      <c r="DRB38" s="4647"/>
      <c r="DRC38" s="4647"/>
      <c r="DRD38" s="4647"/>
      <c r="DRE38" s="4647"/>
      <c r="DRF38" s="4647"/>
      <c r="DRG38" s="4647"/>
      <c r="DRH38" s="4647"/>
      <c r="DRI38" s="4647"/>
      <c r="DRJ38" s="4647"/>
      <c r="DRK38" s="4647"/>
      <c r="DRL38" s="4647"/>
      <c r="DRM38" s="4647"/>
      <c r="DRN38" s="4647"/>
      <c r="DRO38" s="4647"/>
      <c r="DRP38" s="4647"/>
      <c r="DRQ38" s="4647"/>
      <c r="DRR38" s="4647"/>
      <c r="DRS38" s="4647"/>
      <c r="DRT38" s="4647"/>
      <c r="DRU38" s="4647"/>
      <c r="DRV38" s="4647"/>
      <c r="DRW38" s="4647"/>
      <c r="DRX38" s="4647"/>
      <c r="DRY38" s="4647"/>
      <c r="DRZ38" s="4647"/>
      <c r="DSA38" s="4647"/>
      <c r="DSB38" s="4647"/>
      <c r="DSC38" s="4647"/>
      <c r="DSD38" s="4647"/>
      <c r="DSE38" s="4647"/>
      <c r="DSF38" s="4647"/>
      <c r="DSG38" s="4647"/>
      <c r="DSH38" s="4647"/>
      <c r="DSI38" s="4647"/>
      <c r="DSJ38" s="4647"/>
      <c r="DSK38" s="4647"/>
      <c r="DSL38" s="4647"/>
      <c r="DSM38" s="4647"/>
      <c r="DSN38" s="4647"/>
      <c r="DSO38" s="4647"/>
      <c r="DSP38" s="4647"/>
      <c r="DSQ38" s="4647"/>
      <c r="DSR38" s="4647"/>
      <c r="DSS38" s="4647"/>
      <c r="DST38" s="4647"/>
      <c r="DSU38" s="4647"/>
      <c r="DSV38" s="4647"/>
      <c r="DSW38" s="4647"/>
      <c r="DSX38" s="4647"/>
      <c r="DSY38" s="4647"/>
      <c r="DSZ38" s="4647"/>
      <c r="DTA38" s="4647"/>
      <c r="DTB38" s="4647"/>
      <c r="DTC38" s="4647"/>
      <c r="DTD38" s="4647"/>
      <c r="DTE38" s="4647"/>
      <c r="DTF38" s="4647"/>
      <c r="DTG38" s="4647"/>
      <c r="DTH38" s="4647"/>
      <c r="DTI38" s="4647"/>
      <c r="DTJ38" s="4647"/>
      <c r="DTK38" s="4647"/>
      <c r="DTL38" s="4647"/>
      <c r="DTM38" s="4647"/>
      <c r="DTN38" s="4647"/>
      <c r="DTO38" s="4647"/>
      <c r="DTP38" s="4647"/>
      <c r="DTQ38" s="4647"/>
      <c r="DTR38" s="4647"/>
      <c r="DTS38" s="4647"/>
      <c r="DTT38" s="4647"/>
      <c r="DTU38" s="4647"/>
      <c r="DTV38" s="4647"/>
      <c r="DTW38" s="4647"/>
      <c r="DTX38" s="4647"/>
      <c r="DTY38" s="4647"/>
      <c r="DTZ38" s="4647"/>
      <c r="DUA38" s="4647"/>
      <c r="DUB38" s="4647"/>
      <c r="DUC38" s="4647"/>
      <c r="DUD38" s="4647"/>
      <c r="DUE38" s="4647"/>
      <c r="DUF38" s="4647"/>
      <c r="DUG38" s="4647"/>
      <c r="DUH38" s="4647"/>
      <c r="DUI38" s="4647"/>
      <c r="DUJ38" s="4647"/>
      <c r="DUK38" s="4647"/>
      <c r="DUL38" s="4647"/>
      <c r="DUM38" s="4647"/>
      <c r="DUN38" s="4647"/>
      <c r="DUO38" s="4647"/>
      <c r="DUP38" s="4647"/>
      <c r="DUQ38" s="4647"/>
      <c r="DUR38" s="4647"/>
      <c r="DUS38" s="4647"/>
      <c r="DUT38" s="4647"/>
      <c r="DUU38" s="4647"/>
      <c r="DUV38" s="4647"/>
      <c r="DUW38" s="4647"/>
      <c r="DUX38" s="4647"/>
      <c r="DUY38" s="4647"/>
      <c r="DUZ38" s="4647"/>
      <c r="DVA38" s="4647"/>
      <c r="DVB38" s="4647"/>
      <c r="DVC38" s="4647"/>
      <c r="DVD38" s="4647"/>
      <c r="DVE38" s="4647"/>
      <c r="DVF38" s="4647"/>
      <c r="DVG38" s="4647"/>
      <c r="DVH38" s="4647"/>
      <c r="DVI38" s="4647"/>
      <c r="DVJ38" s="4647"/>
      <c r="DVK38" s="4647"/>
      <c r="DVL38" s="4647"/>
      <c r="DVM38" s="4647"/>
      <c r="DVN38" s="4647"/>
      <c r="DVO38" s="4647"/>
      <c r="DVP38" s="4647"/>
      <c r="DVQ38" s="4647"/>
      <c r="DVR38" s="4647"/>
      <c r="DVS38" s="4647"/>
      <c r="DVT38" s="4647"/>
      <c r="DVU38" s="4647"/>
      <c r="DVV38" s="4647"/>
      <c r="DVW38" s="4647"/>
      <c r="DVX38" s="4647"/>
      <c r="DVY38" s="4647"/>
      <c r="DVZ38" s="4647"/>
      <c r="DWA38" s="4647"/>
      <c r="DWB38" s="4647"/>
      <c r="DWC38" s="4647"/>
      <c r="DWD38" s="4647"/>
      <c r="DWE38" s="4647"/>
      <c r="DWF38" s="4647"/>
      <c r="DWG38" s="4647"/>
      <c r="DWH38" s="4647"/>
      <c r="DWI38" s="4647"/>
      <c r="DWJ38" s="4647"/>
      <c r="DWK38" s="4647"/>
      <c r="DWL38" s="4647"/>
      <c r="DWM38" s="4647"/>
      <c r="DWN38" s="4647"/>
      <c r="DWO38" s="4647"/>
      <c r="DWP38" s="4647"/>
      <c r="DWQ38" s="4647"/>
      <c r="DWR38" s="4647"/>
      <c r="DWS38" s="4647"/>
      <c r="DWT38" s="4647"/>
      <c r="DWU38" s="4647"/>
      <c r="DWV38" s="4647"/>
      <c r="DWW38" s="4647"/>
      <c r="DWX38" s="4647"/>
      <c r="DWY38" s="4647"/>
      <c r="DWZ38" s="4647"/>
      <c r="DXA38" s="4647"/>
      <c r="DXB38" s="4647"/>
      <c r="DXC38" s="4647"/>
      <c r="DXD38" s="4647"/>
      <c r="DXE38" s="4647"/>
      <c r="DXF38" s="4647"/>
      <c r="DXG38" s="4647"/>
      <c r="DXH38" s="4647"/>
      <c r="DXI38" s="4647"/>
      <c r="DXJ38" s="4647"/>
      <c r="DXK38" s="4647"/>
      <c r="DXL38" s="4647"/>
      <c r="DXM38" s="4647"/>
      <c r="DXN38" s="4647"/>
      <c r="DXO38" s="4647"/>
      <c r="DXP38" s="4647"/>
      <c r="DXQ38" s="4647"/>
      <c r="DXR38" s="4647"/>
      <c r="DXS38" s="4647"/>
      <c r="DXT38" s="4647"/>
      <c r="DXU38" s="4647"/>
      <c r="DXV38" s="4647"/>
      <c r="DXW38" s="4647"/>
      <c r="DXX38" s="4647"/>
      <c r="DXY38" s="4647"/>
      <c r="DXZ38" s="4647"/>
      <c r="DYA38" s="4647"/>
      <c r="DYB38" s="4647"/>
      <c r="DYC38" s="4647"/>
      <c r="DYD38" s="4647"/>
      <c r="DYE38" s="4647"/>
      <c r="DYF38" s="4647"/>
      <c r="DYG38" s="4647"/>
      <c r="DYH38" s="4647"/>
      <c r="DYI38" s="4647"/>
      <c r="DYJ38" s="4647"/>
      <c r="DYK38" s="4647"/>
      <c r="DYL38" s="4647"/>
      <c r="DYM38" s="4647"/>
      <c r="DYN38" s="4647"/>
      <c r="DYO38" s="4647"/>
      <c r="DYP38" s="4647"/>
      <c r="DYQ38" s="4647"/>
      <c r="DYR38" s="4647"/>
      <c r="DYS38" s="4647"/>
      <c r="DYT38" s="4647"/>
      <c r="DYU38" s="4647"/>
      <c r="DYV38" s="4647"/>
      <c r="DYW38" s="4647"/>
      <c r="DYX38" s="4647"/>
      <c r="DYY38" s="4647"/>
      <c r="DYZ38" s="4647"/>
      <c r="DZA38" s="4647"/>
      <c r="DZB38" s="4647"/>
      <c r="DZC38" s="4647"/>
      <c r="DZD38" s="4647"/>
      <c r="DZE38" s="4647"/>
      <c r="DZF38" s="4647"/>
      <c r="DZG38" s="4647"/>
      <c r="DZH38" s="4647"/>
      <c r="DZI38" s="4647"/>
      <c r="DZJ38" s="4647"/>
      <c r="DZK38" s="4647"/>
      <c r="DZL38" s="4647"/>
      <c r="DZM38" s="4647"/>
      <c r="DZN38" s="4647"/>
      <c r="DZO38" s="4647"/>
      <c r="DZP38" s="4647"/>
      <c r="DZQ38" s="4647"/>
      <c r="DZR38" s="4647"/>
      <c r="DZS38" s="4647"/>
      <c r="DZT38" s="4647"/>
      <c r="DZU38" s="4647"/>
      <c r="DZV38" s="4647"/>
      <c r="DZW38" s="4647"/>
      <c r="DZX38" s="4647"/>
      <c r="DZY38" s="4647"/>
      <c r="DZZ38" s="4647"/>
      <c r="EAA38" s="4647"/>
      <c r="EAB38" s="4647"/>
      <c r="EAC38" s="4647"/>
      <c r="EAD38" s="4647"/>
      <c r="EAE38" s="4647"/>
      <c r="EAF38" s="4647"/>
      <c r="EAG38" s="4647"/>
      <c r="EAH38" s="4647"/>
      <c r="EAI38" s="4647"/>
      <c r="EAJ38" s="4647"/>
      <c r="EAK38" s="4647"/>
      <c r="EAL38" s="4647"/>
      <c r="EAM38" s="4647"/>
      <c r="EAN38" s="4647"/>
      <c r="EAO38" s="4647"/>
      <c r="EAP38" s="4647"/>
      <c r="EAQ38" s="4647"/>
      <c r="EAR38" s="4647"/>
      <c r="EAS38" s="4647"/>
      <c r="EAT38" s="4647"/>
      <c r="EAU38" s="4647"/>
      <c r="EAV38" s="4647"/>
      <c r="EAW38" s="4647"/>
      <c r="EAX38" s="4647"/>
      <c r="EAY38" s="4647"/>
      <c r="EAZ38" s="4647"/>
      <c r="EBA38" s="4647"/>
      <c r="EBB38" s="4647"/>
      <c r="EBC38" s="4647"/>
      <c r="EBD38" s="4647"/>
      <c r="EBE38" s="4647"/>
      <c r="EBF38" s="4647"/>
      <c r="EBG38" s="4647"/>
      <c r="EBH38" s="4647"/>
      <c r="EBI38" s="4647"/>
      <c r="EBJ38" s="4647"/>
      <c r="EBK38" s="4647"/>
      <c r="EBL38" s="4647"/>
      <c r="EBM38" s="4647"/>
      <c r="EBN38" s="4647"/>
      <c r="EBO38" s="4647"/>
      <c r="EBP38" s="4647"/>
      <c r="EBQ38" s="4647"/>
      <c r="EBR38" s="4647"/>
      <c r="EBS38" s="4647"/>
      <c r="EBT38" s="4647"/>
      <c r="EBU38" s="4647"/>
      <c r="EBV38" s="4647"/>
      <c r="EBW38" s="4647"/>
      <c r="EBX38" s="4647"/>
      <c r="EBY38" s="4647"/>
      <c r="EBZ38" s="4647"/>
      <c r="ECA38" s="4647"/>
      <c r="ECB38" s="4647"/>
      <c r="ECC38" s="4647"/>
      <c r="ECD38" s="4647"/>
      <c r="ECE38" s="4647"/>
      <c r="ECF38" s="4647"/>
      <c r="ECG38" s="4647"/>
      <c r="ECH38" s="4647"/>
      <c r="ECI38" s="4647"/>
      <c r="ECJ38" s="4647"/>
      <c r="ECK38" s="4647"/>
      <c r="ECL38" s="4647"/>
      <c r="ECM38" s="4647"/>
      <c r="ECN38" s="4647"/>
      <c r="ECO38" s="4647"/>
      <c r="ECP38" s="4647"/>
      <c r="ECQ38" s="4647"/>
      <c r="ECR38" s="4647"/>
      <c r="ECS38" s="4647"/>
      <c r="ECT38" s="4647"/>
      <c r="ECU38" s="4647"/>
      <c r="ECV38" s="4647"/>
      <c r="ECW38" s="4647"/>
      <c r="ECX38" s="4647"/>
      <c r="ECY38" s="4647"/>
      <c r="ECZ38" s="4647"/>
      <c r="EDA38" s="4647"/>
      <c r="EDB38" s="4647"/>
      <c r="EDC38" s="4647"/>
      <c r="EDD38" s="4647"/>
      <c r="EDE38" s="4647"/>
      <c r="EDF38" s="4647"/>
      <c r="EDG38" s="4647"/>
      <c r="EDH38" s="4647"/>
      <c r="EDI38" s="4647"/>
      <c r="EDJ38" s="4647"/>
      <c r="EDK38" s="4647"/>
      <c r="EDL38" s="4647"/>
      <c r="EDM38" s="4647"/>
      <c r="EDN38" s="4647"/>
      <c r="EDO38" s="4647"/>
      <c r="EDP38" s="4647"/>
      <c r="EDQ38" s="4647"/>
      <c r="EDR38" s="4647"/>
      <c r="EDS38" s="4647"/>
      <c r="EDT38" s="4647"/>
      <c r="EDU38" s="4647"/>
      <c r="EDV38" s="4647"/>
      <c r="EDW38" s="4647"/>
      <c r="EDX38" s="4647"/>
      <c r="EDY38" s="4647"/>
      <c r="EDZ38" s="4647"/>
      <c r="EEA38" s="4647"/>
      <c r="EEB38" s="4647"/>
      <c r="EEC38" s="4647"/>
      <c r="EED38" s="4647"/>
      <c r="EEE38" s="4647"/>
      <c r="EEF38" s="4647"/>
      <c r="EEG38" s="4647"/>
      <c r="EEH38" s="4647"/>
      <c r="EEI38" s="4647"/>
      <c r="EEJ38" s="4647"/>
      <c r="EEK38" s="4647"/>
      <c r="EEL38" s="4647"/>
      <c r="EEM38" s="4647"/>
      <c r="EEN38" s="4647"/>
      <c r="EEO38" s="4647"/>
      <c r="EEP38" s="4647"/>
      <c r="EEQ38" s="4647"/>
      <c r="EER38" s="4647"/>
      <c r="EES38" s="4647"/>
      <c r="EET38" s="4647"/>
      <c r="EEU38" s="4647"/>
      <c r="EEV38" s="4647"/>
      <c r="EEW38" s="4647"/>
      <c r="EEX38" s="4647"/>
      <c r="EEY38" s="4647"/>
      <c r="EEZ38" s="4647"/>
      <c r="EFA38" s="4647"/>
      <c r="EFB38" s="4647"/>
      <c r="EFC38" s="4647"/>
      <c r="EFD38" s="4647"/>
      <c r="EFE38" s="4647"/>
      <c r="EFF38" s="4647"/>
      <c r="EFG38" s="4647"/>
      <c r="EFH38" s="4647"/>
      <c r="EFI38" s="4647"/>
      <c r="EFJ38" s="4647"/>
      <c r="EFK38" s="4647"/>
      <c r="EFL38" s="4647"/>
      <c r="EFM38" s="4647"/>
      <c r="EFN38" s="4647"/>
      <c r="EFO38" s="4647"/>
      <c r="EFP38" s="4647"/>
      <c r="EFQ38" s="4647"/>
      <c r="EFR38" s="4647"/>
      <c r="EFS38" s="4647"/>
      <c r="EFT38" s="4647"/>
      <c r="EFU38" s="4647"/>
      <c r="EFV38" s="4647"/>
      <c r="EFW38" s="4647"/>
      <c r="EFX38" s="4647"/>
      <c r="EFY38" s="4647"/>
      <c r="EFZ38" s="4647"/>
      <c r="EGA38" s="4647"/>
      <c r="EGB38" s="4647"/>
      <c r="EGC38" s="4647"/>
      <c r="EGD38" s="4647"/>
      <c r="EGE38" s="4647"/>
      <c r="EGF38" s="4647"/>
      <c r="EGG38" s="4647"/>
      <c r="EGH38" s="4647"/>
      <c r="EGI38" s="4647"/>
      <c r="EGJ38" s="4647"/>
      <c r="EGK38" s="4647"/>
      <c r="EGL38" s="4647"/>
      <c r="EGM38" s="4647"/>
      <c r="EGN38" s="4647"/>
      <c r="EGO38" s="4647"/>
      <c r="EGP38" s="4647"/>
      <c r="EGQ38" s="4647"/>
      <c r="EGR38" s="4647"/>
      <c r="EGS38" s="4647"/>
      <c r="EGT38" s="4647"/>
      <c r="EGU38" s="4647"/>
      <c r="EGV38" s="4647"/>
      <c r="EGW38" s="4647"/>
      <c r="EGX38" s="4647"/>
      <c r="EGY38" s="4647"/>
      <c r="EGZ38" s="4647"/>
      <c r="EHA38" s="4647"/>
      <c r="EHB38" s="4647"/>
      <c r="EHC38" s="4647"/>
      <c r="EHD38" s="4647"/>
      <c r="EHE38" s="4647"/>
      <c r="EHF38" s="4647"/>
      <c r="EHG38" s="4647"/>
      <c r="EHH38" s="4647"/>
      <c r="EHI38" s="4647"/>
      <c r="EHJ38" s="4647"/>
      <c r="EHK38" s="4647"/>
      <c r="EHL38" s="4647"/>
      <c r="EHM38" s="4647"/>
      <c r="EHN38" s="4647"/>
      <c r="EHO38" s="4647"/>
      <c r="EHP38" s="4647"/>
      <c r="EHQ38" s="4647"/>
      <c r="EHR38" s="4647"/>
      <c r="EHS38" s="4647"/>
      <c r="EHT38" s="4647"/>
      <c r="EHU38" s="4647"/>
      <c r="EHV38" s="4647"/>
      <c r="EHW38" s="4647"/>
      <c r="EHX38" s="4647"/>
      <c r="EHY38" s="4647"/>
      <c r="EHZ38" s="4647"/>
      <c r="EIA38" s="4647"/>
      <c r="EIB38" s="4647"/>
      <c r="EIC38" s="4647"/>
      <c r="EID38" s="4647"/>
      <c r="EIE38" s="4647"/>
      <c r="EIF38" s="4647"/>
      <c r="EIG38" s="4647"/>
      <c r="EIH38" s="4647"/>
      <c r="EII38" s="4647"/>
      <c r="EIJ38" s="4647"/>
      <c r="EIK38" s="4647"/>
      <c r="EIL38" s="4647"/>
      <c r="EIM38" s="4647"/>
      <c r="EIN38" s="4647"/>
      <c r="EIO38" s="4647"/>
      <c r="EIP38" s="4647"/>
      <c r="EIQ38" s="4647"/>
      <c r="EIR38" s="4647"/>
      <c r="EIS38" s="4647"/>
      <c r="EIT38" s="4647"/>
      <c r="EIU38" s="4647"/>
      <c r="EIV38" s="4647"/>
      <c r="EIW38" s="4647"/>
      <c r="EIX38" s="4647"/>
      <c r="EIY38" s="4647"/>
      <c r="EIZ38" s="4647"/>
      <c r="EJA38" s="4647"/>
      <c r="EJB38" s="4647"/>
      <c r="EJC38" s="4647"/>
      <c r="EJD38" s="4647"/>
      <c r="EJE38" s="4647"/>
      <c r="EJF38" s="4647"/>
      <c r="EJG38" s="4647"/>
      <c r="EJH38" s="4647"/>
      <c r="EJI38" s="4647"/>
      <c r="EJJ38" s="4647"/>
      <c r="EJK38" s="4647"/>
      <c r="EJL38" s="4647"/>
      <c r="EJM38" s="4647"/>
      <c r="EJN38" s="4647"/>
      <c r="EJO38" s="4647"/>
      <c r="EJP38" s="4647"/>
      <c r="EJQ38" s="4647"/>
      <c r="EJR38" s="4647"/>
      <c r="EJS38" s="4647"/>
      <c r="EJT38" s="4647"/>
      <c r="EJU38" s="4647"/>
      <c r="EJV38" s="4647"/>
      <c r="EJW38" s="4647"/>
      <c r="EJX38" s="4647"/>
      <c r="EJY38" s="4647"/>
      <c r="EJZ38" s="4647"/>
      <c r="EKA38" s="4647"/>
      <c r="EKB38" s="4647"/>
      <c r="EKC38" s="4647"/>
      <c r="EKD38" s="4647"/>
      <c r="EKE38" s="4647"/>
      <c r="EKF38" s="4647"/>
      <c r="EKG38" s="4647"/>
      <c r="EKH38" s="4647"/>
      <c r="EKI38" s="4647"/>
      <c r="EKJ38" s="4647"/>
      <c r="EKK38" s="4647"/>
      <c r="EKL38" s="4647"/>
      <c r="EKM38" s="4647"/>
      <c r="EKN38" s="4647"/>
      <c r="EKO38" s="4647"/>
      <c r="EKP38" s="4647"/>
      <c r="EKQ38" s="4647"/>
      <c r="EKR38" s="4647"/>
      <c r="EKS38" s="4647"/>
      <c r="EKT38" s="4647"/>
      <c r="EKU38" s="4647"/>
      <c r="EKV38" s="4647"/>
      <c r="EKW38" s="4647"/>
      <c r="EKX38" s="4647"/>
      <c r="EKY38" s="4647"/>
      <c r="EKZ38" s="4647"/>
      <c r="ELA38" s="4647"/>
      <c r="ELB38" s="4647"/>
      <c r="ELC38" s="4647"/>
      <c r="ELD38" s="4647"/>
      <c r="ELE38" s="4647"/>
      <c r="ELF38" s="4647"/>
      <c r="ELG38" s="4647"/>
      <c r="ELH38" s="4647"/>
      <c r="ELI38" s="4647"/>
      <c r="ELJ38" s="4647"/>
      <c r="ELK38" s="4647"/>
      <c r="ELL38" s="4647"/>
      <c r="ELM38" s="4647"/>
      <c r="ELN38" s="4647"/>
      <c r="ELO38" s="4647"/>
      <c r="ELP38" s="4647"/>
      <c r="ELQ38" s="4647"/>
      <c r="ELR38" s="4647"/>
      <c r="ELS38" s="4647"/>
      <c r="ELT38" s="4647"/>
      <c r="ELU38" s="4647"/>
      <c r="ELV38" s="4647"/>
      <c r="ELW38" s="4647"/>
      <c r="ELX38" s="4647"/>
      <c r="ELY38" s="4647"/>
      <c r="ELZ38" s="4647"/>
      <c r="EMA38" s="4647"/>
      <c r="EMB38" s="4647"/>
      <c r="EMC38" s="4647"/>
      <c r="EMD38" s="4647"/>
      <c r="EME38" s="4647"/>
      <c r="EMF38" s="4647"/>
      <c r="EMG38" s="4647"/>
      <c r="EMH38" s="4647"/>
      <c r="EMI38" s="4647"/>
      <c r="EMJ38" s="4647"/>
      <c r="EMK38" s="4647"/>
      <c r="EML38" s="4647"/>
      <c r="EMM38" s="4647"/>
      <c r="EMN38" s="4647"/>
      <c r="EMO38" s="4647"/>
      <c r="EMP38" s="4647"/>
      <c r="EMQ38" s="4647"/>
      <c r="EMR38" s="4647"/>
      <c r="EMS38" s="4647"/>
      <c r="EMT38" s="4647"/>
      <c r="EMU38" s="4647"/>
      <c r="EMV38" s="4647"/>
      <c r="EMW38" s="4647"/>
      <c r="EMX38" s="4647"/>
      <c r="EMY38" s="4647"/>
      <c r="EMZ38" s="4647"/>
      <c r="ENA38" s="4647"/>
      <c r="ENB38" s="4647"/>
      <c r="ENC38" s="4647"/>
      <c r="END38" s="4647"/>
      <c r="ENE38" s="4647"/>
      <c r="ENF38" s="4647"/>
      <c r="ENG38" s="4647"/>
      <c r="ENH38" s="4647"/>
      <c r="ENI38" s="4647"/>
      <c r="ENJ38" s="4647"/>
      <c r="ENK38" s="4647"/>
      <c r="ENL38" s="4647"/>
      <c r="ENM38" s="4647"/>
      <c r="ENN38" s="4647"/>
      <c r="ENO38" s="4647"/>
      <c r="ENP38" s="4647"/>
      <c r="ENQ38" s="4647"/>
      <c r="ENR38" s="4647"/>
      <c r="ENS38" s="4647"/>
      <c r="ENT38" s="4647"/>
      <c r="ENU38" s="4647"/>
      <c r="ENV38" s="4647"/>
      <c r="ENW38" s="4647"/>
      <c r="ENX38" s="4647"/>
      <c r="ENY38" s="4647"/>
      <c r="ENZ38" s="4647"/>
      <c r="EOA38" s="4647"/>
      <c r="EOB38" s="4647"/>
      <c r="EOC38" s="4647"/>
      <c r="EOD38" s="4647"/>
      <c r="EOE38" s="4647"/>
      <c r="EOF38" s="4647"/>
      <c r="EOG38" s="4647"/>
      <c r="EOH38" s="4647"/>
      <c r="EOI38" s="4647"/>
      <c r="EOJ38" s="4647"/>
      <c r="EOK38" s="4647"/>
      <c r="EOL38" s="4647"/>
      <c r="EOM38" s="4647"/>
      <c r="EON38" s="4647"/>
      <c r="EOO38" s="4647"/>
      <c r="EOP38" s="4647"/>
      <c r="EOQ38" s="4647"/>
      <c r="EOR38" s="4647"/>
      <c r="EOS38" s="4647"/>
      <c r="EOT38" s="4647"/>
      <c r="EOU38" s="4647"/>
      <c r="EOV38" s="4647"/>
      <c r="EOW38" s="4647"/>
      <c r="EOX38" s="4647"/>
      <c r="EOY38" s="4647"/>
      <c r="EOZ38" s="4647"/>
      <c r="EPA38" s="4647"/>
      <c r="EPB38" s="4647"/>
      <c r="EPC38" s="4647"/>
      <c r="EPD38" s="4647"/>
      <c r="EPE38" s="4647"/>
      <c r="EPF38" s="4647"/>
      <c r="EPG38" s="4647"/>
      <c r="EPH38" s="4647"/>
      <c r="EPI38" s="4647"/>
      <c r="EPJ38" s="4647"/>
      <c r="EPK38" s="4647"/>
      <c r="EPL38" s="4647"/>
      <c r="EPM38" s="4647"/>
      <c r="EPN38" s="4647"/>
      <c r="EPO38" s="4647"/>
      <c r="EPP38" s="4647"/>
      <c r="EPQ38" s="4647"/>
      <c r="EPR38" s="4647"/>
      <c r="EPS38" s="4647"/>
      <c r="EPT38" s="4647"/>
      <c r="EPU38" s="4647"/>
      <c r="EPV38" s="4647"/>
      <c r="EPW38" s="4647"/>
      <c r="EPX38" s="4647"/>
      <c r="EPY38" s="4647"/>
      <c r="EPZ38" s="4647"/>
      <c r="EQA38" s="4647"/>
      <c r="EQB38" s="4647"/>
      <c r="EQC38" s="4647"/>
      <c r="EQD38" s="4647"/>
      <c r="EQE38" s="4647"/>
      <c r="EQF38" s="4647"/>
      <c r="EQG38" s="4647"/>
      <c r="EQH38" s="4647"/>
      <c r="EQI38" s="4647"/>
      <c r="EQJ38" s="4647"/>
      <c r="EQK38" s="4647"/>
      <c r="EQL38" s="4647"/>
      <c r="EQM38" s="4647"/>
      <c r="EQN38" s="4647"/>
      <c r="EQO38" s="4647"/>
      <c r="EQP38" s="4647"/>
      <c r="EQQ38" s="4647"/>
      <c r="EQR38" s="4647"/>
      <c r="EQS38" s="4647"/>
      <c r="EQT38" s="4647"/>
      <c r="EQU38" s="4647"/>
      <c r="EQV38" s="4647"/>
      <c r="EQW38" s="4647"/>
      <c r="EQX38" s="4647"/>
      <c r="EQY38" s="4647"/>
      <c r="EQZ38" s="4647"/>
      <c r="ERA38" s="4647"/>
      <c r="ERB38" s="4647"/>
      <c r="ERC38" s="4647"/>
      <c r="ERD38" s="4647"/>
      <c r="ERE38" s="4647"/>
      <c r="ERF38" s="4647"/>
      <c r="ERG38" s="4647"/>
      <c r="ERH38" s="4647"/>
      <c r="ERI38" s="4647"/>
      <c r="ERJ38" s="4647"/>
      <c r="ERK38" s="4647"/>
      <c r="ERL38" s="4647"/>
      <c r="ERM38" s="4647"/>
      <c r="ERN38" s="4647"/>
      <c r="ERO38" s="4647"/>
      <c r="ERP38" s="4647"/>
      <c r="ERQ38" s="4647"/>
      <c r="ERR38" s="4647"/>
      <c r="ERS38" s="4647"/>
      <c r="ERT38" s="4647"/>
      <c r="ERU38" s="4647"/>
      <c r="ERV38" s="4647"/>
      <c r="ERW38" s="4647"/>
      <c r="ERX38" s="4647"/>
      <c r="ERY38" s="4647"/>
      <c r="ERZ38" s="4647"/>
      <c r="ESA38" s="4647"/>
      <c r="ESB38" s="4647"/>
      <c r="ESC38" s="4647"/>
      <c r="ESD38" s="4647"/>
      <c r="ESE38" s="4647"/>
      <c r="ESF38" s="4647"/>
      <c r="ESG38" s="4647"/>
      <c r="ESH38" s="4647"/>
      <c r="ESI38" s="4647"/>
      <c r="ESJ38" s="4647"/>
      <c r="ESK38" s="4647"/>
      <c r="ESL38" s="4647"/>
      <c r="ESM38" s="4647"/>
      <c r="ESN38" s="4647"/>
      <c r="ESO38" s="4647"/>
      <c r="ESP38" s="4647"/>
      <c r="ESQ38" s="4647"/>
      <c r="ESR38" s="4647"/>
      <c r="ESS38" s="4647"/>
      <c r="EST38" s="4647"/>
      <c r="ESU38" s="4647"/>
      <c r="ESV38" s="4647"/>
      <c r="ESW38" s="4647"/>
      <c r="ESX38" s="4647"/>
      <c r="ESY38" s="4647"/>
      <c r="ESZ38" s="4647"/>
      <c r="ETA38" s="4647"/>
      <c r="ETB38" s="4647"/>
      <c r="ETC38" s="4647"/>
      <c r="ETD38" s="4647"/>
      <c r="ETE38" s="4647"/>
      <c r="ETF38" s="4647"/>
      <c r="ETG38" s="4647"/>
      <c r="ETH38" s="4647"/>
      <c r="ETI38" s="4647"/>
      <c r="ETJ38" s="4647"/>
      <c r="ETK38" s="4647"/>
      <c r="ETL38" s="4647"/>
      <c r="ETM38" s="4647"/>
      <c r="ETN38" s="4647"/>
      <c r="ETO38" s="4647"/>
      <c r="ETP38" s="4647"/>
      <c r="ETQ38" s="4647"/>
      <c r="ETR38" s="4647"/>
      <c r="ETS38" s="4647"/>
      <c r="ETT38" s="4647"/>
      <c r="ETU38" s="4647"/>
      <c r="ETV38" s="4647"/>
      <c r="ETW38" s="4647"/>
      <c r="ETX38" s="4647"/>
      <c r="ETY38" s="4647"/>
      <c r="ETZ38" s="4647"/>
      <c r="EUA38" s="4647"/>
      <c r="EUB38" s="4647"/>
      <c r="EUC38" s="4647"/>
      <c r="EUD38" s="4647"/>
      <c r="EUE38" s="4647"/>
      <c r="EUF38" s="4647"/>
      <c r="EUG38" s="4647"/>
      <c r="EUH38" s="4647"/>
      <c r="EUI38" s="4647"/>
      <c r="EUJ38" s="4647"/>
      <c r="EUK38" s="4647"/>
      <c r="EUL38" s="4647"/>
      <c r="EUM38" s="4647"/>
      <c r="EUN38" s="4647"/>
      <c r="EUO38" s="4647"/>
      <c r="EUP38" s="4647"/>
      <c r="EUQ38" s="4647"/>
      <c r="EUR38" s="4647"/>
      <c r="EUS38" s="4647"/>
      <c r="EUT38" s="4647"/>
      <c r="EUU38" s="4647"/>
      <c r="EUV38" s="4647"/>
      <c r="EUW38" s="4647"/>
      <c r="EUX38" s="4647"/>
      <c r="EUY38" s="4647"/>
      <c r="EUZ38" s="4647"/>
      <c r="EVA38" s="4647"/>
      <c r="EVB38" s="4647"/>
      <c r="EVC38" s="4647"/>
      <c r="EVD38" s="4647"/>
      <c r="EVE38" s="4647"/>
      <c r="EVF38" s="4647"/>
      <c r="EVG38" s="4647"/>
      <c r="EVH38" s="4647"/>
      <c r="EVI38" s="4647"/>
      <c r="EVJ38" s="4647"/>
      <c r="EVK38" s="4647"/>
      <c r="EVL38" s="4647"/>
      <c r="EVM38" s="4647"/>
      <c r="EVN38" s="4647"/>
      <c r="EVO38" s="4647"/>
      <c r="EVP38" s="4647"/>
      <c r="EVQ38" s="4647"/>
      <c r="EVR38" s="4647"/>
      <c r="EVS38" s="4647"/>
      <c r="EVT38" s="4647"/>
      <c r="EVU38" s="4647"/>
      <c r="EVV38" s="4647"/>
      <c r="EVW38" s="4647"/>
      <c r="EVX38" s="4647"/>
      <c r="EVY38" s="4647"/>
      <c r="EVZ38" s="4647"/>
      <c r="EWA38" s="4647"/>
      <c r="EWB38" s="4647"/>
      <c r="EWC38" s="4647"/>
      <c r="EWD38" s="4647"/>
      <c r="EWE38" s="4647"/>
      <c r="EWF38" s="4647"/>
      <c r="EWG38" s="4647"/>
      <c r="EWH38" s="4647"/>
      <c r="EWI38" s="4647"/>
      <c r="EWJ38" s="4647"/>
      <c r="EWK38" s="4647"/>
      <c r="EWL38" s="4647"/>
      <c r="EWM38" s="4647"/>
      <c r="EWN38" s="4647"/>
      <c r="EWO38" s="4647"/>
      <c r="EWP38" s="4647"/>
      <c r="EWQ38" s="4647"/>
      <c r="EWR38" s="4647"/>
      <c r="EWS38" s="4647"/>
      <c r="EWT38" s="4647"/>
      <c r="EWU38" s="4647"/>
      <c r="EWV38" s="4647"/>
      <c r="EWW38" s="4647"/>
      <c r="EWX38" s="4647"/>
      <c r="EWY38" s="4647"/>
      <c r="EWZ38" s="4647"/>
      <c r="EXA38" s="4647"/>
      <c r="EXB38" s="4647"/>
      <c r="EXC38" s="4647"/>
      <c r="EXD38" s="4647"/>
      <c r="EXE38" s="4647"/>
      <c r="EXF38" s="4647"/>
      <c r="EXG38" s="4647"/>
      <c r="EXH38" s="4647"/>
      <c r="EXI38" s="4647"/>
      <c r="EXJ38" s="4647"/>
      <c r="EXK38" s="4647"/>
      <c r="EXL38" s="4647"/>
      <c r="EXM38" s="4647"/>
      <c r="EXN38" s="4647"/>
      <c r="EXO38" s="4647"/>
      <c r="EXP38" s="4647"/>
      <c r="EXQ38" s="4647"/>
      <c r="EXR38" s="4647"/>
      <c r="EXS38" s="4647"/>
      <c r="EXT38" s="4647"/>
      <c r="EXU38" s="4647"/>
      <c r="EXV38" s="4647"/>
      <c r="EXW38" s="4647"/>
      <c r="EXX38" s="4647"/>
      <c r="EXY38" s="4647"/>
      <c r="EXZ38" s="4647"/>
      <c r="EYA38" s="4647"/>
      <c r="EYB38" s="4647"/>
      <c r="EYC38" s="4647"/>
      <c r="EYD38" s="4647"/>
      <c r="EYE38" s="4647"/>
      <c r="EYF38" s="4647"/>
      <c r="EYG38" s="4647"/>
      <c r="EYH38" s="4647"/>
      <c r="EYI38" s="4647"/>
      <c r="EYJ38" s="4647"/>
      <c r="EYK38" s="4647"/>
      <c r="EYL38" s="4647"/>
      <c r="EYM38" s="4647"/>
      <c r="EYN38" s="4647"/>
      <c r="EYO38" s="4647"/>
      <c r="EYP38" s="4647"/>
      <c r="EYQ38" s="4647"/>
      <c r="EYR38" s="4647"/>
      <c r="EYS38" s="4647"/>
      <c r="EYT38" s="4647"/>
      <c r="EYU38" s="4647"/>
      <c r="EYV38" s="4647"/>
      <c r="EYW38" s="4647"/>
      <c r="EYX38" s="4647"/>
      <c r="EYY38" s="4647"/>
      <c r="EYZ38" s="4647"/>
      <c r="EZA38" s="4647"/>
      <c r="EZB38" s="4647"/>
      <c r="EZC38" s="4647"/>
      <c r="EZD38" s="4647"/>
      <c r="EZE38" s="4647"/>
      <c r="EZF38" s="4647"/>
      <c r="EZG38" s="4647"/>
      <c r="EZH38" s="4647"/>
      <c r="EZI38" s="4647"/>
      <c r="EZJ38" s="4647"/>
      <c r="EZK38" s="4647"/>
      <c r="EZL38" s="4647"/>
      <c r="EZM38" s="4647"/>
      <c r="EZN38" s="4647"/>
      <c r="EZO38" s="4647"/>
      <c r="EZP38" s="4647"/>
      <c r="EZQ38" s="4647"/>
      <c r="EZR38" s="4647"/>
      <c r="EZS38" s="4647"/>
      <c r="EZT38" s="4647"/>
      <c r="EZU38" s="4647"/>
      <c r="EZV38" s="4647"/>
      <c r="EZW38" s="4647"/>
      <c r="EZX38" s="4647"/>
      <c r="EZY38" s="4647"/>
      <c r="EZZ38" s="4647"/>
      <c r="FAA38" s="4647"/>
      <c r="FAB38" s="4647"/>
      <c r="FAC38" s="4647"/>
      <c r="FAD38" s="4647"/>
      <c r="FAE38" s="4647"/>
      <c r="FAF38" s="4647"/>
      <c r="FAG38" s="4647"/>
      <c r="FAH38" s="4647"/>
      <c r="FAI38" s="4647"/>
      <c r="FAJ38" s="4647"/>
      <c r="FAK38" s="4647"/>
      <c r="FAL38" s="4647"/>
      <c r="FAM38" s="4647"/>
      <c r="FAN38" s="4647"/>
      <c r="FAO38" s="4647"/>
      <c r="FAP38" s="4647"/>
      <c r="FAQ38" s="4647"/>
      <c r="FAR38" s="4647"/>
      <c r="FAS38" s="4647"/>
      <c r="FAT38" s="4647"/>
      <c r="FAU38" s="4647"/>
      <c r="FAV38" s="4647"/>
      <c r="FAW38" s="4647"/>
      <c r="FAX38" s="4647"/>
      <c r="FAY38" s="4647"/>
      <c r="FAZ38" s="4647"/>
      <c r="FBA38" s="4647"/>
      <c r="FBB38" s="4647"/>
      <c r="FBC38" s="4647"/>
      <c r="FBD38" s="4647"/>
      <c r="FBE38" s="4647"/>
      <c r="FBF38" s="4647"/>
      <c r="FBG38" s="4647"/>
      <c r="FBH38" s="4647"/>
      <c r="FBI38" s="4647"/>
      <c r="FBJ38" s="4647"/>
      <c r="FBK38" s="4647"/>
      <c r="FBL38" s="4647"/>
      <c r="FBM38" s="4647"/>
      <c r="FBN38" s="4647"/>
      <c r="FBO38" s="4647"/>
      <c r="FBP38" s="4647"/>
      <c r="FBQ38" s="4647"/>
      <c r="FBR38" s="4647"/>
      <c r="FBS38" s="4647"/>
      <c r="FBT38" s="4647"/>
      <c r="FBU38" s="4647"/>
      <c r="FBV38" s="4647"/>
      <c r="FBW38" s="4647"/>
      <c r="FBX38" s="4647"/>
      <c r="FBY38" s="4647"/>
      <c r="FBZ38" s="4647"/>
      <c r="FCA38" s="4647"/>
      <c r="FCB38" s="4647"/>
      <c r="FCC38" s="4647"/>
      <c r="FCD38" s="4647"/>
      <c r="FCE38" s="4647"/>
      <c r="FCF38" s="4647"/>
      <c r="FCG38" s="4647"/>
      <c r="FCH38" s="4647"/>
      <c r="FCI38" s="4647"/>
      <c r="FCJ38" s="4647"/>
      <c r="FCK38" s="4647"/>
      <c r="FCL38" s="4647"/>
      <c r="FCM38" s="4647"/>
      <c r="FCN38" s="4647"/>
      <c r="FCO38" s="4647"/>
      <c r="FCP38" s="4647"/>
      <c r="FCQ38" s="4647"/>
      <c r="FCR38" s="4647"/>
      <c r="FCS38" s="4647"/>
      <c r="FCT38" s="4647"/>
      <c r="FCU38" s="4647"/>
      <c r="FCV38" s="4647"/>
      <c r="FCW38" s="4647"/>
      <c r="FCX38" s="4647"/>
      <c r="FCY38" s="4647"/>
      <c r="FCZ38" s="4647"/>
      <c r="FDA38" s="4647"/>
      <c r="FDB38" s="4647"/>
      <c r="FDC38" s="4647"/>
      <c r="FDD38" s="4647"/>
      <c r="FDE38" s="4647"/>
      <c r="FDF38" s="4647"/>
      <c r="FDG38" s="4647"/>
      <c r="FDH38" s="4647"/>
      <c r="FDI38" s="4647"/>
      <c r="FDJ38" s="4647"/>
      <c r="FDK38" s="4647"/>
      <c r="FDL38" s="4647"/>
      <c r="FDM38" s="4647"/>
      <c r="FDN38" s="4647"/>
      <c r="FDO38" s="4647"/>
      <c r="FDP38" s="4647"/>
      <c r="FDQ38" s="4647"/>
      <c r="FDR38" s="4647"/>
      <c r="FDS38" s="4647"/>
      <c r="FDT38" s="4647"/>
      <c r="FDU38" s="4647"/>
      <c r="FDV38" s="4647"/>
      <c r="FDW38" s="4647"/>
      <c r="FDX38" s="4647"/>
      <c r="FDY38" s="4647"/>
      <c r="FDZ38" s="4647"/>
      <c r="FEA38" s="4647"/>
      <c r="FEB38" s="4647"/>
      <c r="FEC38" s="4647"/>
      <c r="FED38" s="4647"/>
      <c r="FEE38" s="4647"/>
      <c r="FEF38" s="4647"/>
      <c r="FEG38" s="4647"/>
      <c r="FEH38" s="4647"/>
      <c r="FEI38" s="4647"/>
      <c r="FEJ38" s="4647"/>
      <c r="FEK38" s="4647"/>
      <c r="FEL38" s="4647"/>
      <c r="FEM38" s="4647"/>
      <c r="FEN38" s="4647"/>
      <c r="FEO38" s="4647"/>
      <c r="FEP38" s="4647"/>
      <c r="FEQ38" s="4647"/>
      <c r="FER38" s="4647"/>
      <c r="FES38" s="4647"/>
      <c r="FET38" s="4647"/>
      <c r="FEU38" s="4647"/>
      <c r="FEV38" s="4647"/>
      <c r="FEW38" s="4647"/>
      <c r="FEX38" s="4647"/>
      <c r="FEY38" s="4647"/>
      <c r="FEZ38" s="4647"/>
      <c r="FFA38" s="4647"/>
      <c r="FFB38" s="4647"/>
      <c r="FFC38" s="4647"/>
      <c r="FFD38" s="4647"/>
      <c r="FFE38" s="4647"/>
      <c r="FFF38" s="4647"/>
      <c r="FFG38" s="4647"/>
      <c r="FFH38" s="4647"/>
      <c r="FFI38" s="4647"/>
      <c r="FFJ38" s="4647"/>
      <c r="FFK38" s="4647"/>
      <c r="FFL38" s="4647"/>
      <c r="FFM38" s="4647"/>
      <c r="FFN38" s="4647"/>
      <c r="FFO38" s="4647"/>
      <c r="FFP38" s="4647"/>
      <c r="FFQ38" s="4647"/>
      <c r="FFR38" s="4647"/>
      <c r="FFS38" s="4647"/>
      <c r="FFT38" s="4647"/>
      <c r="FFU38" s="4647"/>
      <c r="FFV38" s="4647"/>
      <c r="FFW38" s="4647"/>
      <c r="FFX38" s="4647"/>
      <c r="FFY38" s="4647"/>
      <c r="FFZ38" s="4647"/>
      <c r="FGA38" s="4647"/>
      <c r="FGB38" s="4647"/>
      <c r="FGC38" s="4647"/>
      <c r="FGD38" s="4647"/>
      <c r="FGE38" s="4647"/>
      <c r="FGF38" s="4647"/>
      <c r="FGG38" s="4647"/>
      <c r="FGH38" s="4647"/>
      <c r="FGI38" s="4647"/>
      <c r="FGJ38" s="4647"/>
      <c r="FGK38" s="4647"/>
      <c r="FGL38" s="4647"/>
      <c r="FGM38" s="4647"/>
      <c r="FGN38" s="4647"/>
      <c r="FGO38" s="4647"/>
      <c r="FGP38" s="4647"/>
      <c r="FGQ38" s="4647"/>
      <c r="FGR38" s="4647"/>
      <c r="FGS38" s="4647"/>
      <c r="FGT38" s="4647"/>
      <c r="FGU38" s="4647"/>
      <c r="FGV38" s="4647"/>
      <c r="FGW38" s="4647"/>
      <c r="FGX38" s="4647"/>
      <c r="FGY38" s="4647"/>
      <c r="FGZ38" s="4647"/>
      <c r="FHA38" s="4647"/>
      <c r="FHB38" s="4647"/>
      <c r="FHC38" s="4647"/>
      <c r="FHD38" s="4647"/>
      <c r="FHE38" s="4647"/>
      <c r="FHF38" s="4647"/>
      <c r="FHG38" s="4647"/>
      <c r="FHH38" s="4647"/>
      <c r="FHI38" s="4647"/>
      <c r="FHJ38" s="4647"/>
      <c r="FHK38" s="4647"/>
      <c r="FHL38" s="4647"/>
      <c r="FHM38" s="4647"/>
      <c r="FHN38" s="4647"/>
      <c r="FHO38" s="4647"/>
      <c r="FHP38" s="4647"/>
      <c r="FHQ38" s="4647"/>
      <c r="FHR38" s="4647"/>
      <c r="FHS38" s="4647"/>
      <c r="FHT38" s="4647"/>
      <c r="FHU38" s="4647"/>
      <c r="FHV38" s="4647"/>
      <c r="FHW38" s="4647"/>
      <c r="FHX38" s="4647"/>
      <c r="FHY38" s="4647"/>
      <c r="FHZ38" s="4647"/>
      <c r="FIA38" s="4647"/>
      <c r="FIB38" s="4647"/>
      <c r="FIC38" s="4647"/>
      <c r="FID38" s="4647"/>
      <c r="FIE38" s="4647"/>
      <c r="FIF38" s="4647"/>
      <c r="FIG38" s="4647"/>
      <c r="FIH38" s="4647"/>
      <c r="FII38" s="4647"/>
      <c r="FIJ38" s="4647"/>
      <c r="FIK38" s="4647"/>
      <c r="FIL38" s="4647"/>
      <c r="FIM38" s="4647"/>
      <c r="FIN38" s="4647"/>
      <c r="FIO38" s="4647"/>
      <c r="FIP38" s="4647"/>
      <c r="FIQ38" s="4647"/>
      <c r="FIR38" s="4647"/>
      <c r="FIS38" s="4647"/>
      <c r="FIT38" s="4647"/>
      <c r="FIU38" s="4647"/>
      <c r="FIV38" s="4647"/>
      <c r="FIW38" s="4647"/>
      <c r="FIX38" s="4647"/>
      <c r="FIY38" s="4647"/>
      <c r="FIZ38" s="4647"/>
      <c r="FJA38" s="4647"/>
      <c r="FJB38" s="4647"/>
      <c r="FJC38" s="4647"/>
      <c r="FJD38" s="4647"/>
      <c r="FJE38" s="4647"/>
      <c r="FJF38" s="4647"/>
      <c r="FJG38" s="4647"/>
      <c r="FJH38" s="4647"/>
      <c r="FJI38" s="4647"/>
      <c r="FJJ38" s="4647"/>
      <c r="FJK38" s="4647"/>
      <c r="FJL38" s="4647"/>
      <c r="FJM38" s="4647"/>
      <c r="FJN38" s="4647"/>
      <c r="FJO38" s="4647"/>
      <c r="FJP38" s="4647"/>
      <c r="FJQ38" s="4647"/>
      <c r="FJR38" s="4647"/>
      <c r="FJS38" s="4647"/>
      <c r="FJT38" s="4647"/>
      <c r="FJU38" s="4647"/>
      <c r="FJV38" s="4647"/>
      <c r="FJW38" s="4647"/>
      <c r="FJX38" s="4647"/>
      <c r="FJY38" s="4647"/>
      <c r="FJZ38" s="4647"/>
      <c r="FKA38" s="4647"/>
      <c r="FKB38" s="4647"/>
      <c r="FKC38" s="4647"/>
      <c r="FKD38" s="4647"/>
      <c r="FKE38" s="4647"/>
      <c r="FKF38" s="4647"/>
      <c r="FKG38" s="4647"/>
      <c r="FKH38" s="4647"/>
      <c r="FKI38" s="4647"/>
      <c r="FKJ38" s="4647"/>
      <c r="FKK38" s="4647"/>
      <c r="FKL38" s="4647"/>
      <c r="FKM38" s="4647"/>
      <c r="FKN38" s="4647"/>
      <c r="FKO38" s="4647"/>
      <c r="FKP38" s="4647"/>
      <c r="FKQ38" s="4647"/>
      <c r="FKR38" s="4647"/>
      <c r="FKS38" s="4647"/>
      <c r="FKT38" s="4647"/>
      <c r="FKU38" s="4647"/>
      <c r="FKV38" s="4647"/>
      <c r="FKW38" s="4647"/>
      <c r="FKX38" s="4647"/>
      <c r="FKY38" s="4647"/>
      <c r="FKZ38" s="4647"/>
      <c r="FLA38" s="4647"/>
      <c r="FLB38" s="4647"/>
      <c r="FLC38" s="4647"/>
      <c r="FLD38" s="4647"/>
      <c r="FLE38" s="4647"/>
      <c r="FLF38" s="4647"/>
      <c r="FLG38" s="4647"/>
      <c r="FLH38" s="4647"/>
      <c r="FLI38" s="4647"/>
      <c r="FLJ38" s="4647"/>
      <c r="FLK38" s="4647"/>
      <c r="FLL38" s="4647"/>
      <c r="FLM38" s="4647"/>
      <c r="FLN38" s="4647"/>
      <c r="FLO38" s="4647"/>
      <c r="FLP38" s="4647"/>
      <c r="FLQ38" s="4647"/>
      <c r="FLR38" s="4647"/>
      <c r="FLS38" s="4647"/>
      <c r="FLT38" s="4647"/>
      <c r="FLU38" s="4647"/>
      <c r="FLV38" s="4647"/>
      <c r="FLW38" s="4647"/>
      <c r="FLX38" s="4647"/>
      <c r="FLY38" s="4647"/>
      <c r="FLZ38" s="4647"/>
      <c r="FMA38" s="4647"/>
      <c r="FMB38" s="4647"/>
      <c r="FMC38" s="4647"/>
      <c r="FMD38" s="4647"/>
      <c r="FME38" s="4647"/>
      <c r="FMF38" s="4647"/>
      <c r="FMG38" s="4647"/>
      <c r="FMH38" s="4647"/>
      <c r="FMI38" s="4647"/>
      <c r="FMJ38" s="4647"/>
      <c r="FMK38" s="4647"/>
      <c r="FML38" s="4647"/>
      <c r="FMM38" s="4647"/>
      <c r="FMN38" s="4647"/>
      <c r="FMO38" s="4647"/>
      <c r="FMP38" s="4647"/>
      <c r="FMQ38" s="4647"/>
      <c r="FMR38" s="4647"/>
      <c r="FMS38" s="4647"/>
      <c r="FMT38" s="4647"/>
      <c r="FMU38" s="4647"/>
      <c r="FMV38" s="4647"/>
      <c r="FMW38" s="4647"/>
      <c r="FMX38" s="4647"/>
      <c r="FMY38" s="4647"/>
      <c r="FMZ38" s="4647"/>
      <c r="FNA38" s="4647"/>
      <c r="FNB38" s="4647"/>
      <c r="FNC38" s="4647"/>
      <c r="FND38" s="4647"/>
      <c r="FNE38" s="4647"/>
      <c r="FNF38" s="4647"/>
      <c r="FNG38" s="4647"/>
      <c r="FNH38" s="4647"/>
      <c r="FNI38" s="4647"/>
      <c r="FNJ38" s="4647"/>
      <c r="FNK38" s="4647"/>
      <c r="FNL38" s="4647"/>
      <c r="FNM38" s="4647"/>
      <c r="FNN38" s="4647"/>
      <c r="FNO38" s="4647"/>
      <c r="FNP38" s="4647"/>
      <c r="FNQ38" s="4647"/>
      <c r="FNR38" s="4647"/>
      <c r="FNS38" s="4647"/>
      <c r="FNT38" s="4647"/>
      <c r="FNU38" s="4647"/>
      <c r="FNV38" s="4647"/>
      <c r="FNW38" s="4647"/>
      <c r="FNX38" s="4647"/>
      <c r="FNY38" s="4647"/>
      <c r="FNZ38" s="4647"/>
      <c r="FOA38" s="4647"/>
      <c r="FOB38" s="4647"/>
      <c r="FOC38" s="4647"/>
      <c r="FOD38" s="4647"/>
      <c r="FOE38" s="4647"/>
      <c r="FOF38" s="4647"/>
      <c r="FOG38" s="4647"/>
      <c r="FOH38" s="4647"/>
      <c r="FOI38" s="4647"/>
      <c r="FOJ38" s="4647"/>
      <c r="FOK38" s="4647"/>
      <c r="FOL38" s="4647"/>
      <c r="FOM38" s="4647"/>
      <c r="FON38" s="4647"/>
      <c r="FOO38" s="4647"/>
      <c r="FOP38" s="4647"/>
      <c r="FOQ38" s="4647"/>
      <c r="FOR38" s="4647"/>
      <c r="FOS38" s="4647"/>
      <c r="FOT38" s="4647"/>
      <c r="FOU38" s="4647"/>
      <c r="FOV38" s="4647"/>
      <c r="FOW38" s="4647"/>
      <c r="FOX38" s="4647"/>
      <c r="FOY38" s="4647"/>
      <c r="FOZ38" s="4647"/>
      <c r="FPA38" s="4647"/>
      <c r="FPB38" s="4647"/>
      <c r="FPC38" s="4647"/>
      <c r="FPD38" s="4647"/>
      <c r="FPE38" s="4647"/>
      <c r="FPF38" s="4647"/>
      <c r="FPG38" s="4647"/>
      <c r="FPH38" s="4647"/>
      <c r="FPI38" s="4647"/>
      <c r="FPJ38" s="4647"/>
      <c r="FPK38" s="4647"/>
      <c r="FPL38" s="4647"/>
      <c r="FPM38" s="4647"/>
      <c r="FPN38" s="4647"/>
      <c r="FPO38" s="4647"/>
      <c r="FPP38" s="4647"/>
      <c r="FPQ38" s="4647"/>
      <c r="FPR38" s="4647"/>
      <c r="FPS38" s="4647"/>
      <c r="FPT38" s="4647"/>
      <c r="FPU38" s="4647"/>
      <c r="FPV38" s="4647"/>
      <c r="FPW38" s="4647"/>
      <c r="FPX38" s="4647"/>
      <c r="FPY38" s="4647"/>
      <c r="FPZ38" s="4647"/>
      <c r="FQA38" s="4647"/>
      <c r="FQB38" s="4647"/>
      <c r="FQC38" s="4647"/>
      <c r="FQD38" s="4647"/>
      <c r="FQE38" s="4647"/>
      <c r="FQF38" s="4647"/>
      <c r="FQG38" s="4647"/>
      <c r="FQH38" s="4647"/>
      <c r="FQI38" s="4647"/>
      <c r="FQJ38" s="4647"/>
      <c r="FQK38" s="4647"/>
      <c r="FQL38" s="4647"/>
      <c r="FQM38" s="4647"/>
      <c r="FQN38" s="4647"/>
      <c r="FQO38" s="4647"/>
      <c r="FQP38" s="4647"/>
      <c r="FQQ38" s="4647"/>
      <c r="FQR38" s="4647"/>
      <c r="FQS38" s="4647"/>
      <c r="FQT38" s="4647"/>
      <c r="FQU38" s="4647"/>
      <c r="FQV38" s="4647"/>
      <c r="FQW38" s="4647"/>
      <c r="FQX38" s="4647"/>
      <c r="FQY38" s="4647"/>
      <c r="FQZ38" s="4647"/>
      <c r="FRA38" s="4647"/>
      <c r="FRB38" s="4647"/>
      <c r="FRC38" s="4647"/>
      <c r="FRD38" s="4647"/>
      <c r="FRE38" s="4647"/>
      <c r="FRF38" s="4647"/>
      <c r="FRG38" s="4647"/>
      <c r="FRH38" s="4647"/>
      <c r="FRI38" s="4647"/>
      <c r="FRJ38" s="4647"/>
      <c r="FRK38" s="4647"/>
      <c r="FRL38" s="4647"/>
      <c r="FRM38" s="4647"/>
      <c r="FRN38" s="4647"/>
      <c r="FRO38" s="4647"/>
      <c r="FRP38" s="4647"/>
      <c r="FRQ38" s="4647"/>
      <c r="FRR38" s="4647"/>
      <c r="FRS38" s="4647"/>
      <c r="FRT38" s="4647"/>
      <c r="FRU38" s="4647"/>
      <c r="FRV38" s="4647"/>
      <c r="FRW38" s="4647"/>
      <c r="FRX38" s="4647"/>
      <c r="FRY38" s="4647"/>
      <c r="FRZ38" s="4647"/>
      <c r="FSA38" s="4647"/>
      <c r="FSB38" s="4647"/>
      <c r="FSC38" s="4647"/>
      <c r="FSD38" s="4647"/>
      <c r="FSE38" s="4647"/>
      <c r="FSF38" s="4647"/>
      <c r="FSG38" s="4647"/>
      <c r="FSH38" s="4647"/>
      <c r="FSI38" s="4647"/>
      <c r="FSJ38" s="4647"/>
      <c r="FSK38" s="4647"/>
      <c r="FSL38" s="4647"/>
      <c r="FSM38" s="4647"/>
      <c r="FSN38" s="4647"/>
      <c r="FSO38" s="4647"/>
      <c r="FSP38" s="4647"/>
      <c r="FSQ38" s="4647"/>
      <c r="FSR38" s="4647"/>
      <c r="FSS38" s="4647"/>
      <c r="FST38" s="4647"/>
      <c r="FSU38" s="4647"/>
      <c r="FSV38" s="4647"/>
      <c r="FSW38" s="4647"/>
      <c r="FSX38" s="4647"/>
      <c r="FSY38" s="4647"/>
      <c r="FSZ38" s="4647"/>
      <c r="FTA38" s="4647"/>
      <c r="FTB38" s="4647"/>
      <c r="FTC38" s="4647"/>
      <c r="FTD38" s="4647"/>
      <c r="FTE38" s="4647"/>
      <c r="FTF38" s="4647"/>
      <c r="FTG38" s="4647"/>
      <c r="FTH38" s="4647"/>
      <c r="FTI38" s="4647"/>
      <c r="FTJ38" s="4647"/>
      <c r="FTK38" s="4647"/>
      <c r="FTL38" s="4647"/>
      <c r="FTM38" s="4647"/>
      <c r="FTN38" s="4647"/>
      <c r="FTO38" s="4647"/>
      <c r="FTP38" s="4647"/>
      <c r="FTQ38" s="4647"/>
      <c r="FTR38" s="4647"/>
      <c r="FTS38" s="4647"/>
      <c r="FTT38" s="4647"/>
      <c r="FTU38" s="4647"/>
      <c r="FTV38" s="4647"/>
      <c r="FTW38" s="4647"/>
      <c r="FTX38" s="4647"/>
      <c r="FTY38" s="4647"/>
      <c r="FTZ38" s="4647"/>
      <c r="FUA38" s="4647"/>
      <c r="FUB38" s="4647"/>
      <c r="FUC38" s="4647"/>
      <c r="FUD38" s="4647"/>
      <c r="FUE38" s="4647"/>
      <c r="FUF38" s="4647"/>
      <c r="FUG38" s="4647"/>
      <c r="FUH38" s="4647"/>
      <c r="FUI38" s="4647"/>
      <c r="FUJ38" s="4647"/>
      <c r="FUK38" s="4647"/>
      <c r="FUL38" s="4647"/>
      <c r="FUM38" s="4647"/>
      <c r="FUN38" s="4647"/>
      <c r="FUO38" s="4647"/>
      <c r="FUP38" s="4647"/>
      <c r="FUQ38" s="4647"/>
      <c r="FUR38" s="4647"/>
      <c r="FUS38" s="4647"/>
      <c r="FUT38" s="4647"/>
      <c r="FUU38" s="4647"/>
      <c r="FUV38" s="4647"/>
      <c r="FUW38" s="4647"/>
      <c r="FUX38" s="4647"/>
      <c r="FUY38" s="4647"/>
      <c r="FUZ38" s="4647"/>
      <c r="FVA38" s="4647"/>
      <c r="FVB38" s="4647"/>
      <c r="FVC38" s="4647"/>
      <c r="FVD38" s="4647"/>
      <c r="FVE38" s="4647"/>
      <c r="FVF38" s="4647"/>
      <c r="FVG38" s="4647"/>
      <c r="FVH38" s="4647"/>
      <c r="FVI38" s="4647"/>
      <c r="FVJ38" s="4647"/>
      <c r="FVK38" s="4647"/>
      <c r="FVL38" s="4647"/>
      <c r="FVM38" s="4647"/>
      <c r="FVN38" s="4647"/>
      <c r="FVO38" s="4647"/>
      <c r="FVP38" s="4647"/>
      <c r="FVQ38" s="4647"/>
      <c r="FVR38" s="4647"/>
      <c r="FVS38" s="4647"/>
      <c r="FVT38" s="4647"/>
      <c r="FVU38" s="4647"/>
      <c r="FVV38" s="4647"/>
      <c r="FVW38" s="4647"/>
      <c r="FVX38" s="4647"/>
      <c r="FVY38" s="4647"/>
      <c r="FVZ38" s="4647"/>
      <c r="FWA38" s="4647"/>
      <c r="FWB38" s="4647"/>
      <c r="FWC38" s="4647"/>
      <c r="FWD38" s="4647"/>
      <c r="FWE38" s="4647"/>
      <c r="FWF38" s="4647"/>
      <c r="FWG38" s="4647"/>
      <c r="FWH38" s="4647"/>
      <c r="FWI38" s="4647"/>
      <c r="FWJ38" s="4647"/>
      <c r="FWK38" s="4647"/>
      <c r="FWL38" s="4647"/>
      <c r="FWM38" s="4647"/>
      <c r="FWN38" s="4647"/>
      <c r="FWO38" s="4647"/>
      <c r="FWP38" s="4647"/>
      <c r="FWQ38" s="4647"/>
      <c r="FWR38" s="4647"/>
      <c r="FWS38" s="4647"/>
      <c r="FWT38" s="4647"/>
      <c r="FWU38" s="4647"/>
      <c r="FWV38" s="4647"/>
      <c r="FWW38" s="4647"/>
      <c r="FWX38" s="4647"/>
      <c r="FWY38" s="4647"/>
      <c r="FWZ38" s="4647"/>
      <c r="FXA38" s="4647"/>
      <c r="FXB38" s="4647"/>
      <c r="FXC38" s="4647"/>
      <c r="FXD38" s="4647"/>
      <c r="FXE38" s="4647"/>
      <c r="FXF38" s="4647"/>
      <c r="FXG38" s="4647"/>
      <c r="FXH38" s="4647"/>
      <c r="FXI38" s="4647"/>
      <c r="FXJ38" s="4647"/>
      <c r="FXK38" s="4647"/>
      <c r="FXL38" s="4647"/>
      <c r="FXM38" s="4647"/>
      <c r="FXN38" s="4647"/>
      <c r="FXO38" s="4647"/>
      <c r="FXP38" s="4647"/>
      <c r="FXQ38" s="4647"/>
      <c r="FXR38" s="4647"/>
      <c r="FXS38" s="4647"/>
      <c r="FXT38" s="4647"/>
      <c r="FXU38" s="4647"/>
      <c r="FXV38" s="4647"/>
      <c r="FXW38" s="4647"/>
      <c r="FXX38" s="4647"/>
      <c r="FXY38" s="4647"/>
      <c r="FXZ38" s="4647"/>
      <c r="FYA38" s="4647"/>
      <c r="FYB38" s="4647"/>
      <c r="FYC38" s="4647"/>
      <c r="FYD38" s="4647"/>
      <c r="FYE38" s="4647"/>
      <c r="FYF38" s="4647"/>
      <c r="FYG38" s="4647"/>
      <c r="FYH38" s="4647"/>
      <c r="FYI38" s="4647"/>
      <c r="FYJ38" s="4647"/>
      <c r="FYK38" s="4647"/>
      <c r="FYL38" s="4647"/>
      <c r="FYM38" s="4647"/>
      <c r="FYN38" s="4647"/>
      <c r="FYO38" s="4647"/>
      <c r="FYP38" s="4647"/>
      <c r="FYQ38" s="4647"/>
      <c r="FYR38" s="4647"/>
      <c r="FYS38" s="4647"/>
      <c r="FYT38" s="4647"/>
      <c r="FYU38" s="4647"/>
      <c r="FYV38" s="4647"/>
      <c r="FYW38" s="4647"/>
      <c r="FYX38" s="4647"/>
      <c r="FYY38" s="4647"/>
      <c r="FYZ38" s="4647"/>
      <c r="FZA38" s="4647"/>
      <c r="FZB38" s="4647"/>
      <c r="FZC38" s="4647"/>
      <c r="FZD38" s="4647"/>
      <c r="FZE38" s="4647"/>
      <c r="FZF38" s="4647"/>
      <c r="FZG38" s="4647"/>
      <c r="FZH38" s="4647"/>
      <c r="FZI38" s="4647"/>
      <c r="FZJ38" s="4647"/>
      <c r="FZK38" s="4647"/>
      <c r="FZL38" s="4647"/>
      <c r="FZM38" s="4647"/>
      <c r="FZN38" s="4647"/>
      <c r="FZO38" s="4647"/>
      <c r="FZP38" s="4647"/>
      <c r="FZQ38" s="4647"/>
      <c r="FZR38" s="4647"/>
      <c r="FZS38" s="4647"/>
      <c r="FZT38" s="4647"/>
      <c r="FZU38" s="4647"/>
      <c r="FZV38" s="4647"/>
      <c r="FZW38" s="4647"/>
      <c r="FZX38" s="4647"/>
      <c r="FZY38" s="4647"/>
      <c r="FZZ38" s="4647"/>
      <c r="GAA38" s="4647"/>
      <c r="GAB38" s="4647"/>
      <c r="GAC38" s="4647"/>
      <c r="GAD38" s="4647"/>
      <c r="GAE38" s="4647"/>
      <c r="GAF38" s="4647"/>
      <c r="GAG38" s="4647"/>
      <c r="GAH38" s="4647"/>
      <c r="GAI38" s="4647"/>
      <c r="GAJ38" s="4647"/>
      <c r="GAK38" s="4647"/>
      <c r="GAL38" s="4647"/>
      <c r="GAM38" s="4647"/>
      <c r="GAN38" s="4647"/>
      <c r="GAO38" s="4647"/>
      <c r="GAP38" s="4647"/>
      <c r="GAQ38" s="4647"/>
      <c r="GAR38" s="4647"/>
      <c r="GAS38" s="4647"/>
      <c r="GAT38" s="4647"/>
      <c r="GAU38" s="4647"/>
      <c r="GAV38" s="4647"/>
      <c r="GAW38" s="4647"/>
      <c r="GAX38" s="4647"/>
      <c r="GAY38" s="4647"/>
      <c r="GAZ38" s="4647"/>
      <c r="GBA38" s="4647"/>
      <c r="GBB38" s="4647"/>
      <c r="GBC38" s="4647"/>
      <c r="GBD38" s="4647"/>
      <c r="GBE38" s="4647"/>
      <c r="GBF38" s="4647"/>
      <c r="GBG38" s="4647"/>
      <c r="GBH38" s="4647"/>
      <c r="GBI38" s="4647"/>
      <c r="GBJ38" s="4647"/>
      <c r="GBK38" s="4647"/>
      <c r="GBL38" s="4647"/>
      <c r="GBM38" s="4647"/>
      <c r="GBN38" s="4647"/>
      <c r="GBO38" s="4647"/>
      <c r="GBP38" s="4647"/>
      <c r="GBQ38" s="4647"/>
      <c r="GBR38" s="4647"/>
      <c r="GBS38" s="4647"/>
      <c r="GBT38" s="4647"/>
      <c r="GBU38" s="4647"/>
      <c r="GBV38" s="4647"/>
      <c r="GBW38" s="4647"/>
      <c r="GBX38" s="4647"/>
      <c r="GBY38" s="4647"/>
      <c r="GBZ38" s="4647"/>
      <c r="GCA38" s="4647"/>
      <c r="GCB38" s="4647"/>
      <c r="GCC38" s="4647"/>
      <c r="GCD38" s="4647"/>
      <c r="GCE38" s="4647"/>
      <c r="GCF38" s="4647"/>
      <c r="GCG38" s="4647"/>
      <c r="GCH38" s="4647"/>
      <c r="GCI38" s="4647"/>
      <c r="GCJ38" s="4647"/>
      <c r="GCK38" s="4647"/>
      <c r="GCL38" s="4647"/>
      <c r="GCM38" s="4647"/>
      <c r="GCN38" s="4647"/>
      <c r="GCO38" s="4647"/>
      <c r="GCP38" s="4647"/>
      <c r="GCQ38" s="4647"/>
      <c r="GCR38" s="4647"/>
      <c r="GCS38" s="4647"/>
      <c r="GCT38" s="4647"/>
      <c r="GCU38" s="4647"/>
      <c r="GCV38" s="4647"/>
      <c r="GCW38" s="4647"/>
      <c r="GCX38" s="4647"/>
      <c r="GCY38" s="4647"/>
      <c r="GCZ38" s="4647"/>
      <c r="GDA38" s="4647"/>
      <c r="GDB38" s="4647"/>
      <c r="GDC38" s="4647"/>
      <c r="GDD38" s="4647"/>
      <c r="GDE38" s="4647"/>
      <c r="GDF38" s="4647"/>
      <c r="GDG38" s="4647"/>
      <c r="GDH38" s="4647"/>
      <c r="GDI38" s="4647"/>
      <c r="GDJ38" s="4647"/>
      <c r="GDK38" s="4647"/>
      <c r="GDL38" s="4647"/>
      <c r="GDM38" s="4647"/>
      <c r="GDN38" s="4647"/>
      <c r="GDO38" s="4647"/>
      <c r="GDP38" s="4647"/>
      <c r="GDQ38" s="4647"/>
      <c r="GDR38" s="4647"/>
      <c r="GDS38" s="4647"/>
      <c r="GDT38" s="4647"/>
      <c r="GDU38" s="4647"/>
      <c r="GDV38" s="4647"/>
      <c r="GDW38" s="4647"/>
      <c r="GDX38" s="4647"/>
      <c r="GDY38" s="4647"/>
      <c r="GDZ38" s="4647"/>
      <c r="GEA38" s="4647"/>
      <c r="GEB38" s="4647"/>
      <c r="GEC38" s="4647"/>
      <c r="GED38" s="4647"/>
      <c r="GEE38" s="4647"/>
      <c r="GEF38" s="4647"/>
      <c r="GEG38" s="4647"/>
      <c r="GEH38" s="4647"/>
      <c r="GEI38" s="4647"/>
      <c r="GEJ38" s="4647"/>
      <c r="GEK38" s="4647"/>
      <c r="GEL38" s="4647"/>
      <c r="GEM38" s="4647"/>
      <c r="GEN38" s="4647"/>
      <c r="GEO38" s="4647"/>
      <c r="GEP38" s="4647"/>
      <c r="GEQ38" s="4647"/>
      <c r="GER38" s="4647"/>
      <c r="GES38" s="4647"/>
      <c r="GET38" s="4647"/>
      <c r="GEU38" s="4647"/>
      <c r="GEV38" s="4647"/>
      <c r="GEW38" s="4647"/>
      <c r="GEX38" s="4647"/>
      <c r="GEY38" s="4647"/>
      <c r="GEZ38" s="4647"/>
      <c r="GFA38" s="4647"/>
      <c r="GFB38" s="4647"/>
      <c r="GFC38" s="4647"/>
      <c r="GFD38" s="4647"/>
      <c r="GFE38" s="4647"/>
      <c r="GFF38" s="4647"/>
      <c r="GFG38" s="4647"/>
      <c r="GFH38" s="4647"/>
      <c r="GFI38" s="4647"/>
      <c r="GFJ38" s="4647"/>
      <c r="GFK38" s="4647"/>
      <c r="GFL38" s="4647"/>
      <c r="GFM38" s="4647"/>
      <c r="GFN38" s="4647"/>
      <c r="GFO38" s="4647"/>
      <c r="GFP38" s="4647"/>
      <c r="GFQ38" s="4647"/>
      <c r="GFR38" s="4647"/>
      <c r="GFS38" s="4647"/>
      <c r="GFT38" s="4647"/>
      <c r="GFU38" s="4647"/>
      <c r="GFV38" s="4647"/>
      <c r="GFW38" s="4647"/>
      <c r="GFX38" s="4647"/>
      <c r="GFY38" s="4647"/>
      <c r="GFZ38" s="4647"/>
      <c r="GGA38" s="4647"/>
      <c r="GGB38" s="4647"/>
      <c r="GGC38" s="4647"/>
      <c r="GGD38" s="4647"/>
      <c r="GGE38" s="4647"/>
      <c r="GGF38" s="4647"/>
      <c r="GGG38" s="4647"/>
      <c r="GGH38" s="4647"/>
      <c r="GGI38" s="4647"/>
      <c r="GGJ38" s="4647"/>
      <c r="GGK38" s="4647"/>
      <c r="GGL38" s="4647"/>
      <c r="GGM38" s="4647"/>
      <c r="GGN38" s="4647"/>
      <c r="GGO38" s="4647"/>
      <c r="GGP38" s="4647"/>
      <c r="GGQ38" s="4647"/>
      <c r="GGR38" s="4647"/>
      <c r="GGS38" s="4647"/>
      <c r="GGT38" s="4647"/>
      <c r="GGU38" s="4647"/>
      <c r="GGV38" s="4647"/>
      <c r="GGW38" s="4647"/>
      <c r="GGX38" s="4647"/>
      <c r="GGY38" s="4647"/>
      <c r="GGZ38" s="4647"/>
      <c r="GHA38" s="4647"/>
      <c r="GHB38" s="4647"/>
      <c r="GHC38" s="4647"/>
      <c r="GHD38" s="4647"/>
      <c r="GHE38" s="4647"/>
      <c r="GHF38" s="4647"/>
      <c r="GHG38" s="4647"/>
      <c r="GHH38" s="4647"/>
      <c r="GHI38" s="4647"/>
      <c r="GHJ38" s="4647"/>
      <c r="GHK38" s="4647"/>
      <c r="GHL38" s="4647"/>
      <c r="GHM38" s="4647"/>
      <c r="GHN38" s="4647"/>
      <c r="GHO38" s="4647"/>
      <c r="GHP38" s="4647"/>
      <c r="GHQ38" s="4647"/>
      <c r="GHR38" s="4647"/>
      <c r="GHS38" s="4647"/>
      <c r="GHT38" s="4647"/>
      <c r="GHU38" s="4647"/>
      <c r="GHV38" s="4647"/>
      <c r="GHW38" s="4647"/>
      <c r="GHX38" s="4647"/>
      <c r="GHY38" s="4647"/>
      <c r="GHZ38" s="4647"/>
      <c r="GIA38" s="4647"/>
      <c r="GIB38" s="4647"/>
      <c r="GIC38" s="4647"/>
      <c r="GID38" s="4647"/>
      <c r="GIE38" s="4647"/>
      <c r="GIF38" s="4647"/>
      <c r="GIG38" s="4647"/>
      <c r="GIH38" s="4647"/>
      <c r="GII38" s="4647"/>
      <c r="GIJ38" s="4647"/>
      <c r="GIK38" s="4647"/>
      <c r="GIL38" s="4647"/>
      <c r="GIM38" s="4647"/>
      <c r="GIN38" s="4647"/>
      <c r="GIO38" s="4647"/>
      <c r="GIP38" s="4647"/>
      <c r="GIQ38" s="4647"/>
      <c r="GIR38" s="4647"/>
      <c r="GIS38" s="4647"/>
      <c r="GIT38" s="4647"/>
      <c r="GIU38" s="4647"/>
      <c r="GIV38" s="4647"/>
      <c r="GIW38" s="4647"/>
      <c r="GIX38" s="4647"/>
      <c r="GIY38" s="4647"/>
      <c r="GIZ38" s="4647"/>
      <c r="GJA38" s="4647"/>
      <c r="GJB38" s="4647"/>
      <c r="GJC38" s="4647"/>
      <c r="GJD38" s="4647"/>
      <c r="GJE38" s="4647"/>
      <c r="GJF38" s="4647"/>
      <c r="GJG38" s="4647"/>
      <c r="GJH38" s="4647"/>
      <c r="GJI38" s="4647"/>
      <c r="GJJ38" s="4647"/>
      <c r="GJK38" s="4647"/>
      <c r="GJL38" s="4647"/>
      <c r="GJM38" s="4647"/>
      <c r="GJN38" s="4647"/>
      <c r="GJO38" s="4647"/>
      <c r="GJP38" s="4647"/>
      <c r="GJQ38" s="4647"/>
      <c r="GJR38" s="4647"/>
      <c r="GJS38" s="4647"/>
      <c r="GJT38" s="4647"/>
      <c r="GJU38" s="4647"/>
      <c r="GJV38" s="4647"/>
      <c r="GJW38" s="4647"/>
      <c r="GJX38" s="4647"/>
      <c r="GJY38" s="4647"/>
      <c r="GJZ38" s="4647"/>
      <c r="GKA38" s="4647"/>
      <c r="GKB38" s="4647"/>
      <c r="GKC38" s="4647"/>
      <c r="GKD38" s="4647"/>
      <c r="GKE38" s="4647"/>
      <c r="GKF38" s="4647"/>
      <c r="GKG38" s="4647"/>
      <c r="GKH38" s="4647"/>
      <c r="GKI38" s="4647"/>
      <c r="GKJ38" s="4647"/>
      <c r="GKK38" s="4647"/>
      <c r="GKL38" s="4647"/>
      <c r="GKM38" s="4647"/>
      <c r="GKN38" s="4647"/>
      <c r="GKO38" s="4647"/>
      <c r="GKP38" s="4647"/>
      <c r="GKQ38" s="4647"/>
      <c r="GKR38" s="4647"/>
      <c r="GKS38" s="4647"/>
      <c r="GKT38" s="4647"/>
      <c r="GKU38" s="4647"/>
      <c r="GKV38" s="4647"/>
      <c r="GKW38" s="4647"/>
      <c r="GKX38" s="4647"/>
      <c r="GKY38" s="4647"/>
      <c r="GKZ38" s="4647"/>
      <c r="GLA38" s="4647"/>
      <c r="GLB38" s="4647"/>
      <c r="GLC38" s="4647"/>
      <c r="GLD38" s="4647"/>
      <c r="GLE38" s="4647"/>
      <c r="GLF38" s="4647"/>
      <c r="GLG38" s="4647"/>
      <c r="GLH38" s="4647"/>
      <c r="GLI38" s="4647"/>
      <c r="GLJ38" s="4647"/>
      <c r="GLK38" s="4647"/>
      <c r="GLL38" s="4647"/>
      <c r="GLM38" s="4647"/>
      <c r="GLN38" s="4647"/>
      <c r="GLO38" s="4647"/>
      <c r="GLP38" s="4647"/>
      <c r="GLQ38" s="4647"/>
      <c r="GLR38" s="4647"/>
      <c r="GLS38" s="4647"/>
      <c r="GLT38" s="4647"/>
      <c r="GLU38" s="4647"/>
      <c r="GLV38" s="4647"/>
      <c r="GLW38" s="4647"/>
      <c r="GLX38" s="4647"/>
      <c r="GLY38" s="4647"/>
      <c r="GLZ38" s="4647"/>
      <c r="GMA38" s="4647"/>
      <c r="GMB38" s="4647"/>
      <c r="GMC38" s="4647"/>
      <c r="GMD38" s="4647"/>
      <c r="GME38" s="4647"/>
      <c r="GMF38" s="4647"/>
      <c r="GMG38" s="4647"/>
      <c r="GMH38" s="4647"/>
      <c r="GMI38" s="4647"/>
      <c r="GMJ38" s="4647"/>
      <c r="GMK38" s="4647"/>
      <c r="GML38" s="4647"/>
      <c r="GMM38" s="4647"/>
      <c r="GMN38" s="4647"/>
      <c r="GMO38" s="4647"/>
      <c r="GMP38" s="4647"/>
      <c r="GMQ38" s="4647"/>
      <c r="GMR38" s="4647"/>
      <c r="GMS38" s="4647"/>
      <c r="GMT38" s="4647"/>
      <c r="GMU38" s="4647"/>
      <c r="GMV38" s="4647"/>
      <c r="GMW38" s="4647"/>
      <c r="GMX38" s="4647"/>
      <c r="GMY38" s="4647"/>
      <c r="GMZ38" s="4647"/>
      <c r="GNA38" s="4647"/>
      <c r="GNB38" s="4647"/>
      <c r="GNC38" s="4647"/>
      <c r="GND38" s="4647"/>
      <c r="GNE38" s="4647"/>
      <c r="GNF38" s="4647"/>
      <c r="GNG38" s="4647"/>
      <c r="GNH38" s="4647"/>
      <c r="GNI38" s="4647"/>
      <c r="GNJ38" s="4647"/>
      <c r="GNK38" s="4647"/>
      <c r="GNL38" s="4647"/>
      <c r="GNM38" s="4647"/>
      <c r="GNN38" s="4647"/>
      <c r="GNO38" s="4647"/>
      <c r="GNP38" s="4647"/>
      <c r="GNQ38" s="4647"/>
      <c r="GNR38" s="4647"/>
      <c r="GNS38" s="4647"/>
      <c r="GNT38" s="4647"/>
      <c r="GNU38" s="4647"/>
      <c r="GNV38" s="4647"/>
      <c r="GNW38" s="4647"/>
      <c r="GNX38" s="4647"/>
      <c r="GNY38" s="4647"/>
      <c r="GNZ38" s="4647"/>
      <c r="GOA38" s="4647"/>
      <c r="GOB38" s="4647"/>
      <c r="GOC38" s="4647"/>
      <c r="GOD38" s="4647"/>
      <c r="GOE38" s="4647"/>
      <c r="GOF38" s="4647"/>
      <c r="GOG38" s="4647"/>
      <c r="GOH38" s="4647"/>
      <c r="GOI38" s="4647"/>
      <c r="GOJ38" s="4647"/>
      <c r="GOK38" s="4647"/>
      <c r="GOL38" s="4647"/>
      <c r="GOM38" s="4647"/>
      <c r="GON38" s="4647"/>
      <c r="GOO38" s="4647"/>
      <c r="GOP38" s="4647"/>
      <c r="GOQ38" s="4647"/>
      <c r="GOR38" s="4647"/>
      <c r="GOS38" s="4647"/>
      <c r="GOT38" s="4647"/>
      <c r="GOU38" s="4647"/>
      <c r="GOV38" s="4647"/>
      <c r="GOW38" s="4647"/>
      <c r="GOX38" s="4647"/>
      <c r="GOY38" s="4647"/>
      <c r="GOZ38" s="4647"/>
      <c r="GPA38" s="4647"/>
      <c r="GPB38" s="4647"/>
      <c r="GPC38" s="4647"/>
      <c r="GPD38" s="4647"/>
      <c r="GPE38" s="4647"/>
      <c r="GPF38" s="4647"/>
      <c r="GPG38" s="4647"/>
      <c r="GPH38" s="4647"/>
      <c r="GPI38" s="4647"/>
      <c r="GPJ38" s="4647"/>
      <c r="GPK38" s="4647"/>
      <c r="GPL38" s="4647"/>
      <c r="GPM38" s="4647"/>
      <c r="GPN38" s="4647"/>
      <c r="GPO38" s="4647"/>
      <c r="GPP38" s="4647"/>
      <c r="GPQ38" s="4647"/>
      <c r="GPR38" s="4647"/>
      <c r="GPS38" s="4647"/>
      <c r="GPT38" s="4647"/>
      <c r="GPU38" s="4647"/>
      <c r="GPV38" s="4647"/>
      <c r="GPW38" s="4647"/>
      <c r="GPX38" s="4647"/>
      <c r="GPY38" s="4647"/>
      <c r="GPZ38" s="4647"/>
      <c r="GQA38" s="4647"/>
      <c r="GQB38" s="4647"/>
      <c r="GQC38" s="4647"/>
      <c r="GQD38" s="4647"/>
      <c r="GQE38" s="4647"/>
      <c r="GQF38" s="4647"/>
      <c r="GQG38" s="4647"/>
      <c r="GQH38" s="4647"/>
      <c r="GQI38" s="4647"/>
      <c r="GQJ38" s="4647"/>
      <c r="GQK38" s="4647"/>
      <c r="GQL38" s="4647"/>
      <c r="GQM38" s="4647"/>
      <c r="GQN38" s="4647"/>
      <c r="GQO38" s="4647"/>
      <c r="GQP38" s="4647"/>
      <c r="GQQ38" s="4647"/>
      <c r="GQR38" s="4647"/>
      <c r="GQS38" s="4647"/>
      <c r="GQT38" s="4647"/>
      <c r="GQU38" s="4647"/>
      <c r="GQV38" s="4647"/>
      <c r="GQW38" s="4647"/>
      <c r="GQX38" s="4647"/>
      <c r="GQY38" s="4647"/>
      <c r="GQZ38" s="4647"/>
      <c r="GRA38" s="4647"/>
      <c r="GRB38" s="4647"/>
      <c r="GRC38" s="4647"/>
      <c r="GRD38" s="4647"/>
      <c r="GRE38" s="4647"/>
      <c r="GRF38" s="4647"/>
      <c r="GRG38" s="4647"/>
      <c r="GRH38" s="4647"/>
      <c r="GRI38" s="4647"/>
      <c r="GRJ38" s="4647"/>
      <c r="GRK38" s="4647"/>
      <c r="GRL38" s="4647"/>
      <c r="GRM38" s="4647"/>
      <c r="GRN38" s="4647"/>
      <c r="GRO38" s="4647"/>
      <c r="GRP38" s="4647"/>
      <c r="GRQ38" s="4647"/>
      <c r="GRR38" s="4647"/>
      <c r="GRS38" s="4647"/>
      <c r="GRT38" s="4647"/>
      <c r="GRU38" s="4647"/>
      <c r="GRV38" s="4647"/>
      <c r="GRW38" s="4647"/>
      <c r="GRX38" s="4647"/>
      <c r="GRY38" s="4647"/>
      <c r="GRZ38" s="4647"/>
      <c r="GSA38" s="4647"/>
      <c r="GSB38" s="4647"/>
      <c r="GSC38" s="4647"/>
      <c r="GSD38" s="4647"/>
      <c r="GSE38" s="4647"/>
      <c r="GSF38" s="4647"/>
      <c r="GSG38" s="4647"/>
      <c r="GSH38" s="4647"/>
      <c r="GSI38" s="4647"/>
      <c r="GSJ38" s="4647"/>
      <c r="GSK38" s="4647"/>
      <c r="GSL38" s="4647"/>
      <c r="GSM38" s="4647"/>
      <c r="GSN38" s="4647"/>
      <c r="GSO38" s="4647"/>
      <c r="GSP38" s="4647"/>
      <c r="GSQ38" s="4647"/>
      <c r="GSR38" s="4647"/>
      <c r="GSS38" s="4647"/>
      <c r="GST38" s="4647"/>
      <c r="GSU38" s="4647"/>
      <c r="GSV38" s="4647"/>
      <c r="GSW38" s="4647"/>
      <c r="GSX38" s="4647"/>
      <c r="GSY38" s="4647"/>
      <c r="GSZ38" s="4647"/>
      <c r="GTA38" s="4647"/>
      <c r="GTB38" s="4647"/>
      <c r="GTC38" s="4647"/>
      <c r="GTD38" s="4647"/>
      <c r="GTE38" s="4647"/>
      <c r="GTF38" s="4647"/>
      <c r="GTG38" s="4647"/>
      <c r="GTH38" s="4647"/>
      <c r="GTI38" s="4647"/>
      <c r="GTJ38" s="4647"/>
      <c r="GTK38" s="4647"/>
      <c r="GTL38" s="4647"/>
      <c r="GTM38" s="4647"/>
      <c r="GTN38" s="4647"/>
      <c r="GTO38" s="4647"/>
      <c r="GTP38" s="4647"/>
      <c r="GTQ38" s="4647"/>
      <c r="GTR38" s="4647"/>
      <c r="GTS38" s="4647"/>
      <c r="GTT38" s="4647"/>
      <c r="GTU38" s="4647"/>
      <c r="GTV38" s="4647"/>
      <c r="GTW38" s="4647"/>
      <c r="GTX38" s="4647"/>
      <c r="GTY38" s="4647"/>
      <c r="GTZ38" s="4647"/>
      <c r="GUA38" s="4647"/>
      <c r="GUB38" s="4647"/>
      <c r="GUC38" s="4647"/>
      <c r="GUD38" s="4647"/>
      <c r="GUE38" s="4647"/>
      <c r="GUF38" s="4647"/>
      <c r="GUG38" s="4647"/>
      <c r="GUH38" s="4647"/>
      <c r="GUI38" s="4647"/>
      <c r="GUJ38" s="4647"/>
      <c r="GUK38" s="4647"/>
      <c r="GUL38" s="4647"/>
      <c r="GUM38" s="4647"/>
      <c r="GUN38" s="4647"/>
      <c r="GUO38" s="4647"/>
      <c r="GUP38" s="4647"/>
      <c r="GUQ38" s="4647"/>
      <c r="GUR38" s="4647"/>
      <c r="GUS38" s="4647"/>
      <c r="GUT38" s="4647"/>
      <c r="GUU38" s="4647"/>
      <c r="GUV38" s="4647"/>
      <c r="GUW38" s="4647"/>
      <c r="GUX38" s="4647"/>
      <c r="GUY38" s="4647"/>
      <c r="GUZ38" s="4647"/>
      <c r="GVA38" s="4647"/>
      <c r="GVB38" s="4647"/>
      <c r="GVC38" s="4647"/>
      <c r="GVD38" s="4647"/>
      <c r="GVE38" s="4647"/>
      <c r="GVF38" s="4647"/>
      <c r="GVG38" s="4647"/>
      <c r="GVH38" s="4647"/>
      <c r="GVI38" s="4647"/>
      <c r="GVJ38" s="4647"/>
      <c r="GVK38" s="4647"/>
      <c r="GVL38" s="4647"/>
      <c r="GVM38" s="4647"/>
      <c r="GVN38" s="4647"/>
      <c r="GVO38" s="4647"/>
      <c r="GVP38" s="4647"/>
      <c r="GVQ38" s="4647"/>
      <c r="GVR38" s="4647"/>
      <c r="GVS38" s="4647"/>
      <c r="GVT38" s="4647"/>
      <c r="GVU38" s="4647"/>
      <c r="GVV38" s="4647"/>
      <c r="GVW38" s="4647"/>
      <c r="GVX38" s="4647"/>
      <c r="GVY38" s="4647"/>
      <c r="GVZ38" s="4647"/>
      <c r="GWA38" s="4647"/>
      <c r="GWB38" s="4647"/>
      <c r="GWC38" s="4647"/>
      <c r="GWD38" s="4647"/>
      <c r="GWE38" s="4647"/>
      <c r="GWF38" s="4647"/>
      <c r="GWG38" s="4647"/>
      <c r="GWH38" s="4647"/>
      <c r="GWI38" s="4647"/>
      <c r="GWJ38" s="4647"/>
      <c r="GWK38" s="4647"/>
      <c r="GWL38" s="4647"/>
      <c r="GWM38" s="4647"/>
      <c r="GWN38" s="4647"/>
      <c r="GWO38" s="4647"/>
      <c r="GWP38" s="4647"/>
      <c r="GWQ38" s="4647"/>
      <c r="GWR38" s="4647"/>
      <c r="GWS38" s="4647"/>
      <c r="GWT38" s="4647"/>
      <c r="GWU38" s="4647"/>
      <c r="GWV38" s="4647"/>
      <c r="GWW38" s="4647"/>
      <c r="GWX38" s="4647"/>
      <c r="GWY38" s="4647"/>
      <c r="GWZ38" s="4647"/>
      <c r="GXA38" s="4647"/>
      <c r="GXB38" s="4647"/>
      <c r="GXC38" s="4647"/>
      <c r="GXD38" s="4647"/>
      <c r="GXE38" s="4647"/>
      <c r="GXF38" s="4647"/>
      <c r="GXG38" s="4647"/>
      <c r="GXH38" s="4647"/>
      <c r="GXI38" s="4647"/>
      <c r="GXJ38" s="4647"/>
      <c r="GXK38" s="4647"/>
      <c r="GXL38" s="4647"/>
      <c r="GXM38" s="4647"/>
      <c r="GXN38" s="4647"/>
      <c r="GXO38" s="4647"/>
      <c r="GXP38" s="4647"/>
      <c r="GXQ38" s="4647"/>
      <c r="GXR38" s="4647"/>
      <c r="GXS38" s="4647"/>
      <c r="GXT38" s="4647"/>
      <c r="GXU38" s="4647"/>
      <c r="GXV38" s="4647"/>
      <c r="GXW38" s="4647"/>
      <c r="GXX38" s="4647"/>
      <c r="GXY38" s="4647"/>
      <c r="GXZ38" s="4647"/>
      <c r="GYA38" s="4647"/>
      <c r="GYB38" s="4647"/>
      <c r="GYC38" s="4647"/>
      <c r="GYD38" s="4647"/>
      <c r="GYE38" s="4647"/>
      <c r="GYF38" s="4647"/>
      <c r="GYG38" s="4647"/>
      <c r="GYH38" s="4647"/>
      <c r="GYI38" s="4647"/>
      <c r="GYJ38" s="4647"/>
      <c r="GYK38" s="4647"/>
      <c r="GYL38" s="4647"/>
      <c r="GYM38" s="4647"/>
      <c r="GYN38" s="4647"/>
      <c r="GYO38" s="4647"/>
      <c r="GYP38" s="4647"/>
      <c r="GYQ38" s="4647"/>
      <c r="GYR38" s="4647"/>
      <c r="GYS38" s="4647"/>
      <c r="GYT38" s="4647"/>
      <c r="GYU38" s="4647"/>
      <c r="GYV38" s="4647"/>
      <c r="GYW38" s="4647"/>
      <c r="GYX38" s="4647"/>
      <c r="GYY38" s="4647"/>
      <c r="GYZ38" s="4647"/>
      <c r="GZA38" s="4647"/>
      <c r="GZB38" s="4647"/>
      <c r="GZC38" s="4647"/>
      <c r="GZD38" s="4647"/>
      <c r="GZE38" s="4647"/>
      <c r="GZF38" s="4647"/>
      <c r="GZG38" s="4647"/>
      <c r="GZH38" s="4647"/>
      <c r="GZI38" s="4647"/>
      <c r="GZJ38" s="4647"/>
      <c r="GZK38" s="4647"/>
      <c r="GZL38" s="4647"/>
      <c r="GZM38" s="4647"/>
      <c r="GZN38" s="4647"/>
      <c r="GZO38" s="4647"/>
      <c r="GZP38" s="4647"/>
      <c r="GZQ38" s="4647"/>
      <c r="GZR38" s="4647"/>
      <c r="GZS38" s="4647"/>
      <c r="GZT38" s="4647"/>
      <c r="GZU38" s="4647"/>
      <c r="GZV38" s="4647"/>
      <c r="GZW38" s="4647"/>
      <c r="GZX38" s="4647"/>
      <c r="GZY38" s="4647"/>
      <c r="GZZ38" s="4647"/>
      <c r="HAA38" s="4647"/>
      <c r="HAB38" s="4647"/>
      <c r="HAC38" s="4647"/>
      <c r="HAD38" s="4647"/>
      <c r="HAE38" s="4647"/>
      <c r="HAF38" s="4647"/>
      <c r="HAG38" s="4647"/>
      <c r="HAH38" s="4647"/>
      <c r="HAI38" s="4647"/>
      <c r="HAJ38" s="4647"/>
      <c r="HAK38" s="4647"/>
      <c r="HAL38" s="4647"/>
      <c r="HAM38" s="4647"/>
      <c r="HAN38" s="4647"/>
      <c r="HAO38" s="4647"/>
      <c r="HAP38" s="4647"/>
      <c r="HAQ38" s="4647"/>
      <c r="HAR38" s="4647"/>
      <c r="HAS38" s="4647"/>
      <c r="HAT38" s="4647"/>
      <c r="HAU38" s="4647"/>
      <c r="HAV38" s="4647"/>
      <c r="HAW38" s="4647"/>
      <c r="HAX38" s="4647"/>
      <c r="HAY38" s="4647"/>
      <c r="HAZ38" s="4647"/>
      <c r="HBA38" s="4647"/>
      <c r="HBB38" s="4647"/>
      <c r="HBC38" s="4647"/>
      <c r="HBD38" s="4647"/>
      <c r="HBE38" s="4647"/>
      <c r="HBF38" s="4647"/>
      <c r="HBG38" s="4647"/>
      <c r="HBH38" s="4647"/>
      <c r="HBI38" s="4647"/>
      <c r="HBJ38" s="4647"/>
      <c r="HBK38" s="4647"/>
      <c r="HBL38" s="4647"/>
      <c r="HBM38" s="4647"/>
      <c r="HBN38" s="4647"/>
      <c r="HBO38" s="4647"/>
      <c r="HBP38" s="4647"/>
      <c r="HBQ38" s="4647"/>
      <c r="HBR38" s="4647"/>
      <c r="HBS38" s="4647"/>
      <c r="HBT38" s="4647"/>
      <c r="HBU38" s="4647"/>
      <c r="HBV38" s="4647"/>
      <c r="HBW38" s="4647"/>
      <c r="HBX38" s="4647"/>
      <c r="HBY38" s="4647"/>
      <c r="HBZ38" s="4647"/>
      <c r="HCA38" s="4647"/>
      <c r="HCB38" s="4647"/>
      <c r="HCC38" s="4647"/>
      <c r="HCD38" s="4647"/>
      <c r="HCE38" s="4647"/>
      <c r="HCF38" s="4647"/>
      <c r="HCG38" s="4647"/>
      <c r="HCH38" s="4647"/>
      <c r="HCI38" s="4647"/>
      <c r="HCJ38" s="4647"/>
      <c r="HCK38" s="4647"/>
      <c r="HCL38" s="4647"/>
      <c r="HCM38" s="4647"/>
      <c r="HCN38" s="4647"/>
      <c r="HCO38" s="4647"/>
      <c r="HCP38" s="4647"/>
      <c r="HCQ38" s="4647"/>
      <c r="HCR38" s="4647"/>
      <c r="HCS38" s="4647"/>
      <c r="HCT38" s="4647"/>
      <c r="HCU38" s="4647"/>
      <c r="HCV38" s="4647"/>
      <c r="HCW38" s="4647"/>
      <c r="HCX38" s="4647"/>
      <c r="HCY38" s="4647"/>
      <c r="HCZ38" s="4647"/>
      <c r="HDA38" s="4647"/>
      <c r="HDB38" s="4647"/>
      <c r="HDC38" s="4647"/>
      <c r="HDD38" s="4647"/>
      <c r="HDE38" s="4647"/>
      <c r="HDF38" s="4647"/>
      <c r="HDG38" s="4647"/>
      <c r="HDH38" s="4647"/>
      <c r="HDI38" s="4647"/>
      <c r="HDJ38" s="4647"/>
      <c r="HDK38" s="4647"/>
      <c r="HDL38" s="4647"/>
      <c r="HDM38" s="4647"/>
      <c r="HDN38" s="4647"/>
      <c r="HDO38" s="4647"/>
      <c r="HDP38" s="4647"/>
      <c r="HDQ38" s="4647"/>
      <c r="HDR38" s="4647"/>
      <c r="HDS38" s="4647"/>
      <c r="HDT38" s="4647"/>
      <c r="HDU38" s="4647"/>
      <c r="HDV38" s="4647"/>
      <c r="HDW38" s="4647"/>
      <c r="HDX38" s="4647"/>
      <c r="HDY38" s="4647"/>
      <c r="HDZ38" s="4647"/>
      <c r="HEA38" s="4647"/>
      <c r="HEB38" s="4647"/>
      <c r="HEC38" s="4647"/>
      <c r="HED38" s="4647"/>
      <c r="HEE38" s="4647"/>
      <c r="HEF38" s="4647"/>
      <c r="HEG38" s="4647"/>
      <c r="HEH38" s="4647"/>
      <c r="HEI38" s="4647"/>
      <c r="HEJ38" s="4647"/>
      <c r="HEK38" s="4647"/>
      <c r="HEL38" s="4647"/>
      <c r="HEM38" s="4647"/>
      <c r="HEN38" s="4647"/>
      <c r="HEO38" s="4647"/>
      <c r="HEP38" s="4647"/>
      <c r="HEQ38" s="4647"/>
      <c r="HER38" s="4647"/>
      <c r="HES38" s="4647"/>
      <c r="HET38" s="4647"/>
      <c r="HEU38" s="4647"/>
      <c r="HEV38" s="4647"/>
      <c r="HEW38" s="4647"/>
      <c r="HEX38" s="4647"/>
      <c r="HEY38" s="4647"/>
      <c r="HEZ38" s="4647"/>
      <c r="HFA38" s="4647"/>
      <c r="HFB38" s="4647"/>
      <c r="HFC38" s="4647"/>
      <c r="HFD38" s="4647"/>
      <c r="HFE38" s="4647"/>
      <c r="HFF38" s="4647"/>
      <c r="HFG38" s="4647"/>
      <c r="HFH38" s="4647"/>
      <c r="HFI38" s="4647"/>
      <c r="HFJ38" s="4647"/>
      <c r="HFK38" s="4647"/>
      <c r="HFL38" s="4647"/>
      <c r="HFM38" s="4647"/>
      <c r="HFN38" s="4647"/>
      <c r="HFO38" s="4647"/>
      <c r="HFP38" s="4647"/>
      <c r="HFQ38" s="4647"/>
      <c r="HFR38" s="4647"/>
      <c r="HFS38" s="4647"/>
      <c r="HFT38" s="4647"/>
      <c r="HFU38" s="4647"/>
      <c r="HFV38" s="4647"/>
      <c r="HFW38" s="4647"/>
      <c r="HFX38" s="4647"/>
      <c r="HFY38" s="4647"/>
      <c r="HFZ38" s="4647"/>
      <c r="HGA38" s="4647"/>
      <c r="HGB38" s="4647"/>
      <c r="HGC38" s="4647"/>
      <c r="HGD38" s="4647"/>
      <c r="HGE38" s="4647"/>
      <c r="HGF38" s="4647"/>
      <c r="HGG38" s="4647"/>
      <c r="HGH38" s="4647"/>
      <c r="HGI38" s="4647"/>
      <c r="HGJ38" s="4647"/>
      <c r="HGK38" s="4647"/>
      <c r="HGL38" s="4647"/>
      <c r="HGM38" s="4647"/>
      <c r="HGN38" s="4647"/>
      <c r="HGO38" s="4647"/>
      <c r="HGP38" s="4647"/>
      <c r="HGQ38" s="4647"/>
      <c r="HGR38" s="4647"/>
      <c r="HGS38" s="4647"/>
      <c r="HGT38" s="4647"/>
      <c r="HGU38" s="4647"/>
      <c r="HGV38" s="4647"/>
      <c r="HGW38" s="4647"/>
      <c r="HGX38" s="4647"/>
      <c r="HGY38" s="4647"/>
      <c r="HGZ38" s="4647"/>
      <c r="HHA38" s="4647"/>
      <c r="HHB38" s="4647"/>
      <c r="HHC38" s="4647"/>
      <c r="HHD38" s="4647"/>
      <c r="HHE38" s="4647"/>
      <c r="HHF38" s="4647"/>
      <c r="HHG38" s="4647"/>
      <c r="HHH38" s="4647"/>
      <c r="HHI38" s="4647"/>
      <c r="HHJ38" s="4647"/>
      <c r="HHK38" s="4647"/>
      <c r="HHL38" s="4647"/>
      <c r="HHM38" s="4647"/>
      <c r="HHN38" s="4647"/>
      <c r="HHO38" s="4647"/>
      <c r="HHP38" s="4647"/>
      <c r="HHQ38" s="4647"/>
      <c r="HHR38" s="4647"/>
      <c r="HHS38" s="4647"/>
      <c r="HHT38" s="4647"/>
      <c r="HHU38" s="4647"/>
      <c r="HHV38" s="4647"/>
      <c r="HHW38" s="4647"/>
      <c r="HHX38" s="4647"/>
      <c r="HHY38" s="4647"/>
      <c r="HHZ38" s="4647"/>
      <c r="HIA38" s="4647"/>
      <c r="HIB38" s="4647"/>
      <c r="HIC38" s="4647"/>
      <c r="HID38" s="4647"/>
      <c r="HIE38" s="4647"/>
      <c r="HIF38" s="4647"/>
      <c r="HIG38" s="4647"/>
      <c r="HIH38" s="4647"/>
      <c r="HII38" s="4647"/>
      <c r="HIJ38" s="4647"/>
      <c r="HIK38" s="4647"/>
      <c r="HIL38" s="4647"/>
      <c r="HIM38" s="4647"/>
      <c r="HIN38" s="4647"/>
      <c r="HIO38" s="4647"/>
      <c r="HIP38" s="4647"/>
      <c r="HIQ38" s="4647"/>
      <c r="HIR38" s="4647"/>
      <c r="HIS38" s="4647"/>
      <c r="HIT38" s="4647"/>
      <c r="HIU38" s="4647"/>
      <c r="HIV38" s="4647"/>
      <c r="HIW38" s="4647"/>
      <c r="HIX38" s="4647"/>
      <c r="HIY38" s="4647"/>
      <c r="HIZ38" s="4647"/>
      <c r="HJA38" s="4647"/>
      <c r="HJB38" s="4647"/>
      <c r="HJC38" s="4647"/>
      <c r="HJD38" s="4647"/>
      <c r="HJE38" s="4647"/>
      <c r="HJF38" s="4647"/>
      <c r="HJG38" s="4647"/>
      <c r="HJH38" s="4647"/>
      <c r="HJI38" s="4647"/>
      <c r="HJJ38" s="4647"/>
      <c r="HJK38" s="4647"/>
      <c r="HJL38" s="4647"/>
      <c r="HJM38" s="4647"/>
      <c r="HJN38" s="4647"/>
      <c r="HJO38" s="4647"/>
      <c r="HJP38" s="4647"/>
      <c r="HJQ38" s="4647"/>
      <c r="HJR38" s="4647"/>
      <c r="HJS38" s="4647"/>
      <c r="HJT38" s="4647"/>
      <c r="HJU38" s="4647"/>
      <c r="HJV38" s="4647"/>
      <c r="HJW38" s="4647"/>
      <c r="HJX38" s="4647"/>
      <c r="HJY38" s="4647"/>
      <c r="HJZ38" s="4647"/>
      <c r="HKA38" s="4647"/>
      <c r="HKB38" s="4647"/>
      <c r="HKC38" s="4647"/>
      <c r="HKD38" s="4647"/>
      <c r="HKE38" s="4647"/>
      <c r="HKF38" s="4647"/>
      <c r="HKG38" s="4647"/>
      <c r="HKH38" s="4647"/>
      <c r="HKI38" s="4647"/>
      <c r="HKJ38" s="4647"/>
      <c r="HKK38" s="4647"/>
      <c r="HKL38" s="4647"/>
      <c r="HKM38" s="4647"/>
      <c r="HKN38" s="4647"/>
      <c r="HKO38" s="4647"/>
      <c r="HKP38" s="4647"/>
      <c r="HKQ38" s="4647"/>
      <c r="HKR38" s="4647"/>
      <c r="HKS38" s="4647"/>
      <c r="HKT38" s="4647"/>
      <c r="HKU38" s="4647"/>
      <c r="HKV38" s="4647"/>
      <c r="HKW38" s="4647"/>
      <c r="HKX38" s="4647"/>
      <c r="HKY38" s="4647"/>
      <c r="HKZ38" s="4647"/>
      <c r="HLA38" s="4647"/>
      <c r="HLB38" s="4647"/>
      <c r="HLC38" s="4647"/>
      <c r="HLD38" s="4647"/>
      <c r="HLE38" s="4647"/>
      <c r="HLF38" s="4647"/>
      <c r="HLG38" s="4647"/>
      <c r="HLH38" s="4647"/>
      <c r="HLI38" s="4647"/>
      <c r="HLJ38" s="4647"/>
      <c r="HLK38" s="4647"/>
      <c r="HLL38" s="4647"/>
      <c r="HLM38" s="4647"/>
      <c r="HLN38" s="4647"/>
      <c r="HLO38" s="4647"/>
      <c r="HLP38" s="4647"/>
      <c r="HLQ38" s="4647"/>
      <c r="HLR38" s="4647"/>
      <c r="HLS38" s="4647"/>
      <c r="HLT38" s="4647"/>
      <c r="HLU38" s="4647"/>
      <c r="HLV38" s="4647"/>
      <c r="HLW38" s="4647"/>
      <c r="HLX38" s="4647"/>
      <c r="HLY38" s="4647"/>
      <c r="HLZ38" s="4647"/>
      <c r="HMA38" s="4647"/>
      <c r="HMB38" s="4647"/>
      <c r="HMC38" s="4647"/>
      <c r="HMD38" s="4647"/>
      <c r="HME38" s="4647"/>
      <c r="HMF38" s="4647"/>
      <c r="HMG38" s="4647"/>
      <c r="HMH38" s="4647"/>
      <c r="HMI38" s="4647"/>
      <c r="HMJ38" s="4647"/>
      <c r="HMK38" s="4647"/>
      <c r="HML38" s="4647"/>
      <c r="HMM38" s="4647"/>
      <c r="HMN38" s="4647"/>
      <c r="HMO38" s="4647"/>
      <c r="HMP38" s="4647"/>
      <c r="HMQ38" s="4647"/>
      <c r="HMR38" s="4647"/>
      <c r="HMS38" s="4647"/>
      <c r="HMT38" s="4647"/>
      <c r="HMU38" s="4647"/>
      <c r="HMV38" s="4647"/>
      <c r="HMW38" s="4647"/>
      <c r="HMX38" s="4647"/>
      <c r="HMY38" s="4647"/>
      <c r="HMZ38" s="4647"/>
      <c r="HNA38" s="4647"/>
      <c r="HNB38" s="4647"/>
      <c r="HNC38" s="4647"/>
      <c r="HND38" s="4647"/>
      <c r="HNE38" s="4647"/>
      <c r="HNF38" s="4647"/>
      <c r="HNG38" s="4647"/>
      <c r="HNH38" s="4647"/>
      <c r="HNI38" s="4647"/>
      <c r="HNJ38" s="4647"/>
      <c r="HNK38" s="4647"/>
      <c r="HNL38" s="4647"/>
      <c r="HNM38" s="4647"/>
      <c r="HNN38" s="4647"/>
      <c r="HNO38" s="4647"/>
      <c r="HNP38" s="4647"/>
      <c r="HNQ38" s="4647"/>
      <c r="HNR38" s="4647"/>
      <c r="HNS38" s="4647"/>
      <c r="HNT38" s="4647"/>
      <c r="HNU38" s="4647"/>
      <c r="HNV38" s="4647"/>
      <c r="HNW38" s="4647"/>
      <c r="HNX38" s="4647"/>
      <c r="HNY38" s="4647"/>
      <c r="HNZ38" s="4647"/>
      <c r="HOA38" s="4647"/>
      <c r="HOB38" s="4647"/>
      <c r="HOC38" s="4647"/>
      <c r="HOD38" s="4647"/>
      <c r="HOE38" s="4647"/>
      <c r="HOF38" s="4647"/>
      <c r="HOG38" s="4647"/>
      <c r="HOH38" s="4647"/>
      <c r="HOI38" s="4647"/>
      <c r="HOJ38" s="4647"/>
      <c r="HOK38" s="4647"/>
      <c r="HOL38" s="4647"/>
      <c r="HOM38" s="4647"/>
      <c r="HON38" s="4647"/>
      <c r="HOO38" s="4647"/>
      <c r="HOP38" s="4647"/>
      <c r="HOQ38" s="4647"/>
      <c r="HOR38" s="4647"/>
      <c r="HOS38" s="4647"/>
      <c r="HOT38" s="4647"/>
      <c r="HOU38" s="4647"/>
      <c r="HOV38" s="4647"/>
      <c r="HOW38" s="4647"/>
      <c r="HOX38" s="4647"/>
      <c r="HOY38" s="4647"/>
      <c r="HOZ38" s="4647"/>
      <c r="HPA38" s="4647"/>
      <c r="HPB38" s="4647"/>
      <c r="HPC38" s="4647"/>
      <c r="HPD38" s="4647"/>
      <c r="HPE38" s="4647"/>
      <c r="HPF38" s="4647"/>
      <c r="HPG38" s="4647"/>
      <c r="HPH38" s="4647"/>
      <c r="HPI38" s="4647"/>
      <c r="HPJ38" s="4647"/>
      <c r="HPK38" s="4647"/>
      <c r="HPL38" s="4647"/>
      <c r="HPM38" s="4647"/>
      <c r="HPN38" s="4647"/>
      <c r="HPO38" s="4647"/>
      <c r="HPP38" s="4647"/>
      <c r="HPQ38" s="4647"/>
      <c r="HPR38" s="4647"/>
      <c r="HPS38" s="4647"/>
      <c r="HPT38" s="4647"/>
      <c r="HPU38" s="4647"/>
      <c r="HPV38" s="4647"/>
      <c r="HPW38" s="4647"/>
      <c r="HPX38" s="4647"/>
      <c r="HPY38" s="4647"/>
      <c r="HPZ38" s="4647"/>
      <c r="HQA38" s="4647"/>
      <c r="HQB38" s="4647"/>
      <c r="HQC38" s="4647"/>
      <c r="HQD38" s="4647"/>
      <c r="HQE38" s="4647"/>
      <c r="HQF38" s="4647"/>
      <c r="HQG38" s="4647"/>
      <c r="HQH38" s="4647"/>
      <c r="HQI38" s="4647"/>
      <c r="HQJ38" s="4647"/>
      <c r="HQK38" s="4647"/>
      <c r="HQL38" s="4647"/>
      <c r="HQM38" s="4647"/>
      <c r="HQN38" s="4647"/>
      <c r="HQO38" s="4647"/>
      <c r="HQP38" s="4647"/>
      <c r="HQQ38" s="4647"/>
      <c r="HQR38" s="4647"/>
      <c r="HQS38" s="4647"/>
      <c r="HQT38" s="4647"/>
      <c r="HQU38" s="4647"/>
      <c r="HQV38" s="4647"/>
      <c r="HQW38" s="4647"/>
      <c r="HQX38" s="4647"/>
      <c r="HQY38" s="4647"/>
      <c r="HQZ38" s="4647"/>
      <c r="HRA38" s="4647"/>
      <c r="HRB38" s="4647"/>
      <c r="HRC38" s="4647"/>
      <c r="HRD38" s="4647"/>
      <c r="HRE38" s="4647"/>
      <c r="HRF38" s="4647"/>
      <c r="HRG38" s="4647"/>
      <c r="HRH38" s="4647"/>
      <c r="HRI38" s="4647"/>
      <c r="HRJ38" s="4647"/>
      <c r="HRK38" s="4647"/>
      <c r="HRL38" s="4647"/>
      <c r="HRM38" s="4647"/>
      <c r="HRN38" s="4647"/>
      <c r="HRO38" s="4647"/>
      <c r="HRP38" s="4647"/>
      <c r="HRQ38" s="4647"/>
      <c r="HRR38" s="4647"/>
      <c r="HRS38" s="4647"/>
      <c r="HRT38" s="4647"/>
      <c r="HRU38" s="4647"/>
      <c r="HRV38" s="4647"/>
      <c r="HRW38" s="4647"/>
      <c r="HRX38" s="4647"/>
      <c r="HRY38" s="4647"/>
      <c r="HRZ38" s="4647"/>
      <c r="HSA38" s="4647"/>
      <c r="HSB38" s="4647"/>
      <c r="HSC38" s="4647"/>
      <c r="HSD38" s="4647"/>
      <c r="HSE38" s="4647"/>
      <c r="HSF38" s="4647"/>
      <c r="HSG38" s="4647"/>
      <c r="HSH38" s="4647"/>
      <c r="HSI38" s="4647"/>
      <c r="HSJ38" s="4647"/>
      <c r="HSK38" s="4647"/>
      <c r="HSL38" s="4647"/>
      <c r="HSM38" s="4647"/>
      <c r="HSN38" s="4647"/>
      <c r="HSO38" s="4647"/>
      <c r="HSP38" s="4647"/>
      <c r="HSQ38" s="4647"/>
      <c r="HSR38" s="4647"/>
      <c r="HSS38" s="4647"/>
      <c r="HST38" s="4647"/>
      <c r="HSU38" s="4647"/>
      <c r="HSV38" s="4647"/>
      <c r="HSW38" s="4647"/>
      <c r="HSX38" s="4647"/>
      <c r="HSY38" s="4647"/>
      <c r="HSZ38" s="4647"/>
      <c r="HTA38" s="4647"/>
      <c r="HTB38" s="4647"/>
      <c r="HTC38" s="4647"/>
      <c r="HTD38" s="4647"/>
      <c r="HTE38" s="4647"/>
      <c r="HTF38" s="4647"/>
      <c r="HTG38" s="4647"/>
      <c r="HTH38" s="4647"/>
      <c r="HTI38" s="4647"/>
      <c r="HTJ38" s="4647"/>
      <c r="HTK38" s="4647"/>
      <c r="HTL38" s="4647"/>
      <c r="HTM38" s="4647"/>
      <c r="HTN38" s="4647"/>
      <c r="HTO38" s="4647"/>
      <c r="HTP38" s="4647"/>
      <c r="HTQ38" s="4647"/>
      <c r="HTR38" s="4647"/>
      <c r="HTS38" s="4647"/>
      <c r="HTT38" s="4647"/>
      <c r="HTU38" s="4647"/>
      <c r="HTV38" s="4647"/>
      <c r="HTW38" s="4647"/>
      <c r="HTX38" s="4647"/>
      <c r="HTY38" s="4647"/>
      <c r="HTZ38" s="4647"/>
      <c r="HUA38" s="4647"/>
      <c r="HUB38" s="4647"/>
      <c r="HUC38" s="4647"/>
      <c r="HUD38" s="4647"/>
      <c r="HUE38" s="4647"/>
      <c r="HUF38" s="4647"/>
      <c r="HUG38" s="4647"/>
      <c r="HUH38" s="4647"/>
      <c r="HUI38" s="4647"/>
      <c r="HUJ38" s="4647"/>
      <c r="HUK38" s="4647"/>
      <c r="HUL38" s="4647"/>
      <c r="HUM38" s="4647"/>
      <c r="HUN38" s="4647"/>
      <c r="HUO38" s="4647"/>
      <c r="HUP38" s="4647"/>
      <c r="HUQ38" s="4647"/>
      <c r="HUR38" s="4647"/>
      <c r="HUS38" s="4647"/>
      <c r="HUT38" s="4647"/>
      <c r="HUU38" s="4647"/>
      <c r="HUV38" s="4647"/>
      <c r="HUW38" s="4647"/>
      <c r="HUX38" s="4647"/>
      <c r="HUY38" s="4647"/>
      <c r="HUZ38" s="4647"/>
      <c r="HVA38" s="4647"/>
      <c r="HVB38" s="4647"/>
      <c r="HVC38" s="4647"/>
      <c r="HVD38" s="4647"/>
      <c r="HVE38" s="4647"/>
      <c r="HVF38" s="4647"/>
      <c r="HVG38" s="4647"/>
      <c r="HVH38" s="4647"/>
      <c r="HVI38" s="4647"/>
      <c r="HVJ38" s="4647"/>
      <c r="HVK38" s="4647"/>
      <c r="HVL38" s="4647"/>
      <c r="HVM38" s="4647"/>
      <c r="HVN38" s="4647"/>
      <c r="HVO38" s="4647"/>
      <c r="HVP38" s="4647"/>
      <c r="HVQ38" s="4647"/>
      <c r="HVR38" s="4647"/>
      <c r="HVS38" s="4647"/>
      <c r="HVT38" s="4647"/>
      <c r="HVU38" s="4647"/>
      <c r="HVV38" s="4647"/>
      <c r="HVW38" s="4647"/>
      <c r="HVX38" s="4647"/>
      <c r="HVY38" s="4647"/>
      <c r="HVZ38" s="4647"/>
      <c r="HWA38" s="4647"/>
      <c r="HWB38" s="4647"/>
      <c r="HWC38" s="4647"/>
      <c r="HWD38" s="4647"/>
      <c r="HWE38" s="4647"/>
      <c r="HWF38" s="4647"/>
      <c r="HWG38" s="4647"/>
      <c r="HWH38" s="4647"/>
      <c r="HWI38" s="4647"/>
      <c r="HWJ38" s="4647"/>
      <c r="HWK38" s="4647"/>
      <c r="HWL38" s="4647"/>
      <c r="HWM38" s="4647"/>
      <c r="HWN38" s="4647"/>
      <c r="HWO38" s="4647"/>
      <c r="HWP38" s="4647"/>
      <c r="HWQ38" s="4647"/>
      <c r="HWR38" s="4647"/>
      <c r="HWS38" s="4647"/>
      <c r="HWT38" s="4647"/>
      <c r="HWU38" s="4647"/>
      <c r="HWV38" s="4647"/>
      <c r="HWW38" s="4647"/>
      <c r="HWX38" s="4647"/>
      <c r="HWY38" s="4647"/>
      <c r="HWZ38" s="4647"/>
      <c r="HXA38" s="4647"/>
      <c r="HXB38" s="4647"/>
      <c r="HXC38" s="4647"/>
      <c r="HXD38" s="4647"/>
      <c r="HXE38" s="4647"/>
      <c r="HXF38" s="4647"/>
      <c r="HXG38" s="4647"/>
      <c r="HXH38" s="4647"/>
      <c r="HXI38" s="4647"/>
      <c r="HXJ38" s="4647"/>
      <c r="HXK38" s="4647"/>
      <c r="HXL38" s="4647"/>
      <c r="HXM38" s="4647"/>
      <c r="HXN38" s="4647"/>
      <c r="HXO38" s="4647"/>
      <c r="HXP38" s="4647"/>
      <c r="HXQ38" s="4647"/>
      <c r="HXR38" s="4647"/>
      <c r="HXS38" s="4647"/>
      <c r="HXT38" s="4647"/>
      <c r="HXU38" s="4647"/>
      <c r="HXV38" s="4647"/>
      <c r="HXW38" s="4647"/>
      <c r="HXX38" s="4647"/>
      <c r="HXY38" s="4647"/>
      <c r="HXZ38" s="4647"/>
      <c r="HYA38" s="4647"/>
      <c r="HYB38" s="4647"/>
      <c r="HYC38" s="4647"/>
      <c r="HYD38" s="4647"/>
      <c r="HYE38" s="4647"/>
      <c r="HYF38" s="4647"/>
      <c r="HYG38" s="4647"/>
      <c r="HYH38" s="4647"/>
      <c r="HYI38" s="4647"/>
      <c r="HYJ38" s="4647"/>
      <c r="HYK38" s="4647"/>
      <c r="HYL38" s="4647"/>
      <c r="HYM38" s="4647"/>
      <c r="HYN38" s="4647"/>
      <c r="HYO38" s="4647"/>
      <c r="HYP38" s="4647"/>
      <c r="HYQ38" s="4647"/>
      <c r="HYR38" s="4647"/>
      <c r="HYS38" s="4647"/>
      <c r="HYT38" s="4647"/>
      <c r="HYU38" s="4647"/>
      <c r="HYV38" s="4647"/>
      <c r="HYW38" s="4647"/>
      <c r="HYX38" s="4647"/>
      <c r="HYY38" s="4647"/>
      <c r="HYZ38" s="4647"/>
      <c r="HZA38" s="4647"/>
      <c r="HZB38" s="4647"/>
      <c r="HZC38" s="4647"/>
      <c r="HZD38" s="4647"/>
      <c r="HZE38" s="4647"/>
      <c r="HZF38" s="4647"/>
      <c r="HZG38" s="4647"/>
      <c r="HZH38" s="4647"/>
      <c r="HZI38" s="4647"/>
      <c r="HZJ38" s="4647"/>
      <c r="HZK38" s="4647"/>
      <c r="HZL38" s="4647"/>
      <c r="HZM38" s="4647"/>
      <c r="HZN38" s="4647"/>
      <c r="HZO38" s="4647"/>
      <c r="HZP38" s="4647"/>
      <c r="HZQ38" s="4647"/>
      <c r="HZR38" s="4647"/>
      <c r="HZS38" s="4647"/>
      <c r="HZT38" s="4647"/>
      <c r="HZU38" s="4647"/>
      <c r="HZV38" s="4647"/>
      <c r="HZW38" s="4647"/>
      <c r="HZX38" s="4647"/>
      <c r="HZY38" s="4647"/>
      <c r="HZZ38" s="4647"/>
      <c r="IAA38" s="4647"/>
      <c r="IAB38" s="4647"/>
      <c r="IAC38" s="4647"/>
      <c r="IAD38" s="4647"/>
      <c r="IAE38" s="4647"/>
      <c r="IAF38" s="4647"/>
      <c r="IAG38" s="4647"/>
      <c r="IAH38" s="4647"/>
      <c r="IAI38" s="4647"/>
      <c r="IAJ38" s="4647"/>
      <c r="IAK38" s="4647"/>
      <c r="IAL38" s="4647"/>
      <c r="IAM38" s="4647"/>
      <c r="IAN38" s="4647"/>
      <c r="IAO38" s="4647"/>
      <c r="IAP38" s="4647"/>
      <c r="IAQ38" s="4647"/>
      <c r="IAR38" s="4647"/>
      <c r="IAS38" s="4647"/>
      <c r="IAT38" s="4647"/>
      <c r="IAU38" s="4647"/>
      <c r="IAV38" s="4647"/>
      <c r="IAW38" s="4647"/>
      <c r="IAX38" s="4647"/>
      <c r="IAY38" s="4647"/>
      <c r="IAZ38" s="4647"/>
      <c r="IBA38" s="4647"/>
      <c r="IBB38" s="4647"/>
      <c r="IBC38" s="4647"/>
      <c r="IBD38" s="4647"/>
      <c r="IBE38" s="4647"/>
      <c r="IBF38" s="4647"/>
      <c r="IBG38" s="4647"/>
      <c r="IBH38" s="4647"/>
      <c r="IBI38" s="4647"/>
      <c r="IBJ38" s="4647"/>
      <c r="IBK38" s="4647"/>
      <c r="IBL38" s="4647"/>
      <c r="IBM38" s="4647"/>
      <c r="IBN38" s="4647"/>
      <c r="IBO38" s="4647"/>
      <c r="IBP38" s="4647"/>
      <c r="IBQ38" s="4647"/>
      <c r="IBR38" s="4647"/>
      <c r="IBS38" s="4647"/>
      <c r="IBT38" s="4647"/>
      <c r="IBU38" s="4647"/>
      <c r="IBV38" s="4647"/>
      <c r="IBW38" s="4647"/>
      <c r="IBX38" s="4647"/>
      <c r="IBY38" s="4647"/>
      <c r="IBZ38" s="4647"/>
      <c r="ICA38" s="4647"/>
      <c r="ICB38" s="4647"/>
      <c r="ICC38" s="4647"/>
      <c r="ICD38" s="4647"/>
      <c r="ICE38" s="4647"/>
      <c r="ICF38" s="4647"/>
      <c r="ICG38" s="4647"/>
      <c r="ICH38" s="4647"/>
      <c r="ICI38" s="4647"/>
      <c r="ICJ38" s="4647"/>
      <c r="ICK38" s="4647"/>
      <c r="ICL38" s="4647"/>
      <c r="ICM38" s="4647"/>
      <c r="ICN38" s="4647"/>
      <c r="ICO38" s="4647"/>
      <c r="ICP38" s="4647"/>
      <c r="ICQ38" s="4647"/>
      <c r="ICR38" s="4647"/>
      <c r="ICS38" s="4647"/>
      <c r="ICT38" s="4647"/>
      <c r="ICU38" s="4647"/>
      <c r="ICV38" s="4647"/>
      <c r="ICW38" s="4647"/>
      <c r="ICX38" s="4647"/>
      <c r="ICY38" s="4647"/>
      <c r="ICZ38" s="4647"/>
      <c r="IDA38" s="4647"/>
      <c r="IDB38" s="4647"/>
      <c r="IDC38" s="4647"/>
      <c r="IDD38" s="4647"/>
      <c r="IDE38" s="4647"/>
      <c r="IDF38" s="4647"/>
      <c r="IDG38" s="4647"/>
      <c r="IDH38" s="4647"/>
      <c r="IDI38" s="4647"/>
      <c r="IDJ38" s="4647"/>
      <c r="IDK38" s="4647"/>
      <c r="IDL38" s="4647"/>
      <c r="IDM38" s="4647"/>
      <c r="IDN38" s="4647"/>
      <c r="IDO38" s="4647"/>
      <c r="IDP38" s="4647"/>
      <c r="IDQ38" s="4647"/>
      <c r="IDR38" s="4647"/>
      <c r="IDS38" s="4647"/>
      <c r="IDT38" s="4647"/>
      <c r="IDU38" s="4647"/>
      <c r="IDV38" s="4647"/>
      <c r="IDW38" s="4647"/>
      <c r="IDX38" s="4647"/>
      <c r="IDY38" s="4647"/>
      <c r="IDZ38" s="4647"/>
      <c r="IEA38" s="4647"/>
      <c r="IEB38" s="4647"/>
      <c r="IEC38" s="4647"/>
      <c r="IED38" s="4647"/>
      <c r="IEE38" s="4647"/>
      <c r="IEF38" s="4647"/>
      <c r="IEG38" s="4647"/>
      <c r="IEH38" s="4647"/>
      <c r="IEI38" s="4647"/>
      <c r="IEJ38" s="4647"/>
      <c r="IEK38" s="4647"/>
      <c r="IEL38" s="4647"/>
      <c r="IEM38" s="4647"/>
      <c r="IEN38" s="4647"/>
      <c r="IEO38" s="4647"/>
      <c r="IEP38" s="4647"/>
      <c r="IEQ38" s="4647"/>
      <c r="IER38" s="4647"/>
      <c r="IES38" s="4647"/>
      <c r="IET38" s="4647"/>
      <c r="IEU38" s="4647"/>
      <c r="IEV38" s="4647"/>
      <c r="IEW38" s="4647"/>
      <c r="IEX38" s="4647"/>
      <c r="IEY38" s="4647"/>
      <c r="IEZ38" s="4647"/>
      <c r="IFA38" s="4647"/>
      <c r="IFB38" s="4647"/>
      <c r="IFC38" s="4647"/>
      <c r="IFD38" s="4647"/>
      <c r="IFE38" s="4647"/>
      <c r="IFF38" s="4647"/>
      <c r="IFG38" s="4647"/>
      <c r="IFH38" s="4647"/>
      <c r="IFI38" s="4647"/>
      <c r="IFJ38" s="4647"/>
      <c r="IFK38" s="4647"/>
      <c r="IFL38" s="4647"/>
      <c r="IFM38" s="4647"/>
      <c r="IFN38" s="4647"/>
      <c r="IFO38" s="4647"/>
      <c r="IFP38" s="4647"/>
      <c r="IFQ38" s="4647"/>
      <c r="IFR38" s="4647"/>
      <c r="IFS38" s="4647"/>
      <c r="IFT38" s="4647"/>
      <c r="IFU38" s="4647"/>
      <c r="IFV38" s="4647"/>
      <c r="IFW38" s="4647"/>
      <c r="IFX38" s="4647"/>
      <c r="IFY38" s="4647"/>
      <c r="IFZ38" s="4647"/>
      <c r="IGA38" s="4647"/>
      <c r="IGB38" s="4647"/>
      <c r="IGC38" s="4647"/>
      <c r="IGD38" s="4647"/>
      <c r="IGE38" s="4647"/>
      <c r="IGF38" s="4647"/>
      <c r="IGG38" s="4647"/>
      <c r="IGH38" s="4647"/>
      <c r="IGI38" s="4647"/>
      <c r="IGJ38" s="4647"/>
      <c r="IGK38" s="4647"/>
      <c r="IGL38" s="4647"/>
      <c r="IGM38" s="4647"/>
      <c r="IGN38" s="4647"/>
      <c r="IGO38" s="4647"/>
      <c r="IGP38" s="4647"/>
      <c r="IGQ38" s="4647"/>
      <c r="IGR38" s="4647"/>
      <c r="IGS38" s="4647"/>
      <c r="IGT38" s="4647"/>
      <c r="IGU38" s="4647"/>
      <c r="IGV38" s="4647"/>
      <c r="IGW38" s="4647"/>
      <c r="IGX38" s="4647"/>
      <c r="IGY38" s="4647"/>
      <c r="IGZ38" s="4647"/>
      <c r="IHA38" s="4647"/>
      <c r="IHB38" s="4647"/>
      <c r="IHC38" s="4647"/>
      <c r="IHD38" s="4647"/>
      <c r="IHE38" s="4647"/>
      <c r="IHF38" s="4647"/>
      <c r="IHG38" s="4647"/>
      <c r="IHH38" s="4647"/>
      <c r="IHI38" s="4647"/>
      <c r="IHJ38" s="4647"/>
      <c r="IHK38" s="4647"/>
      <c r="IHL38" s="4647"/>
      <c r="IHM38" s="4647"/>
      <c r="IHN38" s="4647"/>
      <c r="IHO38" s="4647"/>
      <c r="IHP38" s="4647"/>
      <c r="IHQ38" s="4647"/>
      <c r="IHR38" s="4647"/>
      <c r="IHS38" s="4647"/>
      <c r="IHT38" s="4647"/>
      <c r="IHU38" s="4647"/>
      <c r="IHV38" s="4647"/>
      <c r="IHW38" s="4647"/>
      <c r="IHX38" s="4647"/>
      <c r="IHY38" s="4647"/>
      <c r="IHZ38" s="4647"/>
      <c r="IIA38" s="4647"/>
      <c r="IIB38" s="4647"/>
      <c r="IIC38" s="4647"/>
      <c r="IID38" s="4647"/>
      <c r="IIE38" s="4647"/>
      <c r="IIF38" s="4647"/>
      <c r="IIG38" s="4647"/>
      <c r="IIH38" s="4647"/>
      <c r="III38" s="4647"/>
      <c r="IIJ38" s="4647"/>
      <c r="IIK38" s="4647"/>
      <c r="IIL38" s="4647"/>
      <c r="IIM38" s="4647"/>
      <c r="IIN38" s="4647"/>
      <c r="IIO38" s="4647"/>
      <c r="IIP38" s="4647"/>
      <c r="IIQ38" s="4647"/>
      <c r="IIR38" s="4647"/>
      <c r="IIS38" s="4647"/>
      <c r="IIT38" s="4647"/>
      <c r="IIU38" s="4647"/>
      <c r="IIV38" s="4647"/>
      <c r="IIW38" s="4647"/>
      <c r="IIX38" s="4647"/>
      <c r="IIY38" s="4647"/>
      <c r="IIZ38" s="4647"/>
      <c r="IJA38" s="4647"/>
      <c r="IJB38" s="4647"/>
      <c r="IJC38" s="4647"/>
      <c r="IJD38" s="4647"/>
      <c r="IJE38" s="4647"/>
      <c r="IJF38" s="4647"/>
      <c r="IJG38" s="4647"/>
      <c r="IJH38" s="4647"/>
      <c r="IJI38" s="4647"/>
      <c r="IJJ38" s="4647"/>
      <c r="IJK38" s="4647"/>
      <c r="IJL38" s="4647"/>
      <c r="IJM38" s="4647"/>
      <c r="IJN38" s="4647"/>
      <c r="IJO38" s="4647"/>
      <c r="IJP38" s="4647"/>
      <c r="IJQ38" s="4647"/>
      <c r="IJR38" s="4647"/>
      <c r="IJS38" s="4647"/>
      <c r="IJT38" s="4647"/>
      <c r="IJU38" s="4647"/>
      <c r="IJV38" s="4647"/>
      <c r="IJW38" s="4647"/>
      <c r="IJX38" s="4647"/>
      <c r="IJY38" s="4647"/>
      <c r="IJZ38" s="4647"/>
      <c r="IKA38" s="4647"/>
      <c r="IKB38" s="4647"/>
      <c r="IKC38" s="4647"/>
      <c r="IKD38" s="4647"/>
      <c r="IKE38" s="4647"/>
      <c r="IKF38" s="4647"/>
      <c r="IKG38" s="4647"/>
      <c r="IKH38" s="4647"/>
      <c r="IKI38" s="4647"/>
      <c r="IKJ38" s="4647"/>
      <c r="IKK38" s="4647"/>
      <c r="IKL38" s="4647"/>
      <c r="IKM38" s="4647"/>
      <c r="IKN38" s="4647"/>
      <c r="IKO38" s="4647"/>
      <c r="IKP38" s="4647"/>
      <c r="IKQ38" s="4647"/>
      <c r="IKR38" s="4647"/>
      <c r="IKS38" s="4647"/>
      <c r="IKT38" s="4647"/>
      <c r="IKU38" s="4647"/>
      <c r="IKV38" s="4647"/>
      <c r="IKW38" s="4647"/>
      <c r="IKX38" s="4647"/>
      <c r="IKY38" s="4647"/>
      <c r="IKZ38" s="4647"/>
      <c r="ILA38" s="4647"/>
      <c r="ILB38" s="4647"/>
      <c r="ILC38" s="4647"/>
      <c r="ILD38" s="4647"/>
      <c r="ILE38" s="4647"/>
      <c r="ILF38" s="4647"/>
      <c r="ILG38" s="4647"/>
      <c r="ILH38" s="4647"/>
      <c r="ILI38" s="4647"/>
      <c r="ILJ38" s="4647"/>
      <c r="ILK38" s="4647"/>
      <c r="ILL38" s="4647"/>
      <c r="ILM38" s="4647"/>
      <c r="ILN38" s="4647"/>
      <c r="ILO38" s="4647"/>
      <c r="ILP38" s="4647"/>
      <c r="ILQ38" s="4647"/>
      <c r="ILR38" s="4647"/>
      <c r="ILS38" s="4647"/>
      <c r="ILT38" s="4647"/>
      <c r="ILU38" s="4647"/>
      <c r="ILV38" s="4647"/>
      <c r="ILW38" s="4647"/>
      <c r="ILX38" s="4647"/>
      <c r="ILY38" s="4647"/>
      <c r="ILZ38" s="4647"/>
      <c r="IMA38" s="4647"/>
      <c r="IMB38" s="4647"/>
      <c r="IMC38" s="4647"/>
      <c r="IMD38" s="4647"/>
      <c r="IME38" s="4647"/>
      <c r="IMF38" s="4647"/>
      <c r="IMG38" s="4647"/>
      <c r="IMH38" s="4647"/>
      <c r="IMI38" s="4647"/>
      <c r="IMJ38" s="4647"/>
      <c r="IMK38" s="4647"/>
      <c r="IML38" s="4647"/>
      <c r="IMM38" s="4647"/>
      <c r="IMN38" s="4647"/>
      <c r="IMO38" s="4647"/>
      <c r="IMP38" s="4647"/>
      <c r="IMQ38" s="4647"/>
      <c r="IMR38" s="4647"/>
      <c r="IMS38" s="4647"/>
      <c r="IMT38" s="4647"/>
      <c r="IMU38" s="4647"/>
      <c r="IMV38" s="4647"/>
      <c r="IMW38" s="4647"/>
      <c r="IMX38" s="4647"/>
      <c r="IMY38" s="4647"/>
      <c r="IMZ38" s="4647"/>
      <c r="INA38" s="4647"/>
      <c r="INB38" s="4647"/>
      <c r="INC38" s="4647"/>
      <c r="IND38" s="4647"/>
      <c r="INE38" s="4647"/>
      <c r="INF38" s="4647"/>
      <c r="ING38" s="4647"/>
      <c r="INH38" s="4647"/>
      <c r="INI38" s="4647"/>
      <c r="INJ38" s="4647"/>
      <c r="INK38" s="4647"/>
      <c r="INL38" s="4647"/>
      <c r="INM38" s="4647"/>
      <c r="INN38" s="4647"/>
      <c r="INO38" s="4647"/>
      <c r="INP38" s="4647"/>
      <c r="INQ38" s="4647"/>
      <c r="INR38" s="4647"/>
      <c r="INS38" s="4647"/>
      <c r="INT38" s="4647"/>
      <c r="INU38" s="4647"/>
      <c r="INV38" s="4647"/>
      <c r="INW38" s="4647"/>
      <c r="INX38" s="4647"/>
      <c r="INY38" s="4647"/>
      <c r="INZ38" s="4647"/>
      <c r="IOA38" s="4647"/>
      <c r="IOB38" s="4647"/>
      <c r="IOC38" s="4647"/>
      <c r="IOD38" s="4647"/>
      <c r="IOE38" s="4647"/>
      <c r="IOF38" s="4647"/>
      <c r="IOG38" s="4647"/>
      <c r="IOH38" s="4647"/>
      <c r="IOI38" s="4647"/>
      <c r="IOJ38" s="4647"/>
      <c r="IOK38" s="4647"/>
      <c r="IOL38" s="4647"/>
      <c r="IOM38" s="4647"/>
      <c r="ION38" s="4647"/>
      <c r="IOO38" s="4647"/>
      <c r="IOP38" s="4647"/>
      <c r="IOQ38" s="4647"/>
      <c r="IOR38" s="4647"/>
      <c r="IOS38" s="4647"/>
      <c r="IOT38" s="4647"/>
      <c r="IOU38" s="4647"/>
      <c r="IOV38" s="4647"/>
      <c r="IOW38" s="4647"/>
      <c r="IOX38" s="4647"/>
      <c r="IOY38" s="4647"/>
      <c r="IOZ38" s="4647"/>
      <c r="IPA38" s="4647"/>
      <c r="IPB38" s="4647"/>
      <c r="IPC38" s="4647"/>
      <c r="IPD38" s="4647"/>
      <c r="IPE38" s="4647"/>
      <c r="IPF38" s="4647"/>
      <c r="IPG38" s="4647"/>
      <c r="IPH38" s="4647"/>
      <c r="IPI38" s="4647"/>
      <c r="IPJ38" s="4647"/>
      <c r="IPK38" s="4647"/>
      <c r="IPL38" s="4647"/>
      <c r="IPM38" s="4647"/>
      <c r="IPN38" s="4647"/>
      <c r="IPO38" s="4647"/>
      <c r="IPP38" s="4647"/>
      <c r="IPQ38" s="4647"/>
      <c r="IPR38" s="4647"/>
      <c r="IPS38" s="4647"/>
      <c r="IPT38" s="4647"/>
      <c r="IPU38" s="4647"/>
      <c r="IPV38" s="4647"/>
      <c r="IPW38" s="4647"/>
      <c r="IPX38" s="4647"/>
      <c r="IPY38" s="4647"/>
      <c r="IPZ38" s="4647"/>
      <c r="IQA38" s="4647"/>
      <c r="IQB38" s="4647"/>
      <c r="IQC38" s="4647"/>
      <c r="IQD38" s="4647"/>
      <c r="IQE38" s="4647"/>
      <c r="IQF38" s="4647"/>
      <c r="IQG38" s="4647"/>
      <c r="IQH38" s="4647"/>
      <c r="IQI38" s="4647"/>
      <c r="IQJ38" s="4647"/>
      <c r="IQK38" s="4647"/>
      <c r="IQL38" s="4647"/>
      <c r="IQM38" s="4647"/>
      <c r="IQN38" s="4647"/>
      <c r="IQO38" s="4647"/>
      <c r="IQP38" s="4647"/>
      <c r="IQQ38" s="4647"/>
      <c r="IQR38" s="4647"/>
      <c r="IQS38" s="4647"/>
      <c r="IQT38" s="4647"/>
      <c r="IQU38" s="4647"/>
      <c r="IQV38" s="4647"/>
      <c r="IQW38" s="4647"/>
      <c r="IQX38" s="4647"/>
      <c r="IQY38" s="4647"/>
      <c r="IQZ38" s="4647"/>
      <c r="IRA38" s="4647"/>
      <c r="IRB38" s="4647"/>
      <c r="IRC38" s="4647"/>
      <c r="IRD38" s="4647"/>
      <c r="IRE38" s="4647"/>
      <c r="IRF38" s="4647"/>
      <c r="IRG38" s="4647"/>
      <c r="IRH38" s="4647"/>
      <c r="IRI38" s="4647"/>
      <c r="IRJ38" s="4647"/>
      <c r="IRK38" s="4647"/>
      <c r="IRL38" s="4647"/>
      <c r="IRM38" s="4647"/>
      <c r="IRN38" s="4647"/>
      <c r="IRO38" s="4647"/>
      <c r="IRP38" s="4647"/>
      <c r="IRQ38" s="4647"/>
      <c r="IRR38" s="4647"/>
      <c r="IRS38" s="4647"/>
      <c r="IRT38" s="4647"/>
      <c r="IRU38" s="4647"/>
      <c r="IRV38" s="4647"/>
      <c r="IRW38" s="4647"/>
      <c r="IRX38" s="4647"/>
      <c r="IRY38" s="4647"/>
      <c r="IRZ38" s="4647"/>
      <c r="ISA38" s="4647"/>
      <c r="ISB38" s="4647"/>
      <c r="ISC38" s="4647"/>
      <c r="ISD38" s="4647"/>
      <c r="ISE38" s="4647"/>
      <c r="ISF38" s="4647"/>
      <c r="ISG38" s="4647"/>
      <c r="ISH38" s="4647"/>
      <c r="ISI38" s="4647"/>
      <c r="ISJ38" s="4647"/>
      <c r="ISK38" s="4647"/>
      <c r="ISL38" s="4647"/>
      <c r="ISM38" s="4647"/>
      <c r="ISN38" s="4647"/>
      <c r="ISO38" s="4647"/>
      <c r="ISP38" s="4647"/>
      <c r="ISQ38" s="4647"/>
      <c r="ISR38" s="4647"/>
      <c r="ISS38" s="4647"/>
      <c r="IST38" s="4647"/>
      <c r="ISU38" s="4647"/>
      <c r="ISV38" s="4647"/>
      <c r="ISW38" s="4647"/>
      <c r="ISX38" s="4647"/>
      <c r="ISY38" s="4647"/>
      <c r="ISZ38" s="4647"/>
      <c r="ITA38" s="4647"/>
      <c r="ITB38" s="4647"/>
      <c r="ITC38" s="4647"/>
      <c r="ITD38" s="4647"/>
      <c r="ITE38" s="4647"/>
      <c r="ITF38" s="4647"/>
      <c r="ITG38" s="4647"/>
      <c r="ITH38" s="4647"/>
      <c r="ITI38" s="4647"/>
      <c r="ITJ38" s="4647"/>
      <c r="ITK38" s="4647"/>
      <c r="ITL38" s="4647"/>
      <c r="ITM38" s="4647"/>
      <c r="ITN38" s="4647"/>
      <c r="ITO38" s="4647"/>
      <c r="ITP38" s="4647"/>
      <c r="ITQ38" s="4647"/>
      <c r="ITR38" s="4647"/>
      <c r="ITS38" s="4647"/>
      <c r="ITT38" s="4647"/>
      <c r="ITU38" s="4647"/>
      <c r="ITV38" s="4647"/>
      <c r="ITW38" s="4647"/>
      <c r="ITX38" s="4647"/>
      <c r="ITY38" s="4647"/>
      <c r="ITZ38" s="4647"/>
      <c r="IUA38" s="4647"/>
      <c r="IUB38" s="4647"/>
      <c r="IUC38" s="4647"/>
      <c r="IUD38" s="4647"/>
      <c r="IUE38" s="4647"/>
      <c r="IUF38" s="4647"/>
      <c r="IUG38" s="4647"/>
      <c r="IUH38" s="4647"/>
      <c r="IUI38" s="4647"/>
      <c r="IUJ38" s="4647"/>
      <c r="IUK38" s="4647"/>
      <c r="IUL38" s="4647"/>
      <c r="IUM38" s="4647"/>
      <c r="IUN38" s="4647"/>
      <c r="IUO38" s="4647"/>
      <c r="IUP38" s="4647"/>
      <c r="IUQ38" s="4647"/>
      <c r="IUR38" s="4647"/>
      <c r="IUS38" s="4647"/>
      <c r="IUT38" s="4647"/>
      <c r="IUU38" s="4647"/>
      <c r="IUV38" s="4647"/>
      <c r="IUW38" s="4647"/>
      <c r="IUX38" s="4647"/>
      <c r="IUY38" s="4647"/>
      <c r="IUZ38" s="4647"/>
      <c r="IVA38" s="4647"/>
      <c r="IVB38" s="4647"/>
      <c r="IVC38" s="4647"/>
      <c r="IVD38" s="4647"/>
      <c r="IVE38" s="4647"/>
      <c r="IVF38" s="4647"/>
      <c r="IVG38" s="4647"/>
      <c r="IVH38" s="4647"/>
      <c r="IVI38" s="4647"/>
      <c r="IVJ38" s="4647"/>
      <c r="IVK38" s="4647"/>
      <c r="IVL38" s="4647"/>
      <c r="IVM38" s="4647"/>
      <c r="IVN38" s="4647"/>
      <c r="IVO38" s="4647"/>
      <c r="IVP38" s="4647"/>
      <c r="IVQ38" s="4647"/>
      <c r="IVR38" s="4647"/>
      <c r="IVS38" s="4647"/>
      <c r="IVT38" s="4647"/>
      <c r="IVU38" s="4647"/>
      <c r="IVV38" s="4647"/>
      <c r="IVW38" s="4647"/>
      <c r="IVX38" s="4647"/>
      <c r="IVY38" s="4647"/>
      <c r="IVZ38" s="4647"/>
      <c r="IWA38" s="4647"/>
      <c r="IWB38" s="4647"/>
      <c r="IWC38" s="4647"/>
      <c r="IWD38" s="4647"/>
      <c r="IWE38" s="4647"/>
      <c r="IWF38" s="4647"/>
      <c r="IWG38" s="4647"/>
      <c r="IWH38" s="4647"/>
      <c r="IWI38" s="4647"/>
      <c r="IWJ38" s="4647"/>
      <c r="IWK38" s="4647"/>
      <c r="IWL38" s="4647"/>
      <c r="IWM38" s="4647"/>
      <c r="IWN38" s="4647"/>
      <c r="IWO38" s="4647"/>
      <c r="IWP38" s="4647"/>
      <c r="IWQ38" s="4647"/>
      <c r="IWR38" s="4647"/>
      <c r="IWS38" s="4647"/>
      <c r="IWT38" s="4647"/>
      <c r="IWU38" s="4647"/>
      <c r="IWV38" s="4647"/>
      <c r="IWW38" s="4647"/>
      <c r="IWX38" s="4647"/>
      <c r="IWY38" s="4647"/>
      <c r="IWZ38" s="4647"/>
      <c r="IXA38" s="4647"/>
      <c r="IXB38" s="4647"/>
      <c r="IXC38" s="4647"/>
      <c r="IXD38" s="4647"/>
      <c r="IXE38" s="4647"/>
      <c r="IXF38" s="4647"/>
      <c r="IXG38" s="4647"/>
      <c r="IXH38" s="4647"/>
      <c r="IXI38" s="4647"/>
      <c r="IXJ38" s="4647"/>
      <c r="IXK38" s="4647"/>
      <c r="IXL38" s="4647"/>
      <c r="IXM38" s="4647"/>
      <c r="IXN38" s="4647"/>
      <c r="IXO38" s="4647"/>
      <c r="IXP38" s="4647"/>
      <c r="IXQ38" s="4647"/>
      <c r="IXR38" s="4647"/>
      <c r="IXS38" s="4647"/>
      <c r="IXT38" s="4647"/>
      <c r="IXU38" s="4647"/>
      <c r="IXV38" s="4647"/>
      <c r="IXW38" s="4647"/>
      <c r="IXX38" s="4647"/>
      <c r="IXY38" s="4647"/>
      <c r="IXZ38" s="4647"/>
      <c r="IYA38" s="4647"/>
      <c r="IYB38" s="4647"/>
      <c r="IYC38" s="4647"/>
      <c r="IYD38" s="4647"/>
      <c r="IYE38" s="4647"/>
      <c r="IYF38" s="4647"/>
      <c r="IYG38" s="4647"/>
      <c r="IYH38" s="4647"/>
      <c r="IYI38" s="4647"/>
      <c r="IYJ38" s="4647"/>
      <c r="IYK38" s="4647"/>
      <c r="IYL38" s="4647"/>
      <c r="IYM38" s="4647"/>
      <c r="IYN38" s="4647"/>
      <c r="IYO38" s="4647"/>
      <c r="IYP38" s="4647"/>
      <c r="IYQ38" s="4647"/>
      <c r="IYR38" s="4647"/>
      <c r="IYS38" s="4647"/>
      <c r="IYT38" s="4647"/>
      <c r="IYU38" s="4647"/>
      <c r="IYV38" s="4647"/>
      <c r="IYW38" s="4647"/>
      <c r="IYX38" s="4647"/>
      <c r="IYY38" s="4647"/>
      <c r="IYZ38" s="4647"/>
      <c r="IZA38" s="4647"/>
      <c r="IZB38" s="4647"/>
      <c r="IZC38" s="4647"/>
      <c r="IZD38" s="4647"/>
      <c r="IZE38" s="4647"/>
      <c r="IZF38" s="4647"/>
      <c r="IZG38" s="4647"/>
      <c r="IZH38" s="4647"/>
      <c r="IZI38" s="4647"/>
      <c r="IZJ38" s="4647"/>
      <c r="IZK38" s="4647"/>
      <c r="IZL38" s="4647"/>
      <c r="IZM38" s="4647"/>
      <c r="IZN38" s="4647"/>
      <c r="IZO38" s="4647"/>
      <c r="IZP38" s="4647"/>
      <c r="IZQ38" s="4647"/>
      <c r="IZR38" s="4647"/>
      <c r="IZS38" s="4647"/>
      <c r="IZT38" s="4647"/>
      <c r="IZU38" s="4647"/>
      <c r="IZV38" s="4647"/>
      <c r="IZW38" s="4647"/>
      <c r="IZX38" s="4647"/>
      <c r="IZY38" s="4647"/>
      <c r="IZZ38" s="4647"/>
      <c r="JAA38" s="4647"/>
      <c r="JAB38" s="4647"/>
      <c r="JAC38" s="4647"/>
      <c r="JAD38" s="4647"/>
      <c r="JAE38" s="4647"/>
      <c r="JAF38" s="4647"/>
      <c r="JAG38" s="4647"/>
      <c r="JAH38" s="4647"/>
      <c r="JAI38" s="4647"/>
      <c r="JAJ38" s="4647"/>
      <c r="JAK38" s="4647"/>
      <c r="JAL38" s="4647"/>
      <c r="JAM38" s="4647"/>
      <c r="JAN38" s="4647"/>
      <c r="JAO38" s="4647"/>
      <c r="JAP38" s="4647"/>
      <c r="JAQ38" s="4647"/>
      <c r="JAR38" s="4647"/>
      <c r="JAS38" s="4647"/>
      <c r="JAT38" s="4647"/>
      <c r="JAU38" s="4647"/>
      <c r="JAV38" s="4647"/>
      <c r="JAW38" s="4647"/>
      <c r="JAX38" s="4647"/>
      <c r="JAY38" s="4647"/>
      <c r="JAZ38" s="4647"/>
      <c r="JBA38" s="4647"/>
      <c r="JBB38" s="4647"/>
      <c r="JBC38" s="4647"/>
      <c r="JBD38" s="4647"/>
      <c r="JBE38" s="4647"/>
      <c r="JBF38" s="4647"/>
      <c r="JBG38" s="4647"/>
      <c r="JBH38" s="4647"/>
      <c r="JBI38" s="4647"/>
      <c r="JBJ38" s="4647"/>
      <c r="JBK38" s="4647"/>
      <c r="JBL38" s="4647"/>
      <c r="JBM38" s="4647"/>
      <c r="JBN38" s="4647"/>
      <c r="JBO38" s="4647"/>
      <c r="JBP38" s="4647"/>
      <c r="JBQ38" s="4647"/>
      <c r="JBR38" s="4647"/>
      <c r="JBS38" s="4647"/>
      <c r="JBT38" s="4647"/>
      <c r="JBU38" s="4647"/>
      <c r="JBV38" s="4647"/>
      <c r="JBW38" s="4647"/>
      <c r="JBX38" s="4647"/>
      <c r="JBY38" s="4647"/>
      <c r="JBZ38" s="4647"/>
      <c r="JCA38" s="4647"/>
      <c r="JCB38" s="4647"/>
      <c r="JCC38" s="4647"/>
      <c r="JCD38" s="4647"/>
      <c r="JCE38" s="4647"/>
      <c r="JCF38" s="4647"/>
      <c r="JCG38" s="4647"/>
      <c r="JCH38" s="4647"/>
      <c r="JCI38" s="4647"/>
      <c r="JCJ38" s="4647"/>
      <c r="JCK38" s="4647"/>
      <c r="JCL38" s="4647"/>
      <c r="JCM38" s="4647"/>
      <c r="JCN38" s="4647"/>
      <c r="JCO38" s="4647"/>
      <c r="JCP38" s="4647"/>
      <c r="JCQ38" s="4647"/>
      <c r="JCR38" s="4647"/>
      <c r="JCS38" s="4647"/>
      <c r="JCT38" s="4647"/>
      <c r="JCU38" s="4647"/>
      <c r="JCV38" s="4647"/>
      <c r="JCW38" s="4647"/>
      <c r="JCX38" s="4647"/>
      <c r="JCY38" s="4647"/>
      <c r="JCZ38" s="4647"/>
      <c r="JDA38" s="4647"/>
      <c r="JDB38" s="4647"/>
      <c r="JDC38" s="4647"/>
      <c r="JDD38" s="4647"/>
      <c r="JDE38" s="4647"/>
      <c r="JDF38" s="4647"/>
      <c r="JDG38" s="4647"/>
      <c r="JDH38" s="4647"/>
      <c r="JDI38" s="4647"/>
      <c r="JDJ38" s="4647"/>
      <c r="JDK38" s="4647"/>
      <c r="JDL38" s="4647"/>
      <c r="JDM38" s="4647"/>
      <c r="JDN38" s="4647"/>
      <c r="JDO38" s="4647"/>
      <c r="JDP38" s="4647"/>
      <c r="JDQ38" s="4647"/>
      <c r="JDR38" s="4647"/>
      <c r="JDS38" s="4647"/>
      <c r="JDT38" s="4647"/>
      <c r="JDU38" s="4647"/>
      <c r="JDV38" s="4647"/>
      <c r="JDW38" s="4647"/>
      <c r="JDX38" s="4647"/>
      <c r="JDY38" s="4647"/>
      <c r="JDZ38" s="4647"/>
      <c r="JEA38" s="4647"/>
      <c r="JEB38" s="4647"/>
      <c r="JEC38" s="4647"/>
      <c r="JED38" s="4647"/>
      <c r="JEE38" s="4647"/>
      <c r="JEF38" s="4647"/>
      <c r="JEG38" s="4647"/>
      <c r="JEH38" s="4647"/>
      <c r="JEI38" s="4647"/>
      <c r="JEJ38" s="4647"/>
      <c r="JEK38" s="4647"/>
      <c r="JEL38" s="4647"/>
      <c r="JEM38" s="4647"/>
      <c r="JEN38" s="4647"/>
      <c r="JEO38" s="4647"/>
      <c r="JEP38" s="4647"/>
      <c r="JEQ38" s="4647"/>
      <c r="JER38" s="4647"/>
      <c r="JES38" s="4647"/>
      <c r="JET38" s="4647"/>
      <c r="JEU38" s="4647"/>
      <c r="JEV38" s="4647"/>
      <c r="JEW38" s="4647"/>
      <c r="JEX38" s="4647"/>
      <c r="JEY38" s="4647"/>
      <c r="JEZ38" s="4647"/>
      <c r="JFA38" s="4647"/>
      <c r="JFB38" s="4647"/>
      <c r="JFC38" s="4647"/>
      <c r="JFD38" s="4647"/>
      <c r="JFE38" s="4647"/>
      <c r="JFF38" s="4647"/>
      <c r="JFG38" s="4647"/>
      <c r="JFH38" s="4647"/>
      <c r="JFI38" s="4647"/>
      <c r="JFJ38" s="4647"/>
      <c r="JFK38" s="4647"/>
      <c r="JFL38" s="4647"/>
      <c r="JFM38" s="4647"/>
      <c r="JFN38" s="4647"/>
      <c r="JFO38" s="4647"/>
      <c r="JFP38" s="4647"/>
      <c r="JFQ38" s="4647"/>
      <c r="JFR38" s="4647"/>
      <c r="JFS38" s="4647"/>
      <c r="JFT38" s="4647"/>
      <c r="JFU38" s="4647"/>
      <c r="JFV38" s="4647"/>
      <c r="JFW38" s="4647"/>
      <c r="JFX38" s="4647"/>
      <c r="JFY38" s="4647"/>
      <c r="JFZ38" s="4647"/>
      <c r="JGA38" s="4647"/>
      <c r="JGB38" s="4647"/>
      <c r="JGC38" s="4647"/>
      <c r="JGD38" s="4647"/>
      <c r="JGE38" s="4647"/>
      <c r="JGF38" s="4647"/>
      <c r="JGG38" s="4647"/>
      <c r="JGH38" s="4647"/>
      <c r="JGI38" s="4647"/>
      <c r="JGJ38" s="4647"/>
      <c r="JGK38" s="4647"/>
      <c r="JGL38" s="4647"/>
      <c r="JGM38" s="4647"/>
      <c r="JGN38" s="4647"/>
      <c r="JGO38" s="4647"/>
      <c r="JGP38" s="4647"/>
      <c r="JGQ38" s="4647"/>
      <c r="JGR38" s="4647"/>
      <c r="JGS38" s="4647"/>
      <c r="JGT38" s="4647"/>
      <c r="JGU38" s="4647"/>
      <c r="JGV38" s="4647"/>
      <c r="JGW38" s="4647"/>
      <c r="JGX38" s="4647"/>
      <c r="JGY38" s="4647"/>
      <c r="JGZ38" s="4647"/>
      <c r="JHA38" s="4647"/>
      <c r="JHB38" s="4647"/>
      <c r="JHC38" s="4647"/>
      <c r="JHD38" s="4647"/>
      <c r="JHE38" s="4647"/>
      <c r="JHF38" s="4647"/>
      <c r="JHG38" s="4647"/>
      <c r="JHH38" s="4647"/>
      <c r="JHI38" s="4647"/>
      <c r="JHJ38" s="4647"/>
      <c r="JHK38" s="4647"/>
      <c r="JHL38" s="4647"/>
      <c r="JHM38" s="4647"/>
      <c r="JHN38" s="4647"/>
      <c r="JHO38" s="4647"/>
      <c r="JHP38" s="4647"/>
      <c r="JHQ38" s="4647"/>
      <c r="JHR38" s="4647"/>
      <c r="JHS38" s="4647"/>
      <c r="JHT38" s="4647"/>
      <c r="JHU38" s="4647"/>
      <c r="JHV38" s="4647"/>
      <c r="JHW38" s="4647"/>
      <c r="JHX38" s="4647"/>
      <c r="JHY38" s="4647"/>
      <c r="JHZ38" s="4647"/>
      <c r="JIA38" s="4647"/>
      <c r="JIB38" s="4647"/>
      <c r="JIC38" s="4647"/>
      <c r="JID38" s="4647"/>
      <c r="JIE38" s="4647"/>
      <c r="JIF38" s="4647"/>
      <c r="JIG38" s="4647"/>
      <c r="JIH38" s="4647"/>
      <c r="JII38" s="4647"/>
      <c r="JIJ38" s="4647"/>
      <c r="JIK38" s="4647"/>
      <c r="JIL38" s="4647"/>
      <c r="JIM38" s="4647"/>
      <c r="JIN38" s="4647"/>
      <c r="JIO38" s="4647"/>
      <c r="JIP38" s="4647"/>
      <c r="JIQ38" s="4647"/>
      <c r="JIR38" s="4647"/>
      <c r="JIS38" s="4647"/>
      <c r="JIT38" s="4647"/>
      <c r="JIU38" s="4647"/>
      <c r="JIV38" s="4647"/>
      <c r="JIW38" s="4647"/>
      <c r="JIX38" s="4647"/>
      <c r="JIY38" s="4647"/>
      <c r="JIZ38" s="4647"/>
      <c r="JJA38" s="4647"/>
      <c r="JJB38" s="4647"/>
      <c r="JJC38" s="4647"/>
      <c r="JJD38" s="4647"/>
      <c r="JJE38" s="4647"/>
      <c r="JJF38" s="4647"/>
      <c r="JJG38" s="4647"/>
      <c r="JJH38" s="4647"/>
      <c r="JJI38" s="4647"/>
      <c r="JJJ38" s="4647"/>
      <c r="JJK38" s="4647"/>
      <c r="JJL38" s="4647"/>
      <c r="JJM38" s="4647"/>
      <c r="JJN38" s="4647"/>
      <c r="JJO38" s="4647"/>
      <c r="JJP38" s="4647"/>
      <c r="JJQ38" s="4647"/>
      <c r="JJR38" s="4647"/>
      <c r="JJS38" s="4647"/>
      <c r="JJT38" s="4647"/>
      <c r="JJU38" s="4647"/>
      <c r="JJV38" s="4647"/>
      <c r="JJW38" s="4647"/>
      <c r="JJX38" s="4647"/>
      <c r="JJY38" s="4647"/>
      <c r="JJZ38" s="4647"/>
      <c r="JKA38" s="4647"/>
      <c r="JKB38" s="4647"/>
      <c r="JKC38" s="4647"/>
      <c r="JKD38" s="4647"/>
      <c r="JKE38" s="4647"/>
      <c r="JKF38" s="4647"/>
      <c r="JKG38" s="4647"/>
      <c r="JKH38" s="4647"/>
      <c r="JKI38" s="4647"/>
      <c r="JKJ38" s="4647"/>
      <c r="JKK38" s="4647"/>
      <c r="JKL38" s="4647"/>
      <c r="JKM38" s="4647"/>
      <c r="JKN38" s="4647"/>
      <c r="JKO38" s="4647"/>
      <c r="JKP38" s="4647"/>
      <c r="JKQ38" s="4647"/>
      <c r="JKR38" s="4647"/>
      <c r="JKS38" s="4647"/>
      <c r="JKT38" s="4647"/>
      <c r="JKU38" s="4647"/>
      <c r="JKV38" s="4647"/>
      <c r="JKW38" s="4647"/>
      <c r="JKX38" s="4647"/>
      <c r="JKY38" s="4647"/>
      <c r="JKZ38" s="4647"/>
      <c r="JLA38" s="4647"/>
      <c r="JLB38" s="4647"/>
      <c r="JLC38" s="4647"/>
      <c r="JLD38" s="4647"/>
      <c r="JLE38" s="4647"/>
      <c r="JLF38" s="4647"/>
      <c r="JLG38" s="4647"/>
      <c r="JLH38" s="4647"/>
      <c r="JLI38" s="4647"/>
      <c r="JLJ38" s="4647"/>
      <c r="JLK38" s="4647"/>
      <c r="JLL38" s="4647"/>
      <c r="JLM38" s="4647"/>
      <c r="JLN38" s="4647"/>
      <c r="JLO38" s="4647"/>
      <c r="JLP38" s="4647"/>
      <c r="JLQ38" s="4647"/>
      <c r="JLR38" s="4647"/>
      <c r="JLS38" s="4647"/>
      <c r="JLT38" s="4647"/>
      <c r="JLU38" s="4647"/>
      <c r="JLV38" s="4647"/>
      <c r="JLW38" s="4647"/>
      <c r="JLX38" s="4647"/>
      <c r="JLY38" s="4647"/>
      <c r="JLZ38" s="4647"/>
      <c r="JMA38" s="4647"/>
      <c r="JMB38" s="4647"/>
      <c r="JMC38" s="4647"/>
      <c r="JMD38" s="4647"/>
      <c r="JME38" s="4647"/>
      <c r="JMF38" s="4647"/>
      <c r="JMG38" s="4647"/>
      <c r="JMH38" s="4647"/>
      <c r="JMI38" s="4647"/>
      <c r="JMJ38" s="4647"/>
      <c r="JMK38" s="4647"/>
      <c r="JML38" s="4647"/>
      <c r="JMM38" s="4647"/>
      <c r="JMN38" s="4647"/>
      <c r="JMO38" s="4647"/>
      <c r="JMP38" s="4647"/>
      <c r="JMQ38" s="4647"/>
      <c r="JMR38" s="4647"/>
      <c r="JMS38" s="4647"/>
      <c r="JMT38" s="4647"/>
      <c r="JMU38" s="4647"/>
      <c r="JMV38" s="4647"/>
      <c r="JMW38" s="4647"/>
      <c r="JMX38" s="4647"/>
      <c r="JMY38" s="4647"/>
      <c r="JMZ38" s="4647"/>
      <c r="JNA38" s="4647"/>
      <c r="JNB38" s="4647"/>
      <c r="JNC38" s="4647"/>
      <c r="JND38" s="4647"/>
      <c r="JNE38" s="4647"/>
      <c r="JNF38" s="4647"/>
      <c r="JNG38" s="4647"/>
      <c r="JNH38" s="4647"/>
      <c r="JNI38" s="4647"/>
      <c r="JNJ38" s="4647"/>
      <c r="JNK38" s="4647"/>
      <c r="JNL38" s="4647"/>
      <c r="JNM38" s="4647"/>
      <c r="JNN38" s="4647"/>
      <c r="JNO38" s="4647"/>
      <c r="JNP38" s="4647"/>
      <c r="JNQ38" s="4647"/>
      <c r="JNR38" s="4647"/>
      <c r="JNS38" s="4647"/>
      <c r="JNT38" s="4647"/>
      <c r="JNU38" s="4647"/>
      <c r="JNV38" s="4647"/>
      <c r="JNW38" s="4647"/>
      <c r="JNX38" s="4647"/>
      <c r="JNY38" s="4647"/>
      <c r="JNZ38" s="4647"/>
      <c r="JOA38" s="4647"/>
      <c r="JOB38" s="4647"/>
      <c r="JOC38" s="4647"/>
      <c r="JOD38" s="4647"/>
      <c r="JOE38" s="4647"/>
      <c r="JOF38" s="4647"/>
      <c r="JOG38" s="4647"/>
      <c r="JOH38" s="4647"/>
      <c r="JOI38" s="4647"/>
      <c r="JOJ38" s="4647"/>
      <c r="JOK38" s="4647"/>
      <c r="JOL38" s="4647"/>
      <c r="JOM38" s="4647"/>
      <c r="JON38" s="4647"/>
      <c r="JOO38" s="4647"/>
      <c r="JOP38" s="4647"/>
      <c r="JOQ38" s="4647"/>
      <c r="JOR38" s="4647"/>
      <c r="JOS38" s="4647"/>
      <c r="JOT38" s="4647"/>
      <c r="JOU38" s="4647"/>
      <c r="JOV38" s="4647"/>
      <c r="JOW38" s="4647"/>
      <c r="JOX38" s="4647"/>
      <c r="JOY38" s="4647"/>
      <c r="JOZ38" s="4647"/>
      <c r="JPA38" s="4647"/>
      <c r="JPB38" s="4647"/>
      <c r="JPC38" s="4647"/>
      <c r="JPD38" s="4647"/>
      <c r="JPE38" s="4647"/>
      <c r="JPF38" s="4647"/>
      <c r="JPG38" s="4647"/>
      <c r="JPH38" s="4647"/>
      <c r="JPI38" s="4647"/>
      <c r="JPJ38" s="4647"/>
      <c r="JPK38" s="4647"/>
      <c r="JPL38" s="4647"/>
      <c r="JPM38" s="4647"/>
      <c r="JPN38" s="4647"/>
      <c r="JPO38" s="4647"/>
      <c r="JPP38" s="4647"/>
      <c r="JPQ38" s="4647"/>
      <c r="JPR38" s="4647"/>
      <c r="JPS38" s="4647"/>
      <c r="JPT38" s="4647"/>
      <c r="JPU38" s="4647"/>
      <c r="JPV38" s="4647"/>
      <c r="JPW38" s="4647"/>
      <c r="JPX38" s="4647"/>
      <c r="JPY38" s="4647"/>
      <c r="JPZ38" s="4647"/>
      <c r="JQA38" s="4647"/>
      <c r="JQB38" s="4647"/>
      <c r="JQC38" s="4647"/>
      <c r="JQD38" s="4647"/>
      <c r="JQE38" s="4647"/>
      <c r="JQF38" s="4647"/>
      <c r="JQG38" s="4647"/>
      <c r="JQH38" s="4647"/>
      <c r="JQI38" s="4647"/>
      <c r="JQJ38" s="4647"/>
      <c r="JQK38" s="4647"/>
      <c r="JQL38" s="4647"/>
      <c r="JQM38" s="4647"/>
      <c r="JQN38" s="4647"/>
      <c r="JQO38" s="4647"/>
      <c r="JQP38" s="4647"/>
      <c r="JQQ38" s="4647"/>
      <c r="JQR38" s="4647"/>
      <c r="JQS38" s="4647"/>
      <c r="JQT38" s="4647"/>
      <c r="JQU38" s="4647"/>
      <c r="JQV38" s="4647"/>
      <c r="JQW38" s="4647"/>
      <c r="JQX38" s="4647"/>
      <c r="JQY38" s="4647"/>
      <c r="JQZ38" s="4647"/>
      <c r="JRA38" s="4647"/>
      <c r="JRB38" s="4647"/>
      <c r="JRC38" s="4647"/>
      <c r="JRD38" s="4647"/>
      <c r="JRE38" s="4647"/>
      <c r="JRF38" s="4647"/>
      <c r="JRG38" s="4647"/>
      <c r="JRH38" s="4647"/>
      <c r="JRI38" s="4647"/>
      <c r="JRJ38" s="4647"/>
      <c r="JRK38" s="4647"/>
      <c r="JRL38" s="4647"/>
      <c r="JRM38" s="4647"/>
      <c r="JRN38" s="4647"/>
      <c r="JRO38" s="4647"/>
      <c r="JRP38" s="4647"/>
      <c r="JRQ38" s="4647"/>
      <c r="JRR38" s="4647"/>
      <c r="JRS38" s="4647"/>
      <c r="JRT38" s="4647"/>
      <c r="JRU38" s="4647"/>
      <c r="JRV38" s="4647"/>
      <c r="JRW38" s="4647"/>
      <c r="JRX38" s="4647"/>
      <c r="JRY38" s="4647"/>
      <c r="JRZ38" s="4647"/>
      <c r="JSA38" s="4647"/>
      <c r="JSB38" s="4647"/>
      <c r="JSC38" s="4647"/>
      <c r="JSD38" s="4647"/>
      <c r="JSE38" s="4647"/>
      <c r="JSF38" s="4647"/>
      <c r="JSG38" s="4647"/>
      <c r="JSH38" s="4647"/>
      <c r="JSI38" s="4647"/>
      <c r="JSJ38" s="4647"/>
      <c r="JSK38" s="4647"/>
      <c r="JSL38" s="4647"/>
      <c r="JSM38" s="4647"/>
      <c r="JSN38" s="4647"/>
      <c r="JSO38" s="4647"/>
      <c r="JSP38" s="4647"/>
      <c r="JSQ38" s="4647"/>
      <c r="JSR38" s="4647"/>
      <c r="JSS38" s="4647"/>
      <c r="JST38" s="4647"/>
      <c r="JSU38" s="4647"/>
      <c r="JSV38" s="4647"/>
      <c r="JSW38" s="4647"/>
      <c r="JSX38" s="4647"/>
      <c r="JSY38" s="4647"/>
      <c r="JSZ38" s="4647"/>
      <c r="JTA38" s="4647"/>
      <c r="JTB38" s="4647"/>
      <c r="JTC38" s="4647"/>
      <c r="JTD38" s="4647"/>
      <c r="JTE38" s="4647"/>
      <c r="JTF38" s="4647"/>
      <c r="JTG38" s="4647"/>
      <c r="JTH38" s="4647"/>
      <c r="JTI38" s="4647"/>
      <c r="JTJ38" s="4647"/>
      <c r="JTK38" s="4647"/>
      <c r="JTL38" s="4647"/>
      <c r="JTM38" s="4647"/>
      <c r="JTN38" s="4647"/>
      <c r="JTO38" s="4647"/>
      <c r="JTP38" s="4647"/>
      <c r="JTQ38" s="4647"/>
      <c r="JTR38" s="4647"/>
      <c r="JTS38" s="4647"/>
      <c r="JTT38" s="4647"/>
      <c r="JTU38" s="4647"/>
      <c r="JTV38" s="4647"/>
      <c r="JTW38" s="4647"/>
      <c r="JTX38" s="4647"/>
      <c r="JTY38" s="4647"/>
      <c r="JTZ38" s="4647"/>
      <c r="JUA38" s="4647"/>
      <c r="JUB38" s="4647"/>
      <c r="JUC38" s="4647"/>
      <c r="JUD38" s="4647"/>
      <c r="JUE38" s="4647"/>
      <c r="JUF38" s="4647"/>
      <c r="JUG38" s="4647"/>
      <c r="JUH38" s="4647"/>
      <c r="JUI38" s="4647"/>
      <c r="JUJ38" s="4647"/>
      <c r="JUK38" s="4647"/>
      <c r="JUL38" s="4647"/>
      <c r="JUM38" s="4647"/>
      <c r="JUN38" s="4647"/>
      <c r="JUO38" s="4647"/>
      <c r="JUP38" s="4647"/>
      <c r="JUQ38" s="4647"/>
      <c r="JUR38" s="4647"/>
      <c r="JUS38" s="4647"/>
      <c r="JUT38" s="4647"/>
      <c r="JUU38" s="4647"/>
      <c r="JUV38" s="4647"/>
      <c r="JUW38" s="4647"/>
      <c r="JUX38" s="4647"/>
      <c r="JUY38" s="4647"/>
      <c r="JUZ38" s="4647"/>
      <c r="JVA38" s="4647"/>
      <c r="JVB38" s="4647"/>
      <c r="JVC38" s="4647"/>
      <c r="JVD38" s="4647"/>
      <c r="JVE38" s="4647"/>
      <c r="JVF38" s="4647"/>
      <c r="JVG38" s="4647"/>
      <c r="JVH38" s="4647"/>
      <c r="JVI38" s="4647"/>
      <c r="JVJ38" s="4647"/>
      <c r="JVK38" s="4647"/>
      <c r="JVL38" s="4647"/>
      <c r="JVM38" s="4647"/>
      <c r="JVN38" s="4647"/>
      <c r="JVO38" s="4647"/>
      <c r="JVP38" s="4647"/>
      <c r="JVQ38" s="4647"/>
      <c r="JVR38" s="4647"/>
      <c r="JVS38" s="4647"/>
      <c r="JVT38" s="4647"/>
      <c r="JVU38" s="4647"/>
      <c r="JVV38" s="4647"/>
      <c r="JVW38" s="4647"/>
      <c r="JVX38" s="4647"/>
      <c r="JVY38" s="4647"/>
      <c r="JVZ38" s="4647"/>
      <c r="JWA38" s="4647"/>
      <c r="JWB38" s="4647"/>
      <c r="JWC38" s="4647"/>
      <c r="JWD38" s="4647"/>
      <c r="JWE38" s="4647"/>
      <c r="JWF38" s="4647"/>
      <c r="JWG38" s="4647"/>
      <c r="JWH38" s="4647"/>
      <c r="JWI38" s="4647"/>
      <c r="JWJ38" s="4647"/>
      <c r="JWK38" s="4647"/>
      <c r="JWL38" s="4647"/>
      <c r="JWM38" s="4647"/>
      <c r="JWN38" s="4647"/>
      <c r="JWO38" s="4647"/>
      <c r="JWP38" s="4647"/>
      <c r="JWQ38" s="4647"/>
      <c r="JWR38" s="4647"/>
      <c r="JWS38" s="4647"/>
      <c r="JWT38" s="4647"/>
      <c r="JWU38" s="4647"/>
      <c r="JWV38" s="4647"/>
      <c r="JWW38" s="4647"/>
      <c r="JWX38" s="4647"/>
      <c r="JWY38" s="4647"/>
      <c r="JWZ38" s="4647"/>
      <c r="JXA38" s="4647"/>
      <c r="JXB38" s="4647"/>
      <c r="JXC38" s="4647"/>
      <c r="JXD38" s="4647"/>
      <c r="JXE38" s="4647"/>
      <c r="JXF38" s="4647"/>
      <c r="JXG38" s="4647"/>
      <c r="JXH38" s="4647"/>
      <c r="JXI38" s="4647"/>
      <c r="JXJ38" s="4647"/>
      <c r="JXK38" s="4647"/>
      <c r="JXL38" s="4647"/>
      <c r="JXM38" s="4647"/>
      <c r="JXN38" s="4647"/>
      <c r="JXO38" s="4647"/>
      <c r="JXP38" s="4647"/>
      <c r="JXQ38" s="4647"/>
      <c r="JXR38" s="4647"/>
      <c r="JXS38" s="4647"/>
      <c r="JXT38" s="4647"/>
      <c r="JXU38" s="4647"/>
      <c r="JXV38" s="4647"/>
      <c r="JXW38" s="4647"/>
      <c r="JXX38" s="4647"/>
      <c r="JXY38" s="4647"/>
      <c r="JXZ38" s="4647"/>
      <c r="JYA38" s="4647"/>
      <c r="JYB38" s="4647"/>
      <c r="JYC38" s="4647"/>
      <c r="JYD38" s="4647"/>
      <c r="JYE38" s="4647"/>
      <c r="JYF38" s="4647"/>
      <c r="JYG38" s="4647"/>
      <c r="JYH38" s="4647"/>
      <c r="JYI38" s="4647"/>
      <c r="JYJ38" s="4647"/>
      <c r="JYK38" s="4647"/>
      <c r="JYL38" s="4647"/>
      <c r="JYM38" s="4647"/>
      <c r="JYN38" s="4647"/>
      <c r="JYO38" s="4647"/>
      <c r="JYP38" s="4647"/>
      <c r="JYQ38" s="4647"/>
      <c r="JYR38" s="4647"/>
      <c r="JYS38" s="4647"/>
      <c r="JYT38" s="4647"/>
      <c r="JYU38" s="4647"/>
      <c r="JYV38" s="4647"/>
      <c r="JYW38" s="4647"/>
      <c r="JYX38" s="4647"/>
      <c r="JYY38" s="4647"/>
      <c r="JYZ38" s="4647"/>
      <c r="JZA38" s="4647"/>
      <c r="JZB38" s="4647"/>
      <c r="JZC38" s="4647"/>
      <c r="JZD38" s="4647"/>
      <c r="JZE38" s="4647"/>
      <c r="JZF38" s="4647"/>
      <c r="JZG38" s="4647"/>
      <c r="JZH38" s="4647"/>
      <c r="JZI38" s="4647"/>
      <c r="JZJ38" s="4647"/>
      <c r="JZK38" s="4647"/>
      <c r="JZL38" s="4647"/>
      <c r="JZM38" s="4647"/>
      <c r="JZN38" s="4647"/>
      <c r="JZO38" s="4647"/>
      <c r="JZP38" s="4647"/>
      <c r="JZQ38" s="4647"/>
      <c r="JZR38" s="4647"/>
      <c r="JZS38" s="4647"/>
      <c r="JZT38" s="4647"/>
      <c r="JZU38" s="4647"/>
      <c r="JZV38" s="4647"/>
      <c r="JZW38" s="4647"/>
      <c r="JZX38" s="4647"/>
      <c r="JZY38" s="4647"/>
      <c r="JZZ38" s="4647"/>
      <c r="KAA38" s="4647"/>
      <c r="KAB38" s="4647"/>
      <c r="KAC38" s="4647"/>
      <c r="KAD38" s="4647"/>
      <c r="KAE38" s="4647"/>
      <c r="KAF38" s="4647"/>
      <c r="KAG38" s="4647"/>
      <c r="KAH38" s="4647"/>
      <c r="KAI38" s="4647"/>
      <c r="KAJ38" s="4647"/>
      <c r="KAK38" s="4647"/>
      <c r="KAL38" s="4647"/>
      <c r="KAM38" s="4647"/>
      <c r="KAN38" s="4647"/>
      <c r="KAO38" s="4647"/>
      <c r="KAP38" s="4647"/>
      <c r="KAQ38" s="4647"/>
      <c r="KAR38" s="4647"/>
      <c r="KAS38" s="4647"/>
      <c r="KAT38" s="4647"/>
      <c r="KAU38" s="4647"/>
      <c r="KAV38" s="4647"/>
      <c r="KAW38" s="4647"/>
      <c r="KAX38" s="4647"/>
      <c r="KAY38" s="4647"/>
      <c r="KAZ38" s="4647"/>
      <c r="KBA38" s="4647"/>
      <c r="KBB38" s="4647"/>
      <c r="KBC38" s="4647"/>
      <c r="KBD38" s="4647"/>
      <c r="KBE38" s="4647"/>
      <c r="KBF38" s="4647"/>
      <c r="KBG38" s="4647"/>
      <c r="KBH38" s="4647"/>
      <c r="KBI38" s="4647"/>
      <c r="KBJ38" s="4647"/>
      <c r="KBK38" s="4647"/>
      <c r="KBL38" s="4647"/>
      <c r="KBM38" s="4647"/>
      <c r="KBN38" s="4647"/>
      <c r="KBO38" s="4647"/>
      <c r="KBP38" s="4647"/>
      <c r="KBQ38" s="4647"/>
      <c r="KBR38" s="4647"/>
      <c r="KBS38" s="4647"/>
      <c r="KBT38" s="4647"/>
      <c r="KBU38" s="4647"/>
      <c r="KBV38" s="4647"/>
      <c r="KBW38" s="4647"/>
      <c r="KBX38" s="4647"/>
      <c r="KBY38" s="4647"/>
      <c r="KBZ38" s="4647"/>
      <c r="KCA38" s="4647"/>
      <c r="KCB38" s="4647"/>
      <c r="KCC38" s="4647"/>
      <c r="KCD38" s="4647"/>
      <c r="KCE38" s="4647"/>
      <c r="KCF38" s="4647"/>
      <c r="KCG38" s="4647"/>
      <c r="KCH38" s="4647"/>
      <c r="KCI38" s="4647"/>
      <c r="KCJ38" s="4647"/>
      <c r="KCK38" s="4647"/>
      <c r="KCL38" s="4647"/>
      <c r="KCM38" s="4647"/>
      <c r="KCN38" s="4647"/>
      <c r="KCO38" s="4647"/>
      <c r="KCP38" s="4647"/>
      <c r="KCQ38" s="4647"/>
      <c r="KCR38" s="4647"/>
      <c r="KCS38" s="4647"/>
      <c r="KCT38" s="4647"/>
      <c r="KCU38" s="4647"/>
      <c r="KCV38" s="4647"/>
      <c r="KCW38" s="4647"/>
      <c r="KCX38" s="4647"/>
      <c r="KCY38" s="4647"/>
      <c r="KCZ38" s="4647"/>
      <c r="KDA38" s="4647"/>
      <c r="KDB38" s="4647"/>
      <c r="KDC38" s="4647"/>
      <c r="KDD38" s="4647"/>
      <c r="KDE38" s="4647"/>
      <c r="KDF38" s="4647"/>
      <c r="KDG38" s="4647"/>
      <c r="KDH38" s="4647"/>
      <c r="KDI38" s="4647"/>
      <c r="KDJ38" s="4647"/>
      <c r="KDK38" s="4647"/>
      <c r="KDL38" s="4647"/>
      <c r="KDM38" s="4647"/>
      <c r="KDN38" s="4647"/>
      <c r="KDO38" s="4647"/>
      <c r="KDP38" s="4647"/>
      <c r="KDQ38" s="4647"/>
      <c r="KDR38" s="4647"/>
      <c r="KDS38" s="4647"/>
      <c r="KDT38" s="4647"/>
      <c r="KDU38" s="4647"/>
      <c r="KDV38" s="4647"/>
      <c r="KDW38" s="4647"/>
      <c r="KDX38" s="4647"/>
      <c r="KDY38" s="4647"/>
      <c r="KDZ38" s="4647"/>
      <c r="KEA38" s="4647"/>
      <c r="KEB38" s="4647"/>
      <c r="KEC38" s="4647"/>
      <c r="KED38" s="4647"/>
      <c r="KEE38" s="4647"/>
      <c r="KEF38" s="4647"/>
      <c r="KEG38" s="4647"/>
      <c r="KEH38" s="4647"/>
      <c r="KEI38" s="4647"/>
      <c r="KEJ38" s="4647"/>
      <c r="KEK38" s="4647"/>
      <c r="KEL38" s="4647"/>
      <c r="KEM38" s="4647"/>
      <c r="KEN38" s="4647"/>
      <c r="KEO38" s="4647"/>
      <c r="KEP38" s="4647"/>
      <c r="KEQ38" s="4647"/>
      <c r="KER38" s="4647"/>
      <c r="KES38" s="4647"/>
      <c r="KET38" s="4647"/>
      <c r="KEU38" s="4647"/>
      <c r="KEV38" s="4647"/>
      <c r="KEW38" s="4647"/>
      <c r="KEX38" s="4647"/>
      <c r="KEY38" s="4647"/>
      <c r="KEZ38" s="4647"/>
      <c r="KFA38" s="4647"/>
      <c r="KFB38" s="4647"/>
      <c r="KFC38" s="4647"/>
      <c r="KFD38" s="4647"/>
      <c r="KFE38" s="4647"/>
      <c r="KFF38" s="4647"/>
      <c r="KFG38" s="4647"/>
      <c r="KFH38" s="4647"/>
      <c r="KFI38" s="4647"/>
      <c r="KFJ38" s="4647"/>
      <c r="KFK38" s="4647"/>
      <c r="KFL38" s="4647"/>
      <c r="KFM38" s="4647"/>
      <c r="KFN38" s="4647"/>
      <c r="KFO38" s="4647"/>
      <c r="KFP38" s="4647"/>
      <c r="KFQ38" s="4647"/>
      <c r="KFR38" s="4647"/>
      <c r="KFS38" s="4647"/>
      <c r="KFT38" s="4647"/>
      <c r="KFU38" s="4647"/>
      <c r="KFV38" s="4647"/>
      <c r="KFW38" s="4647"/>
      <c r="KFX38" s="4647"/>
      <c r="KFY38" s="4647"/>
      <c r="KFZ38" s="4647"/>
      <c r="KGA38" s="4647"/>
      <c r="KGB38" s="4647"/>
      <c r="KGC38" s="4647"/>
      <c r="KGD38" s="4647"/>
      <c r="KGE38" s="4647"/>
      <c r="KGF38" s="4647"/>
      <c r="KGG38" s="4647"/>
      <c r="KGH38" s="4647"/>
      <c r="KGI38" s="4647"/>
      <c r="KGJ38" s="4647"/>
      <c r="KGK38" s="4647"/>
      <c r="KGL38" s="4647"/>
      <c r="KGM38" s="4647"/>
      <c r="KGN38" s="4647"/>
      <c r="KGO38" s="4647"/>
      <c r="KGP38" s="4647"/>
      <c r="KGQ38" s="4647"/>
      <c r="KGR38" s="4647"/>
      <c r="KGS38" s="4647"/>
      <c r="KGT38" s="4647"/>
      <c r="KGU38" s="4647"/>
      <c r="KGV38" s="4647"/>
      <c r="KGW38" s="4647"/>
      <c r="KGX38" s="4647"/>
      <c r="KGY38" s="4647"/>
      <c r="KGZ38" s="4647"/>
      <c r="KHA38" s="4647"/>
      <c r="KHB38" s="4647"/>
      <c r="KHC38" s="4647"/>
      <c r="KHD38" s="4647"/>
      <c r="KHE38" s="4647"/>
      <c r="KHF38" s="4647"/>
      <c r="KHG38" s="4647"/>
      <c r="KHH38" s="4647"/>
      <c r="KHI38" s="4647"/>
      <c r="KHJ38" s="4647"/>
      <c r="KHK38" s="4647"/>
      <c r="KHL38" s="4647"/>
      <c r="KHM38" s="4647"/>
      <c r="KHN38" s="4647"/>
      <c r="KHO38" s="4647"/>
      <c r="KHP38" s="4647"/>
      <c r="KHQ38" s="4647"/>
      <c r="KHR38" s="4647"/>
      <c r="KHS38" s="4647"/>
      <c r="KHT38" s="4647"/>
      <c r="KHU38" s="4647"/>
      <c r="KHV38" s="4647"/>
      <c r="KHW38" s="4647"/>
      <c r="KHX38" s="4647"/>
      <c r="KHY38" s="4647"/>
      <c r="KHZ38" s="4647"/>
      <c r="KIA38" s="4647"/>
      <c r="KIB38" s="4647"/>
      <c r="KIC38" s="4647"/>
      <c r="KID38" s="4647"/>
      <c r="KIE38" s="4647"/>
      <c r="KIF38" s="4647"/>
      <c r="KIG38" s="4647"/>
      <c r="KIH38" s="4647"/>
      <c r="KII38" s="4647"/>
      <c r="KIJ38" s="4647"/>
      <c r="KIK38" s="4647"/>
      <c r="KIL38" s="4647"/>
      <c r="KIM38" s="4647"/>
      <c r="KIN38" s="4647"/>
      <c r="KIO38" s="4647"/>
      <c r="KIP38" s="4647"/>
      <c r="KIQ38" s="4647"/>
      <c r="KIR38" s="4647"/>
      <c r="KIS38" s="4647"/>
      <c r="KIT38" s="4647"/>
      <c r="KIU38" s="4647"/>
      <c r="KIV38" s="4647"/>
      <c r="KIW38" s="4647"/>
      <c r="KIX38" s="4647"/>
      <c r="KIY38" s="4647"/>
      <c r="KIZ38" s="4647"/>
      <c r="KJA38" s="4647"/>
      <c r="KJB38" s="4647"/>
      <c r="KJC38" s="4647"/>
      <c r="KJD38" s="4647"/>
      <c r="KJE38" s="4647"/>
      <c r="KJF38" s="4647"/>
      <c r="KJG38" s="4647"/>
      <c r="KJH38" s="4647"/>
      <c r="KJI38" s="4647"/>
      <c r="KJJ38" s="4647"/>
      <c r="KJK38" s="4647"/>
      <c r="KJL38" s="4647"/>
      <c r="KJM38" s="4647"/>
      <c r="KJN38" s="4647"/>
      <c r="KJO38" s="4647"/>
      <c r="KJP38" s="4647"/>
      <c r="KJQ38" s="4647"/>
      <c r="KJR38" s="4647"/>
      <c r="KJS38" s="4647"/>
      <c r="KJT38" s="4647"/>
      <c r="KJU38" s="4647"/>
      <c r="KJV38" s="4647"/>
      <c r="KJW38" s="4647"/>
      <c r="KJX38" s="4647"/>
      <c r="KJY38" s="4647"/>
      <c r="KJZ38" s="4647"/>
      <c r="KKA38" s="4647"/>
      <c r="KKB38" s="4647"/>
      <c r="KKC38" s="4647"/>
      <c r="KKD38" s="4647"/>
      <c r="KKE38" s="4647"/>
      <c r="KKF38" s="4647"/>
      <c r="KKG38" s="4647"/>
      <c r="KKH38" s="4647"/>
      <c r="KKI38" s="4647"/>
      <c r="KKJ38" s="4647"/>
      <c r="KKK38" s="4647"/>
      <c r="KKL38" s="4647"/>
      <c r="KKM38" s="4647"/>
      <c r="KKN38" s="4647"/>
      <c r="KKO38" s="4647"/>
      <c r="KKP38" s="4647"/>
      <c r="KKQ38" s="4647"/>
      <c r="KKR38" s="4647"/>
      <c r="KKS38" s="4647"/>
      <c r="KKT38" s="4647"/>
      <c r="KKU38" s="4647"/>
      <c r="KKV38" s="4647"/>
      <c r="KKW38" s="4647"/>
      <c r="KKX38" s="4647"/>
      <c r="KKY38" s="4647"/>
      <c r="KKZ38" s="4647"/>
      <c r="KLA38" s="4647"/>
      <c r="KLB38" s="4647"/>
      <c r="KLC38" s="4647"/>
      <c r="KLD38" s="4647"/>
      <c r="KLE38" s="4647"/>
      <c r="KLF38" s="4647"/>
      <c r="KLG38" s="4647"/>
      <c r="KLH38" s="4647"/>
      <c r="KLI38" s="4647"/>
      <c r="KLJ38" s="4647"/>
      <c r="KLK38" s="4647"/>
      <c r="KLL38" s="4647"/>
      <c r="KLM38" s="4647"/>
      <c r="KLN38" s="4647"/>
      <c r="KLO38" s="4647"/>
      <c r="KLP38" s="4647"/>
      <c r="KLQ38" s="4647"/>
      <c r="KLR38" s="4647"/>
      <c r="KLS38" s="4647"/>
      <c r="KLT38" s="4647"/>
      <c r="KLU38" s="4647"/>
      <c r="KLV38" s="4647"/>
      <c r="KLW38" s="4647"/>
      <c r="KLX38" s="4647"/>
      <c r="KLY38" s="4647"/>
      <c r="KLZ38" s="4647"/>
      <c r="KMA38" s="4647"/>
      <c r="KMB38" s="4647"/>
      <c r="KMC38" s="4647"/>
      <c r="KMD38" s="4647"/>
      <c r="KME38" s="4647"/>
      <c r="KMF38" s="4647"/>
      <c r="KMG38" s="4647"/>
      <c r="KMH38" s="4647"/>
      <c r="KMI38" s="4647"/>
      <c r="KMJ38" s="4647"/>
      <c r="KMK38" s="4647"/>
      <c r="KML38" s="4647"/>
      <c r="KMM38" s="4647"/>
      <c r="KMN38" s="4647"/>
      <c r="KMO38" s="4647"/>
      <c r="KMP38" s="4647"/>
      <c r="KMQ38" s="4647"/>
      <c r="KMR38" s="4647"/>
      <c r="KMS38" s="4647"/>
      <c r="KMT38" s="4647"/>
      <c r="KMU38" s="4647"/>
      <c r="KMV38" s="4647"/>
      <c r="KMW38" s="4647"/>
      <c r="KMX38" s="4647"/>
      <c r="KMY38" s="4647"/>
      <c r="KMZ38" s="4647"/>
      <c r="KNA38" s="4647"/>
      <c r="KNB38" s="4647"/>
      <c r="KNC38" s="4647"/>
      <c r="KND38" s="4647"/>
      <c r="KNE38" s="4647"/>
      <c r="KNF38" s="4647"/>
      <c r="KNG38" s="4647"/>
      <c r="KNH38" s="4647"/>
      <c r="KNI38" s="4647"/>
      <c r="KNJ38" s="4647"/>
      <c r="KNK38" s="4647"/>
      <c r="KNL38" s="4647"/>
      <c r="KNM38" s="4647"/>
      <c r="KNN38" s="4647"/>
      <c r="KNO38" s="4647"/>
      <c r="KNP38" s="4647"/>
      <c r="KNQ38" s="4647"/>
      <c r="KNR38" s="4647"/>
      <c r="KNS38" s="4647"/>
      <c r="KNT38" s="4647"/>
      <c r="KNU38" s="4647"/>
      <c r="KNV38" s="4647"/>
      <c r="KNW38" s="4647"/>
      <c r="KNX38" s="4647"/>
      <c r="KNY38" s="4647"/>
      <c r="KNZ38" s="4647"/>
      <c r="KOA38" s="4647"/>
      <c r="KOB38" s="4647"/>
      <c r="KOC38" s="4647"/>
      <c r="KOD38" s="4647"/>
      <c r="KOE38" s="4647"/>
      <c r="KOF38" s="4647"/>
      <c r="KOG38" s="4647"/>
      <c r="KOH38" s="4647"/>
      <c r="KOI38" s="4647"/>
      <c r="KOJ38" s="4647"/>
      <c r="KOK38" s="4647"/>
      <c r="KOL38" s="4647"/>
      <c r="KOM38" s="4647"/>
      <c r="KON38" s="4647"/>
      <c r="KOO38" s="4647"/>
      <c r="KOP38" s="4647"/>
      <c r="KOQ38" s="4647"/>
      <c r="KOR38" s="4647"/>
      <c r="KOS38" s="4647"/>
      <c r="KOT38" s="4647"/>
      <c r="KOU38" s="4647"/>
      <c r="KOV38" s="4647"/>
      <c r="KOW38" s="4647"/>
      <c r="KOX38" s="4647"/>
      <c r="KOY38" s="4647"/>
      <c r="KOZ38" s="4647"/>
      <c r="KPA38" s="4647"/>
      <c r="KPB38" s="4647"/>
      <c r="KPC38" s="4647"/>
      <c r="KPD38" s="4647"/>
      <c r="KPE38" s="4647"/>
      <c r="KPF38" s="4647"/>
      <c r="KPG38" s="4647"/>
      <c r="KPH38" s="4647"/>
      <c r="KPI38" s="4647"/>
      <c r="KPJ38" s="4647"/>
      <c r="KPK38" s="4647"/>
      <c r="KPL38" s="4647"/>
      <c r="KPM38" s="4647"/>
      <c r="KPN38" s="4647"/>
      <c r="KPO38" s="4647"/>
      <c r="KPP38" s="4647"/>
      <c r="KPQ38" s="4647"/>
      <c r="KPR38" s="4647"/>
      <c r="KPS38" s="4647"/>
      <c r="KPT38" s="4647"/>
      <c r="KPU38" s="4647"/>
      <c r="KPV38" s="4647"/>
      <c r="KPW38" s="4647"/>
      <c r="KPX38" s="4647"/>
      <c r="KPY38" s="4647"/>
      <c r="KPZ38" s="4647"/>
      <c r="KQA38" s="4647"/>
      <c r="KQB38" s="4647"/>
      <c r="KQC38" s="4647"/>
      <c r="KQD38" s="4647"/>
      <c r="KQE38" s="4647"/>
      <c r="KQF38" s="4647"/>
      <c r="KQG38" s="4647"/>
      <c r="KQH38" s="4647"/>
      <c r="KQI38" s="4647"/>
      <c r="KQJ38" s="4647"/>
      <c r="KQK38" s="4647"/>
      <c r="KQL38" s="4647"/>
      <c r="KQM38" s="4647"/>
      <c r="KQN38" s="4647"/>
      <c r="KQO38" s="4647"/>
      <c r="KQP38" s="4647"/>
      <c r="KQQ38" s="4647"/>
      <c r="KQR38" s="4647"/>
      <c r="KQS38" s="4647"/>
      <c r="KQT38" s="4647"/>
      <c r="KQU38" s="4647"/>
      <c r="KQV38" s="4647"/>
      <c r="KQW38" s="4647"/>
      <c r="KQX38" s="4647"/>
      <c r="KQY38" s="4647"/>
      <c r="KQZ38" s="4647"/>
      <c r="KRA38" s="4647"/>
      <c r="KRB38" s="4647"/>
      <c r="KRC38" s="4647"/>
      <c r="KRD38" s="4647"/>
      <c r="KRE38" s="4647"/>
      <c r="KRF38" s="4647"/>
      <c r="KRG38" s="4647"/>
      <c r="KRH38" s="4647"/>
      <c r="KRI38" s="4647"/>
      <c r="KRJ38" s="4647"/>
      <c r="KRK38" s="4647"/>
      <c r="KRL38" s="4647"/>
      <c r="KRM38" s="4647"/>
      <c r="KRN38" s="4647"/>
      <c r="KRO38" s="4647"/>
      <c r="KRP38" s="4647"/>
      <c r="KRQ38" s="4647"/>
      <c r="KRR38" s="4647"/>
      <c r="KRS38" s="4647"/>
      <c r="KRT38" s="4647"/>
      <c r="KRU38" s="4647"/>
      <c r="KRV38" s="4647"/>
      <c r="KRW38" s="4647"/>
      <c r="KRX38" s="4647"/>
      <c r="KRY38" s="4647"/>
      <c r="KRZ38" s="4647"/>
      <c r="KSA38" s="4647"/>
      <c r="KSB38" s="4647"/>
      <c r="KSC38" s="4647"/>
      <c r="KSD38" s="4647"/>
      <c r="KSE38" s="4647"/>
      <c r="KSF38" s="4647"/>
      <c r="KSG38" s="4647"/>
      <c r="KSH38" s="4647"/>
      <c r="KSI38" s="4647"/>
      <c r="KSJ38" s="4647"/>
      <c r="KSK38" s="4647"/>
      <c r="KSL38" s="4647"/>
      <c r="KSM38" s="4647"/>
      <c r="KSN38" s="4647"/>
      <c r="KSO38" s="4647"/>
      <c r="KSP38" s="4647"/>
      <c r="KSQ38" s="4647"/>
      <c r="KSR38" s="4647"/>
      <c r="KSS38" s="4647"/>
      <c r="KST38" s="4647"/>
      <c r="KSU38" s="4647"/>
      <c r="KSV38" s="4647"/>
      <c r="KSW38" s="4647"/>
      <c r="KSX38" s="4647"/>
      <c r="KSY38" s="4647"/>
      <c r="KSZ38" s="4647"/>
      <c r="KTA38" s="4647"/>
      <c r="KTB38" s="4647"/>
      <c r="KTC38" s="4647"/>
      <c r="KTD38" s="4647"/>
      <c r="KTE38" s="4647"/>
      <c r="KTF38" s="4647"/>
      <c r="KTG38" s="4647"/>
      <c r="KTH38" s="4647"/>
      <c r="KTI38" s="4647"/>
      <c r="KTJ38" s="4647"/>
      <c r="KTK38" s="4647"/>
      <c r="KTL38" s="4647"/>
      <c r="KTM38" s="4647"/>
      <c r="KTN38" s="4647"/>
      <c r="KTO38" s="4647"/>
      <c r="KTP38" s="4647"/>
      <c r="KTQ38" s="4647"/>
      <c r="KTR38" s="4647"/>
      <c r="KTS38" s="4647"/>
      <c r="KTT38" s="4647"/>
      <c r="KTU38" s="4647"/>
      <c r="KTV38" s="4647"/>
      <c r="KTW38" s="4647"/>
      <c r="KTX38" s="4647"/>
      <c r="KTY38" s="4647"/>
      <c r="KTZ38" s="4647"/>
      <c r="KUA38" s="4647"/>
      <c r="KUB38" s="4647"/>
      <c r="KUC38" s="4647"/>
      <c r="KUD38" s="4647"/>
      <c r="KUE38" s="4647"/>
      <c r="KUF38" s="4647"/>
      <c r="KUG38" s="4647"/>
      <c r="KUH38" s="4647"/>
      <c r="KUI38" s="4647"/>
      <c r="KUJ38" s="4647"/>
      <c r="KUK38" s="4647"/>
      <c r="KUL38" s="4647"/>
      <c r="KUM38" s="4647"/>
      <c r="KUN38" s="4647"/>
      <c r="KUO38" s="4647"/>
      <c r="KUP38" s="4647"/>
      <c r="KUQ38" s="4647"/>
      <c r="KUR38" s="4647"/>
      <c r="KUS38" s="4647"/>
      <c r="KUT38" s="4647"/>
      <c r="KUU38" s="4647"/>
      <c r="KUV38" s="4647"/>
      <c r="KUW38" s="4647"/>
      <c r="KUX38" s="4647"/>
      <c r="KUY38" s="4647"/>
      <c r="KUZ38" s="4647"/>
      <c r="KVA38" s="4647"/>
      <c r="KVB38" s="4647"/>
      <c r="KVC38" s="4647"/>
      <c r="KVD38" s="4647"/>
      <c r="KVE38" s="4647"/>
      <c r="KVF38" s="4647"/>
      <c r="KVG38" s="4647"/>
      <c r="KVH38" s="4647"/>
      <c r="KVI38" s="4647"/>
      <c r="KVJ38" s="4647"/>
      <c r="KVK38" s="4647"/>
      <c r="KVL38" s="4647"/>
      <c r="KVM38" s="4647"/>
      <c r="KVN38" s="4647"/>
      <c r="KVO38" s="4647"/>
      <c r="KVP38" s="4647"/>
      <c r="KVQ38" s="4647"/>
      <c r="KVR38" s="4647"/>
      <c r="KVS38" s="4647"/>
      <c r="KVT38" s="4647"/>
      <c r="KVU38" s="4647"/>
      <c r="KVV38" s="4647"/>
      <c r="KVW38" s="4647"/>
      <c r="KVX38" s="4647"/>
      <c r="KVY38" s="4647"/>
      <c r="KVZ38" s="4647"/>
      <c r="KWA38" s="4647"/>
      <c r="KWB38" s="4647"/>
      <c r="KWC38" s="4647"/>
      <c r="KWD38" s="4647"/>
      <c r="KWE38" s="4647"/>
      <c r="KWF38" s="4647"/>
      <c r="KWG38" s="4647"/>
      <c r="KWH38" s="4647"/>
      <c r="KWI38" s="4647"/>
      <c r="KWJ38" s="4647"/>
      <c r="KWK38" s="4647"/>
      <c r="KWL38" s="4647"/>
      <c r="KWM38" s="4647"/>
      <c r="KWN38" s="4647"/>
      <c r="KWO38" s="4647"/>
      <c r="KWP38" s="4647"/>
      <c r="KWQ38" s="4647"/>
      <c r="KWR38" s="4647"/>
      <c r="KWS38" s="4647"/>
      <c r="KWT38" s="4647"/>
      <c r="KWU38" s="4647"/>
      <c r="KWV38" s="4647"/>
      <c r="KWW38" s="4647"/>
      <c r="KWX38" s="4647"/>
      <c r="KWY38" s="4647"/>
      <c r="KWZ38" s="4647"/>
      <c r="KXA38" s="4647"/>
      <c r="KXB38" s="4647"/>
      <c r="KXC38" s="4647"/>
      <c r="KXD38" s="4647"/>
      <c r="KXE38" s="4647"/>
      <c r="KXF38" s="4647"/>
      <c r="KXG38" s="4647"/>
      <c r="KXH38" s="4647"/>
      <c r="KXI38" s="4647"/>
      <c r="KXJ38" s="4647"/>
      <c r="KXK38" s="4647"/>
      <c r="KXL38" s="4647"/>
      <c r="KXM38" s="4647"/>
      <c r="KXN38" s="4647"/>
      <c r="KXO38" s="4647"/>
      <c r="KXP38" s="4647"/>
      <c r="KXQ38" s="4647"/>
      <c r="KXR38" s="4647"/>
      <c r="KXS38" s="4647"/>
      <c r="KXT38" s="4647"/>
      <c r="KXU38" s="4647"/>
      <c r="KXV38" s="4647"/>
      <c r="KXW38" s="4647"/>
      <c r="KXX38" s="4647"/>
      <c r="KXY38" s="4647"/>
      <c r="KXZ38" s="4647"/>
      <c r="KYA38" s="4647"/>
      <c r="KYB38" s="4647"/>
      <c r="KYC38" s="4647"/>
      <c r="KYD38" s="4647"/>
      <c r="KYE38" s="4647"/>
      <c r="KYF38" s="4647"/>
      <c r="KYG38" s="4647"/>
      <c r="KYH38" s="4647"/>
      <c r="KYI38" s="4647"/>
      <c r="KYJ38" s="4647"/>
      <c r="KYK38" s="4647"/>
      <c r="KYL38" s="4647"/>
      <c r="KYM38" s="4647"/>
      <c r="KYN38" s="4647"/>
      <c r="KYO38" s="4647"/>
      <c r="KYP38" s="4647"/>
      <c r="KYQ38" s="4647"/>
      <c r="KYR38" s="4647"/>
      <c r="KYS38" s="4647"/>
      <c r="KYT38" s="4647"/>
      <c r="KYU38" s="4647"/>
      <c r="KYV38" s="4647"/>
      <c r="KYW38" s="4647"/>
      <c r="KYX38" s="4647"/>
      <c r="KYY38" s="4647"/>
      <c r="KYZ38" s="4647"/>
      <c r="KZA38" s="4647"/>
      <c r="KZB38" s="4647"/>
      <c r="KZC38" s="4647"/>
      <c r="KZD38" s="4647"/>
      <c r="KZE38" s="4647"/>
      <c r="KZF38" s="4647"/>
      <c r="KZG38" s="4647"/>
      <c r="KZH38" s="4647"/>
      <c r="KZI38" s="4647"/>
      <c r="KZJ38" s="4647"/>
      <c r="KZK38" s="4647"/>
      <c r="KZL38" s="4647"/>
      <c r="KZM38" s="4647"/>
      <c r="KZN38" s="4647"/>
      <c r="KZO38" s="4647"/>
      <c r="KZP38" s="4647"/>
      <c r="KZQ38" s="4647"/>
      <c r="KZR38" s="4647"/>
      <c r="KZS38" s="4647"/>
      <c r="KZT38" s="4647"/>
      <c r="KZU38" s="4647"/>
      <c r="KZV38" s="4647"/>
      <c r="KZW38" s="4647"/>
      <c r="KZX38" s="4647"/>
      <c r="KZY38" s="4647"/>
      <c r="KZZ38" s="4647"/>
      <c r="LAA38" s="4647"/>
      <c r="LAB38" s="4647"/>
      <c r="LAC38" s="4647"/>
      <c r="LAD38" s="4647"/>
      <c r="LAE38" s="4647"/>
      <c r="LAF38" s="4647"/>
      <c r="LAG38" s="4647"/>
      <c r="LAH38" s="4647"/>
      <c r="LAI38" s="4647"/>
      <c r="LAJ38" s="4647"/>
      <c r="LAK38" s="4647"/>
      <c r="LAL38" s="4647"/>
      <c r="LAM38" s="4647"/>
      <c r="LAN38" s="4647"/>
      <c r="LAO38" s="4647"/>
      <c r="LAP38" s="4647"/>
      <c r="LAQ38" s="4647"/>
      <c r="LAR38" s="4647"/>
      <c r="LAS38" s="4647"/>
      <c r="LAT38" s="4647"/>
      <c r="LAU38" s="4647"/>
      <c r="LAV38" s="4647"/>
      <c r="LAW38" s="4647"/>
      <c r="LAX38" s="4647"/>
      <c r="LAY38" s="4647"/>
      <c r="LAZ38" s="4647"/>
      <c r="LBA38" s="4647"/>
      <c r="LBB38" s="4647"/>
      <c r="LBC38" s="4647"/>
      <c r="LBD38" s="4647"/>
      <c r="LBE38" s="4647"/>
      <c r="LBF38" s="4647"/>
      <c r="LBG38" s="4647"/>
      <c r="LBH38" s="4647"/>
      <c r="LBI38" s="4647"/>
      <c r="LBJ38" s="4647"/>
      <c r="LBK38" s="4647"/>
      <c r="LBL38" s="4647"/>
      <c r="LBM38" s="4647"/>
      <c r="LBN38" s="4647"/>
      <c r="LBO38" s="4647"/>
      <c r="LBP38" s="4647"/>
      <c r="LBQ38" s="4647"/>
      <c r="LBR38" s="4647"/>
      <c r="LBS38" s="4647"/>
      <c r="LBT38" s="4647"/>
      <c r="LBU38" s="4647"/>
      <c r="LBV38" s="4647"/>
      <c r="LBW38" s="4647"/>
      <c r="LBX38" s="4647"/>
      <c r="LBY38" s="4647"/>
      <c r="LBZ38" s="4647"/>
      <c r="LCA38" s="4647"/>
      <c r="LCB38" s="4647"/>
      <c r="LCC38" s="4647"/>
      <c r="LCD38" s="4647"/>
      <c r="LCE38" s="4647"/>
      <c r="LCF38" s="4647"/>
      <c r="LCG38" s="4647"/>
      <c r="LCH38" s="4647"/>
      <c r="LCI38" s="4647"/>
      <c r="LCJ38" s="4647"/>
      <c r="LCK38" s="4647"/>
      <c r="LCL38" s="4647"/>
      <c r="LCM38" s="4647"/>
      <c r="LCN38" s="4647"/>
      <c r="LCO38" s="4647"/>
      <c r="LCP38" s="4647"/>
      <c r="LCQ38" s="4647"/>
      <c r="LCR38" s="4647"/>
      <c r="LCS38" s="4647"/>
      <c r="LCT38" s="4647"/>
      <c r="LCU38" s="4647"/>
      <c r="LCV38" s="4647"/>
      <c r="LCW38" s="4647"/>
      <c r="LCX38" s="4647"/>
      <c r="LCY38" s="4647"/>
      <c r="LCZ38" s="4647"/>
      <c r="LDA38" s="4647"/>
      <c r="LDB38" s="4647"/>
      <c r="LDC38" s="4647"/>
      <c r="LDD38" s="4647"/>
      <c r="LDE38" s="4647"/>
      <c r="LDF38" s="4647"/>
      <c r="LDG38" s="4647"/>
      <c r="LDH38" s="4647"/>
      <c r="LDI38" s="4647"/>
      <c r="LDJ38" s="4647"/>
      <c r="LDK38" s="4647"/>
      <c r="LDL38" s="4647"/>
      <c r="LDM38" s="4647"/>
      <c r="LDN38" s="4647"/>
      <c r="LDO38" s="4647"/>
      <c r="LDP38" s="4647"/>
      <c r="LDQ38" s="4647"/>
      <c r="LDR38" s="4647"/>
      <c r="LDS38" s="4647"/>
      <c r="LDT38" s="4647"/>
      <c r="LDU38" s="4647"/>
      <c r="LDV38" s="4647"/>
      <c r="LDW38" s="4647"/>
      <c r="LDX38" s="4647"/>
      <c r="LDY38" s="4647"/>
      <c r="LDZ38" s="4647"/>
      <c r="LEA38" s="4647"/>
      <c r="LEB38" s="4647"/>
      <c r="LEC38" s="4647"/>
      <c r="LED38" s="4647"/>
      <c r="LEE38" s="4647"/>
      <c r="LEF38" s="4647"/>
      <c r="LEG38" s="4647"/>
      <c r="LEH38" s="4647"/>
      <c r="LEI38" s="4647"/>
      <c r="LEJ38" s="4647"/>
      <c r="LEK38" s="4647"/>
      <c r="LEL38" s="4647"/>
      <c r="LEM38" s="4647"/>
      <c r="LEN38" s="4647"/>
      <c r="LEO38" s="4647"/>
      <c r="LEP38" s="4647"/>
      <c r="LEQ38" s="4647"/>
      <c r="LER38" s="4647"/>
      <c r="LES38" s="4647"/>
      <c r="LET38" s="4647"/>
      <c r="LEU38" s="4647"/>
      <c r="LEV38" s="4647"/>
      <c r="LEW38" s="4647"/>
      <c r="LEX38" s="4647"/>
      <c r="LEY38" s="4647"/>
      <c r="LEZ38" s="4647"/>
      <c r="LFA38" s="4647"/>
      <c r="LFB38" s="4647"/>
      <c r="LFC38" s="4647"/>
      <c r="LFD38" s="4647"/>
      <c r="LFE38" s="4647"/>
      <c r="LFF38" s="4647"/>
      <c r="LFG38" s="4647"/>
      <c r="LFH38" s="4647"/>
      <c r="LFI38" s="4647"/>
      <c r="LFJ38" s="4647"/>
      <c r="LFK38" s="4647"/>
      <c r="LFL38" s="4647"/>
      <c r="LFM38" s="4647"/>
      <c r="LFN38" s="4647"/>
      <c r="LFO38" s="4647"/>
      <c r="LFP38" s="4647"/>
      <c r="LFQ38" s="4647"/>
      <c r="LFR38" s="4647"/>
      <c r="LFS38" s="4647"/>
      <c r="LFT38" s="4647"/>
      <c r="LFU38" s="4647"/>
      <c r="LFV38" s="4647"/>
      <c r="LFW38" s="4647"/>
      <c r="LFX38" s="4647"/>
      <c r="LFY38" s="4647"/>
      <c r="LFZ38" s="4647"/>
      <c r="LGA38" s="4647"/>
      <c r="LGB38" s="4647"/>
      <c r="LGC38" s="4647"/>
      <c r="LGD38" s="4647"/>
      <c r="LGE38" s="4647"/>
      <c r="LGF38" s="4647"/>
      <c r="LGG38" s="4647"/>
      <c r="LGH38" s="4647"/>
      <c r="LGI38" s="4647"/>
      <c r="LGJ38" s="4647"/>
      <c r="LGK38" s="4647"/>
      <c r="LGL38" s="4647"/>
      <c r="LGM38" s="4647"/>
      <c r="LGN38" s="4647"/>
      <c r="LGO38" s="4647"/>
      <c r="LGP38" s="4647"/>
      <c r="LGQ38" s="4647"/>
      <c r="LGR38" s="4647"/>
      <c r="LGS38" s="4647"/>
      <c r="LGT38" s="4647"/>
      <c r="LGU38" s="4647"/>
      <c r="LGV38" s="4647"/>
      <c r="LGW38" s="4647"/>
      <c r="LGX38" s="4647"/>
      <c r="LGY38" s="4647"/>
      <c r="LGZ38" s="4647"/>
      <c r="LHA38" s="4647"/>
      <c r="LHB38" s="4647"/>
      <c r="LHC38" s="4647"/>
      <c r="LHD38" s="4647"/>
      <c r="LHE38" s="4647"/>
      <c r="LHF38" s="4647"/>
      <c r="LHG38" s="4647"/>
      <c r="LHH38" s="4647"/>
      <c r="LHI38" s="4647"/>
      <c r="LHJ38" s="4647"/>
      <c r="LHK38" s="4647"/>
      <c r="LHL38" s="4647"/>
      <c r="LHM38" s="4647"/>
      <c r="LHN38" s="4647"/>
      <c r="LHO38" s="4647"/>
      <c r="LHP38" s="4647"/>
      <c r="LHQ38" s="4647"/>
      <c r="LHR38" s="4647"/>
      <c r="LHS38" s="4647"/>
      <c r="LHT38" s="4647"/>
      <c r="LHU38" s="4647"/>
      <c r="LHV38" s="4647"/>
      <c r="LHW38" s="4647"/>
      <c r="LHX38" s="4647"/>
      <c r="LHY38" s="4647"/>
      <c r="LHZ38" s="4647"/>
      <c r="LIA38" s="4647"/>
      <c r="LIB38" s="4647"/>
      <c r="LIC38" s="4647"/>
      <c r="LID38" s="4647"/>
      <c r="LIE38" s="4647"/>
      <c r="LIF38" s="4647"/>
      <c r="LIG38" s="4647"/>
      <c r="LIH38" s="4647"/>
      <c r="LII38" s="4647"/>
      <c r="LIJ38" s="4647"/>
      <c r="LIK38" s="4647"/>
      <c r="LIL38" s="4647"/>
      <c r="LIM38" s="4647"/>
      <c r="LIN38" s="4647"/>
      <c r="LIO38" s="4647"/>
      <c r="LIP38" s="4647"/>
      <c r="LIQ38" s="4647"/>
      <c r="LIR38" s="4647"/>
      <c r="LIS38" s="4647"/>
      <c r="LIT38" s="4647"/>
      <c r="LIU38" s="4647"/>
      <c r="LIV38" s="4647"/>
      <c r="LIW38" s="4647"/>
      <c r="LIX38" s="4647"/>
      <c r="LIY38" s="4647"/>
      <c r="LIZ38" s="4647"/>
      <c r="LJA38" s="4647"/>
      <c r="LJB38" s="4647"/>
      <c r="LJC38" s="4647"/>
      <c r="LJD38" s="4647"/>
      <c r="LJE38" s="4647"/>
      <c r="LJF38" s="4647"/>
      <c r="LJG38" s="4647"/>
      <c r="LJH38" s="4647"/>
      <c r="LJI38" s="4647"/>
      <c r="LJJ38" s="4647"/>
      <c r="LJK38" s="4647"/>
      <c r="LJL38" s="4647"/>
      <c r="LJM38" s="4647"/>
      <c r="LJN38" s="4647"/>
      <c r="LJO38" s="4647"/>
      <c r="LJP38" s="4647"/>
      <c r="LJQ38" s="4647"/>
      <c r="LJR38" s="4647"/>
      <c r="LJS38" s="4647"/>
      <c r="LJT38" s="4647"/>
      <c r="LJU38" s="4647"/>
      <c r="LJV38" s="4647"/>
      <c r="LJW38" s="4647"/>
      <c r="LJX38" s="4647"/>
      <c r="LJY38" s="4647"/>
      <c r="LJZ38" s="4647"/>
      <c r="LKA38" s="4647"/>
      <c r="LKB38" s="4647"/>
      <c r="LKC38" s="4647"/>
      <c r="LKD38" s="4647"/>
      <c r="LKE38" s="4647"/>
      <c r="LKF38" s="4647"/>
      <c r="LKG38" s="4647"/>
      <c r="LKH38" s="4647"/>
      <c r="LKI38" s="4647"/>
      <c r="LKJ38" s="4647"/>
      <c r="LKK38" s="4647"/>
      <c r="LKL38" s="4647"/>
      <c r="LKM38" s="4647"/>
      <c r="LKN38" s="4647"/>
      <c r="LKO38" s="4647"/>
      <c r="LKP38" s="4647"/>
      <c r="LKQ38" s="4647"/>
      <c r="LKR38" s="4647"/>
      <c r="LKS38" s="4647"/>
      <c r="LKT38" s="4647"/>
      <c r="LKU38" s="4647"/>
      <c r="LKV38" s="4647"/>
      <c r="LKW38" s="4647"/>
      <c r="LKX38" s="4647"/>
      <c r="LKY38" s="4647"/>
      <c r="LKZ38" s="4647"/>
      <c r="LLA38" s="4647"/>
      <c r="LLB38" s="4647"/>
      <c r="LLC38" s="4647"/>
      <c r="LLD38" s="4647"/>
      <c r="LLE38" s="4647"/>
      <c r="LLF38" s="4647"/>
      <c r="LLG38" s="4647"/>
      <c r="LLH38" s="4647"/>
      <c r="LLI38" s="4647"/>
      <c r="LLJ38" s="4647"/>
      <c r="LLK38" s="4647"/>
      <c r="LLL38" s="4647"/>
      <c r="LLM38" s="4647"/>
      <c r="LLN38" s="4647"/>
      <c r="LLO38" s="4647"/>
      <c r="LLP38" s="4647"/>
      <c r="LLQ38" s="4647"/>
      <c r="LLR38" s="4647"/>
      <c r="LLS38" s="4647"/>
      <c r="LLT38" s="4647"/>
      <c r="LLU38" s="4647"/>
      <c r="LLV38" s="4647"/>
      <c r="LLW38" s="4647"/>
      <c r="LLX38" s="4647"/>
      <c r="LLY38" s="4647"/>
      <c r="LLZ38" s="4647"/>
      <c r="LMA38" s="4647"/>
      <c r="LMB38" s="4647"/>
      <c r="LMC38" s="4647"/>
      <c r="LMD38" s="4647"/>
      <c r="LME38" s="4647"/>
      <c r="LMF38" s="4647"/>
      <c r="LMG38" s="4647"/>
      <c r="LMH38" s="4647"/>
      <c r="LMI38" s="4647"/>
      <c r="LMJ38" s="4647"/>
      <c r="LMK38" s="4647"/>
      <c r="LML38" s="4647"/>
      <c r="LMM38" s="4647"/>
      <c r="LMN38" s="4647"/>
      <c r="LMO38" s="4647"/>
      <c r="LMP38" s="4647"/>
      <c r="LMQ38" s="4647"/>
      <c r="LMR38" s="4647"/>
      <c r="LMS38" s="4647"/>
      <c r="LMT38" s="4647"/>
      <c r="LMU38" s="4647"/>
      <c r="LMV38" s="4647"/>
      <c r="LMW38" s="4647"/>
      <c r="LMX38" s="4647"/>
      <c r="LMY38" s="4647"/>
      <c r="LMZ38" s="4647"/>
      <c r="LNA38" s="4647"/>
      <c r="LNB38" s="4647"/>
      <c r="LNC38" s="4647"/>
      <c r="LND38" s="4647"/>
      <c r="LNE38" s="4647"/>
      <c r="LNF38" s="4647"/>
      <c r="LNG38" s="4647"/>
      <c r="LNH38" s="4647"/>
      <c r="LNI38" s="4647"/>
      <c r="LNJ38" s="4647"/>
      <c r="LNK38" s="4647"/>
      <c r="LNL38" s="4647"/>
      <c r="LNM38" s="4647"/>
      <c r="LNN38" s="4647"/>
      <c r="LNO38" s="4647"/>
      <c r="LNP38" s="4647"/>
      <c r="LNQ38" s="4647"/>
      <c r="LNR38" s="4647"/>
      <c r="LNS38" s="4647"/>
      <c r="LNT38" s="4647"/>
      <c r="LNU38" s="4647"/>
      <c r="LNV38" s="4647"/>
      <c r="LNW38" s="4647"/>
      <c r="LNX38" s="4647"/>
      <c r="LNY38" s="4647"/>
      <c r="LNZ38" s="4647"/>
      <c r="LOA38" s="4647"/>
      <c r="LOB38" s="4647"/>
      <c r="LOC38" s="4647"/>
      <c r="LOD38" s="4647"/>
      <c r="LOE38" s="4647"/>
      <c r="LOF38" s="4647"/>
      <c r="LOG38" s="4647"/>
      <c r="LOH38" s="4647"/>
      <c r="LOI38" s="4647"/>
      <c r="LOJ38" s="4647"/>
      <c r="LOK38" s="4647"/>
      <c r="LOL38" s="4647"/>
      <c r="LOM38" s="4647"/>
      <c r="LON38" s="4647"/>
      <c r="LOO38" s="4647"/>
      <c r="LOP38" s="4647"/>
      <c r="LOQ38" s="4647"/>
      <c r="LOR38" s="4647"/>
      <c r="LOS38" s="4647"/>
      <c r="LOT38" s="4647"/>
      <c r="LOU38" s="4647"/>
      <c r="LOV38" s="4647"/>
      <c r="LOW38" s="4647"/>
      <c r="LOX38" s="4647"/>
      <c r="LOY38" s="4647"/>
      <c r="LOZ38" s="4647"/>
      <c r="LPA38" s="4647"/>
      <c r="LPB38" s="4647"/>
      <c r="LPC38" s="4647"/>
      <c r="LPD38" s="4647"/>
      <c r="LPE38" s="4647"/>
      <c r="LPF38" s="4647"/>
      <c r="LPG38" s="4647"/>
      <c r="LPH38" s="4647"/>
      <c r="LPI38" s="4647"/>
      <c r="LPJ38" s="4647"/>
      <c r="LPK38" s="4647"/>
      <c r="LPL38" s="4647"/>
      <c r="LPM38" s="4647"/>
      <c r="LPN38" s="4647"/>
      <c r="LPO38" s="4647"/>
      <c r="LPP38" s="4647"/>
      <c r="LPQ38" s="4647"/>
      <c r="LPR38" s="4647"/>
      <c r="LPS38" s="4647"/>
      <c r="LPT38" s="4647"/>
      <c r="LPU38" s="4647"/>
      <c r="LPV38" s="4647"/>
      <c r="LPW38" s="4647"/>
      <c r="LPX38" s="4647"/>
      <c r="LPY38" s="4647"/>
      <c r="LPZ38" s="4647"/>
      <c r="LQA38" s="4647"/>
      <c r="LQB38" s="4647"/>
      <c r="LQC38" s="4647"/>
      <c r="LQD38" s="4647"/>
      <c r="LQE38" s="4647"/>
      <c r="LQF38" s="4647"/>
      <c r="LQG38" s="4647"/>
      <c r="LQH38" s="4647"/>
      <c r="LQI38" s="4647"/>
      <c r="LQJ38" s="4647"/>
      <c r="LQK38" s="4647"/>
      <c r="LQL38" s="4647"/>
      <c r="LQM38" s="4647"/>
      <c r="LQN38" s="4647"/>
      <c r="LQO38" s="4647"/>
      <c r="LQP38" s="4647"/>
      <c r="LQQ38" s="4647"/>
      <c r="LQR38" s="4647"/>
      <c r="LQS38" s="4647"/>
      <c r="LQT38" s="4647"/>
      <c r="LQU38" s="4647"/>
      <c r="LQV38" s="4647"/>
      <c r="LQW38" s="4647"/>
      <c r="LQX38" s="4647"/>
      <c r="LQY38" s="4647"/>
      <c r="LQZ38" s="4647"/>
      <c r="LRA38" s="4647"/>
      <c r="LRB38" s="4647"/>
      <c r="LRC38" s="4647"/>
      <c r="LRD38" s="4647"/>
      <c r="LRE38" s="4647"/>
      <c r="LRF38" s="4647"/>
      <c r="LRG38" s="4647"/>
      <c r="LRH38" s="4647"/>
      <c r="LRI38" s="4647"/>
      <c r="LRJ38" s="4647"/>
      <c r="LRK38" s="4647"/>
      <c r="LRL38" s="4647"/>
      <c r="LRM38" s="4647"/>
      <c r="LRN38" s="4647"/>
      <c r="LRO38" s="4647"/>
      <c r="LRP38" s="4647"/>
      <c r="LRQ38" s="4647"/>
      <c r="LRR38" s="4647"/>
      <c r="LRS38" s="4647"/>
      <c r="LRT38" s="4647"/>
      <c r="LRU38" s="4647"/>
      <c r="LRV38" s="4647"/>
      <c r="LRW38" s="4647"/>
      <c r="LRX38" s="4647"/>
      <c r="LRY38" s="4647"/>
      <c r="LRZ38" s="4647"/>
      <c r="LSA38" s="4647"/>
      <c r="LSB38" s="4647"/>
      <c r="LSC38" s="4647"/>
      <c r="LSD38" s="4647"/>
      <c r="LSE38" s="4647"/>
      <c r="LSF38" s="4647"/>
      <c r="LSG38" s="4647"/>
      <c r="LSH38" s="4647"/>
      <c r="LSI38" s="4647"/>
      <c r="LSJ38" s="4647"/>
      <c r="LSK38" s="4647"/>
      <c r="LSL38" s="4647"/>
      <c r="LSM38" s="4647"/>
      <c r="LSN38" s="4647"/>
      <c r="LSO38" s="4647"/>
      <c r="LSP38" s="4647"/>
      <c r="LSQ38" s="4647"/>
      <c r="LSR38" s="4647"/>
      <c r="LSS38" s="4647"/>
      <c r="LST38" s="4647"/>
      <c r="LSU38" s="4647"/>
      <c r="LSV38" s="4647"/>
      <c r="LSW38" s="4647"/>
      <c r="LSX38" s="4647"/>
      <c r="LSY38" s="4647"/>
      <c r="LSZ38" s="4647"/>
      <c r="LTA38" s="4647"/>
      <c r="LTB38" s="4647"/>
      <c r="LTC38" s="4647"/>
      <c r="LTD38" s="4647"/>
      <c r="LTE38" s="4647"/>
      <c r="LTF38" s="4647"/>
      <c r="LTG38" s="4647"/>
      <c r="LTH38" s="4647"/>
      <c r="LTI38" s="4647"/>
      <c r="LTJ38" s="4647"/>
      <c r="LTK38" s="4647"/>
      <c r="LTL38" s="4647"/>
      <c r="LTM38" s="4647"/>
      <c r="LTN38" s="4647"/>
      <c r="LTO38" s="4647"/>
      <c r="LTP38" s="4647"/>
      <c r="LTQ38" s="4647"/>
      <c r="LTR38" s="4647"/>
      <c r="LTS38" s="4647"/>
      <c r="LTT38" s="4647"/>
      <c r="LTU38" s="4647"/>
      <c r="LTV38" s="4647"/>
      <c r="LTW38" s="4647"/>
      <c r="LTX38" s="4647"/>
      <c r="LTY38" s="4647"/>
      <c r="LTZ38" s="4647"/>
      <c r="LUA38" s="4647"/>
      <c r="LUB38" s="4647"/>
      <c r="LUC38" s="4647"/>
      <c r="LUD38" s="4647"/>
      <c r="LUE38" s="4647"/>
      <c r="LUF38" s="4647"/>
      <c r="LUG38" s="4647"/>
      <c r="LUH38" s="4647"/>
      <c r="LUI38" s="4647"/>
      <c r="LUJ38" s="4647"/>
      <c r="LUK38" s="4647"/>
      <c r="LUL38" s="4647"/>
      <c r="LUM38" s="4647"/>
      <c r="LUN38" s="4647"/>
      <c r="LUO38" s="4647"/>
      <c r="LUP38" s="4647"/>
      <c r="LUQ38" s="4647"/>
      <c r="LUR38" s="4647"/>
      <c r="LUS38" s="4647"/>
      <c r="LUT38" s="4647"/>
      <c r="LUU38" s="4647"/>
      <c r="LUV38" s="4647"/>
      <c r="LUW38" s="4647"/>
      <c r="LUX38" s="4647"/>
      <c r="LUY38" s="4647"/>
      <c r="LUZ38" s="4647"/>
      <c r="LVA38" s="4647"/>
      <c r="LVB38" s="4647"/>
      <c r="LVC38" s="4647"/>
      <c r="LVD38" s="4647"/>
      <c r="LVE38" s="4647"/>
      <c r="LVF38" s="4647"/>
      <c r="LVG38" s="4647"/>
      <c r="LVH38" s="4647"/>
      <c r="LVI38" s="4647"/>
      <c r="LVJ38" s="4647"/>
      <c r="LVK38" s="4647"/>
      <c r="LVL38" s="4647"/>
      <c r="LVM38" s="4647"/>
      <c r="LVN38" s="4647"/>
      <c r="LVO38" s="4647"/>
      <c r="LVP38" s="4647"/>
      <c r="LVQ38" s="4647"/>
      <c r="LVR38" s="4647"/>
      <c r="LVS38" s="4647"/>
      <c r="LVT38" s="4647"/>
      <c r="LVU38" s="4647"/>
      <c r="LVV38" s="4647"/>
      <c r="LVW38" s="4647"/>
      <c r="LVX38" s="4647"/>
      <c r="LVY38" s="4647"/>
      <c r="LVZ38" s="4647"/>
      <c r="LWA38" s="4647"/>
      <c r="LWB38" s="4647"/>
      <c r="LWC38" s="4647"/>
      <c r="LWD38" s="4647"/>
      <c r="LWE38" s="4647"/>
      <c r="LWF38" s="4647"/>
      <c r="LWG38" s="4647"/>
      <c r="LWH38" s="4647"/>
      <c r="LWI38" s="4647"/>
      <c r="LWJ38" s="4647"/>
      <c r="LWK38" s="4647"/>
      <c r="LWL38" s="4647"/>
      <c r="LWM38" s="4647"/>
      <c r="LWN38" s="4647"/>
      <c r="LWO38" s="4647"/>
      <c r="LWP38" s="4647"/>
      <c r="LWQ38" s="4647"/>
      <c r="LWR38" s="4647"/>
      <c r="LWS38" s="4647"/>
      <c r="LWT38" s="4647"/>
      <c r="LWU38" s="4647"/>
      <c r="LWV38" s="4647"/>
      <c r="LWW38" s="4647"/>
      <c r="LWX38" s="4647"/>
      <c r="LWY38" s="4647"/>
      <c r="LWZ38" s="4647"/>
      <c r="LXA38" s="4647"/>
      <c r="LXB38" s="4647"/>
      <c r="LXC38" s="4647"/>
      <c r="LXD38" s="4647"/>
      <c r="LXE38" s="4647"/>
      <c r="LXF38" s="4647"/>
      <c r="LXG38" s="4647"/>
      <c r="LXH38" s="4647"/>
      <c r="LXI38" s="4647"/>
      <c r="LXJ38" s="4647"/>
      <c r="LXK38" s="4647"/>
      <c r="LXL38" s="4647"/>
      <c r="LXM38" s="4647"/>
      <c r="LXN38" s="4647"/>
      <c r="LXO38" s="4647"/>
      <c r="LXP38" s="4647"/>
      <c r="LXQ38" s="4647"/>
      <c r="LXR38" s="4647"/>
      <c r="LXS38" s="4647"/>
      <c r="LXT38" s="4647"/>
      <c r="LXU38" s="4647"/>
      <c r="LXV38" s="4647"/>
      <c r="LXW38" s="4647"/>
      <c r="LXX38" s="4647"/>
      <c r="LXY38" s="4647"/>
      <c r="LXZ38" s="4647"/>
      <c r="LYA38" s="4647"/>
      <c r="LYB38" s="4647"/>
      <c r="LYC38" s="4647"/>
      <c r="LYD38" s="4647"/>
      <c r="LYE38" s="4647"/>
      <c r="LYF38" s="4647"/>
      <c r="LYG38" s="4647"/>
      <c r="LYH38" s="4647"/>
      <c r="LYI38" s="4647"/>
      <c r="LYJ38" s="4647"/>
      <c r="LYK38" s="4647"/>
      <c r="LYL38" s="4647"/>
      <c r="LYM38" s="4647"/>
      <c r="LYN38" s="4647"/>
      <c r="LYO38" s="4647"/>
      <c r="LYP38" s="4647"/>
      <c r="LYQ38" s="4647"/>
      <c r="LYR38" s="4647"/>
      <c r="LYS38" s="4647"/>
      <c r="LYT38" s="4647"/>
      <c r="LYU38" s="4647"/>
      <c r="LYV38" s="4647"/>
      <c r="LYW38" s="4647"/>
      <c r="LYX38" s="4647"/>
      <c r="LYY38" s="4647"/>
      <c r="LYZ38" s="4647"/>
      <c r="LZA38" s="4647"/>
      <c r="LZB38" s="4647"/>
      <c r="LZC38" s="4647"/>
      <c r="LZD38" s="4647"/>
      <c r="LZE38" s="4647"/>
      <c r="LZF38" s="4647"/>
      <c r="LZG38" s="4647"/>
      <c r="LZH38" s="4647"/>
      <c r="LZI38" s="4647"/>
      <c r="LZJ38" s="4647"/>
      <c r="LZK38" s="4647"/>
      <c r="LZL38" s="4647"/>
      <c r="LZM38" s="4647"/>
      <c r="LZN38" s="4647"/>
      <c r="LZO38" s="4647"/>
      <c r="LZP38" s="4647"/>
      <c r="LZQ38" s="4647"/>
      <c r="LZR38" s="4647"/>
      <c r="LZS38" s="4647"/>
      <c r="LZT38" s="4647"/>
      <c r="LZU38" s="4647"/>
      <c r="LZV38" s="4647"/>
      <c r="LZW38" s="4647"/>
      <c r="LZX38" s="4647"/>
      <c r="LZY38" s="4647"/>
      <c r="LZZ38" s="4647"/>
      <c r="MAA38" s="4647"/>
      <c r="MAB38" s="4647"/>
      <c r="MAC38" s="4647"/>
      <c r="MAD38" s="4647"/>
      <c r="MAE38" s="4647"/>
      <c r="MAF38" s="4647"/>
      <c r="MAG38" s="4647"/>
      <c r="MAH38" s="4647"/>
      <c r="MAI38" s="4647"/>
      <c r="MAJ38" s="4647"/>
      <c r="MAK38" s="4647"/>
      <c r="MAL38" s="4647"/>
      <c r="MAM38" s="4647"/>
      <c r="MAN38" s="4647"/>
      <c r="MAO38" s="4647"/>
      <c r="MAP38" s="4647"/>
      <c r="MAQ38" s="4647"/>
      <c r="MAR38" s="4647"/>
      <c r="MAS38" s="4647"/>
      <c r="MAT38" s="4647"/>
      <c r="MAU38" s="4647"/>
      <c r="MAV38" s="4647"/>
      <c r="MAW38" s="4647"/>
      <c r="MAX38" s="4647"/>
      <c r="MAY38" s="4647"/>
      <c r="MAZ38" s="4647"/>
      <c r="MBA38" s="4647"/>
      <c r="MBB38" s="4647"/>
      <c r="MBC38" s="4647"/>
      <c r="MBD38" s="4647"/>
      <c r="MBE38" s="4647"/>
      <c r="MBF38" s="4647"/>
      <c r="MBG38" s="4647"/>
      <c r="MBH38" s="4647"/>
      <c r="MBI38" s="4647"/>
      <c r="MBJ38" s="4647"/>
      <c r="MBK38" s="4647"/>
      <c r="MBL38" s="4647"/>
      <c r="MBM38" s="4647"/>
      <c r="MBN38" s="4647"/>
      <c r="MBO38" s="4647"/>
      <c r="MBP38" s="4647"/>
      <c r="MBQ38" s="4647"/>
      <c r="MBR38" s="4647"/>
      <c r="MBS38" s="4647"/>
      <c r="MBT38" s="4647"/>
      <c r="MBU38" s="4647"/>
      <c r="MBV38" s="4647"/>
      <c r="MBW38" s="4647"/>
      <c r="MBX38" s="4647"/>
      <c r="MBY38" s="4647"/>
      <c r="MBZ38" s="4647"/>
      <c r="MCA38" s="4647"/>
      <c r="MCB38" s="4647"/>
      <c r="MCC38" s="4647"/>
      <c r="MCD38" s="4647"/>
      <c r="MCE38" s="4647"/>
      <c r="MCF38" s="4647"/>
      <c r="MCG38" s="4647"/>
      <c r="MCH38" s="4647"/>
      <c r="MCI38" s="4647"/>
      <c r="MCJ38" s="4647"/>
      <c r="MCK38" s="4647"/>
      <c r="MCL38" s="4647"/>
      <c r="MCM38" s="4647"/>
      <c r="MCN38" s="4647"/>
      <c r="MCO38" s="4647"/>
      <c r="MCP38" s="4647"/>
      <c r="MCQ38" s="4647"/>
      <c r="MCR38" s="4647"/>
      <c r="MCS38" s="4647"/>
      <c r="MCT38" s="4647"/>
      <c r="MCU38" s="4647"/>
      <c r="MCV38" s="4647"/>
      <c r="MCW38" s="4647"/>
      <c r="MCX38" s="4647"/>
      <c r="MCY38" s="4647"/>
      <c r="MCZ38" s="4647"/>
      <c r="MDA38" s="4647"/>
      <c r="MDB38" s="4647"/>
      <c r="MDC38" s="4647"/>
      <c r="MDD38" s="4647"/>
      <c r="MDE38" s="4647"/>
      <c r="MDF38" s="4647"/>
      <c r="MDG38" s="4647"/>
      <c r="MDH38" s="4647"/>
      <c r="MDI38" s="4647"/>
      <c r="MDJ38" s="4647"/>
      <c r="MDK38" s="4647"/>
      <c r="MDL38" s="4647"/>
      <c r="MDM38" s="4647"/>
      <c r="MDN38" s="4647"/>
      <c r="MDO38" s="4647"/>
      <c r="MDP38" s="4647"/>
      <c r="MDQ38" s="4647"/>
      <c r="MDR38" s="4647"/>
      <c r="MDS38" s="4647"/>
      <c r="MDT38" s="4647"/>
      <c r="MDU38" s="4647"/>
      <c r="MDV38" s="4647"/>
      <c r="MDW38" s="4647"/>
      <c r="MDX38" s="4647"/>
      <c r="MDY38" s="4647"/>
      <c r="MDZ38" s="4647"/>
      <c r="MEA38" s="4647"/>
      <c r="MEB38" s="4647"/>
      <c r="MEC38" s="4647"/>
      <c r="MED38" s="4647"/>
      <c r="MEE38" s="4647"/>
      <c r="MEF38" s="4647"/>
      <c r="MEG38" s="4647"/>
      <c r="MEH38" s="4647"/>
      <c r="MEI38" s="4647"/>
      <c r="MEJ38" s="4647"/>
      <c r="MEK38" s="4647"/>
      <c r="MEL38" s="4647"/>
      <c r="MEM38" s="4647"/>
      <c r="MEN38" s="4647"/>
      <c r="MEO38" s="4647"/>
      <c r="MEP38" s="4647"/>
      <c r="MEQ38" s="4647"/>
      <c r="MER38" s="4647"/>
      <c r="MES38" s="4647"/>
      <c r="MET38" s="4647"/>
      <c r="MEU38" s="4647"/>
      <c r="MEV38" s="4647"/>
      <c r="MEW38" s="4647"/>
      <c r="MEX38" s="4647"/>
      <c r="MEY38" s="4647"/>
      <c r="MEZ38" s="4647"/>
      <c r="MFA38" s="4647"/>
      <c r="MFB38" s="4647"/>
      <c r="MFC38" s="4647"/>
      <c r="MFD38" s="4647"/>
      <c r="MFE38" s="4647"/>
      <c r="MFF38" s="4647"/>
      <c r="MFG38" s="4647"/>
      <c r="MFH38" s="4647"/>
      <c r="MFI38" s="4647"/>
      <c r="MFJ38" s="4647"/>
      <c r="MFK38" s="4647"/>
      <c r="MFL38" s="4647"/>
      <c r="MFM38" s="4647"/>
      <c r="MFN38" s="4647"/>
      <c r="MFO38" s="4647"/>
      <c r="MFP38" s="4647"/>
      <c r="MFQ38" s="4647"/>
      <c r="MFR38" s="4647"/>
      <c r="MFS38" s="4647"/>
      <c r="MFT38" s="4647"/>
      <c r="MFU38" s="4647"/>
      <c r="MFV38" s="4647"/>
      <c r="MFW38" s="4647"/>
      <c r="MFX38" s="4647"/>
      <c r="MFY38" s="4647"/>
      <c r="MFZ38" s="4647"/>
      <c r="MGA38" s="4647"/>
      <c r="MGB38" s="4647"/>
      <c r="MGC38" s="4647"/>
      <c r="MGD38" s="4647"/>
      <c r="MGE38" s="4647"/>
      <c r="MGF38" s="4647"/>
      <c r="MGG38" s="4647"/>
      <c r="MGH38" s="4647"/>
      <c r="MGI38" s="4647"/>
      <c r="MGJ38" s="4647"/>
      <c r="MGK38" s="4647"/>
      <c r="MGL38" s="4647"/>
      <c r="MGM38" s="4647"/>
      <c r="MGN38" s="4647"/>
      <c r="MGO38" s="4647"/>
      <c r="MGP38" s="4647"/>
      <c r="MGQ38" s="4647"/>
      <c r="MGR38" s="4647"/>
      <c r="MGS38" s="4647"/>
      <c r="MGT38" s="4647"/>
      <c r="MGU38" s="4647"/>
      <c r="MGV38" s="4647"/>
      <c r="MGW38" s="4647"/>
      <c r="MGX38" s="4647"/>
      <c r="MGY38" s="4647"/>
      <c r="MGZ38" s="4647"/>
      <c r="MHA38" s="4647"/>
      <c r="MHB38" s="4647"/>
      <c r="MHC38" s="4647"/>
      <c r="MHD38" s="4647"/>
      <c r="MHE38" s="4647"/>
      <c r="MHF38" s="4647"/>
      <c r="MHG38" s="4647"/>
      <c r="MHH38" s="4647"/>
      <c r="MHI38" s="4647"/>
      <c r="MHJ38" s="4647"/>
      <c r="MHK38" s="4647"/>
      <c r="MHL38" s="4647"/>
      <c r="MHM38" s="4647"/>
      <c r="MHN38" s="4647"/>
      <c r="MHO38" s="4647"/>
      <c r="MHP38" s="4647"/>
      <c r="MHQ38" s="4647"/>
      <c r="MHR38" s="4647"/>
      <c r="MHS38" s="4647"/>
      <c r="MHT38" s="4647"/>
      <c r="MHU38" s="4647"/>
      <c r="MHV38" s="4647"/>
      <c r="MHW38" s="4647"/>
      <c r="MHX38" s="4647"/>
      <c r="MHY38" s="4647"/>
      <c r="MHZ38" s="4647"/>
      <c r="MIA38" s="4647"/>
      <c r="MIB38" s="4647"/>
      <c r="MIC38" s="4647"/>
      <c r="MID38" s="4647"/>
      <c r="MIE38" s="4647"/>
      <c r="MIF38" s="4647"/>
      <c r="MIG38" s="4647"/>
      <c r="MIH38" s="4647"/>
      <c r="MII38" s="4647"/>
      <c r="MIJ38" s="4647"/>
      <c r="MIK38" s="4647"/>
      <c r="MIL38" s="4647"/>
      <c r="MIM38" s="4647"/>
      <c r="MIN38" s="4647"/>
      <c r="MIO38" s="4647"/>
      <c r="MIP38" s="4647"/>
      <c r="MIQ38" s="4647"/>
      <c r="MIR38" s="4647"/>
      <c r="MIS38" s="4647"/>
      <c r="MIT38" s="4647"/>
      <c r="MIU38" s="4647"/>
      <c r="MIV38" s="4647"/>
      <c r="MIW38" s="4647"/>
      <c r="MIX38" s="4647"/>
      <c r="MIY38" s="4647"/>
      <c r="MIZ38" s="4647"/>
      <c r="MJA38" s="4647"/>
      <c r="MJB38" s="4647"/>
      <c r="MJC38" s="4647"/>
      <c r="MJD38" s="4647"/>
      <c r="MJE38" s="4647"/>
      <c r="MJF38" s="4647"/>
      <c r="MJG38" s="4647"/>
      <c r="MJH38" s="4647"/>
      <c r="MJI38" s="4647"/>
      <c r="MJJ38" s="4647"/>
      <c r="MJK38" s="4647"/>
      <c r="MJL38" s="4647"/>
      <c r="MJM38" s="4647"/>
      <c r="MJN38" s="4647"/>
      <c r="MJO38" s="4647"/>
      <c r="MJP38" s="4647"/>
      <c r="MJQ38" s="4647"/>
      <c r="MJR38" s="4647"/>
      <c r="MJS38" s="4647"/>
      <c r="MJT38" s="4647"/>
      <c r="MJU38" s="4647"/>
      <c r="MJV38" s="4647"/>
      <c r="MJW38" s="4647"/>
      <c r="MJX38" s="4647"/>
      <c r="MJY38" s="4647"/>
      <c r="MJZ38" s="4647"/>
      <c r="MKA38" s="4647"/>
      <c r="MKB38" s="4647"/>
      <c r="MKC38" s="4647"/>
      <c r="MKD38" s="4647"/>
      <c r="MKE38" s="4647"/>
      <c r="MKF38" s="4647"/>
      <c r="MKG38" s="4647"/>
      <c r="MKH38" s="4647"/>
      <c r="MKI38" s="4647"/>
      <c r="MKJ38" s="4647"/>
      <c r="MKK38" s="4647"/>
      <c r="MKL38" s="4647"/>
      <c r="MKM38" s="4647"/>
      <c r="MKN38" s="4647"/>
      <c r="MKO38" s="4647"/>
      <c r="MKP38" s="4647"/>
      <c r="MKQ38" s="4647"/>
      <c r="MKR38" s="4647"/>
      <c r="MKS38" s="4647"/>
      <c r="MKT38" s="4647"/>
      <c r="MKU38" s="4647"/>
      <c r="MKV38" s="4647"/>
      <c r="MKW38" s="4647"/>
      <c r="MKX38" s="4647"/>
      <c r="MKY38" s="4647"/>
      <c r="MKZ38" s="4647"/>
      <c r="MLA38" s="4647"/>
      <c r="MLB38" s="4647"/>
      <c r="MLC38" s="4647"/>
      <c r="MLD38" s="4647"/>
      <c r="MLE38" s="4647"/>
      <c r="MLF38" s="4647"/>
      <c r="MLG38" s="4647"/>
      <c r="MLH38" s="4647"/>
      <c r="MLI38" s="4647"/>
      <c r="MLJ38" s="4647"/>
      <c r="MLK38" s="4647"/>
      <c r="MLL38" s="4647"/>
      <c r="MLM38" s="4647"/>
      <c r="MLN38" s="4647"/>
      <c r="MLO38" s="4647"/>
      <c r="MLP38" s="4647"/>
      <c r="MLQ38" s="4647"/>
      <c r="MLR38" s="4647"/>
      <c r="MLS38" s="4647"/>
      <c r="MLT38" s="4647"/>
      <c r="MLU38" s="4647"/>
      <c r="MLV38" s="4647"/>
      <c r="MLW38" s="4647"/>
      <c r="MLX38" s="4647"/>
      <c r="MLY38" s="4647"/>
      <c r="MLZ38" s="4647"/>
      <c r="MMA38" s="4647"/>
      <c r="MMB38" s="4647"/>
      <c r="MMC38" s="4647"/>
      <c r="MMD38" s="4647"/>
      <c r="MME38" s="4647"/>
      <c r="MMF38" s="4647"/>
      <c r="MMG38" s="4647"/>
      <c r="MMH38" s="4647"/>
      <c r="MMI38" s="4647"/>
      <c r="MMJ38" s="4647"/>
      <c r="MMK38" s="4647"/>
      <c r="MML38" s="4647"/>
      <c r="MMM38" s="4647"/>
      <c r="MMN38" s="4647"/>
      <c r="MMO38" s="4647"/>
      <c r="MMP38" s="4647"/>
      <c r="MMQ38" s="4647"/>
      <c r="MMR38" s="4647"/>
      <c r="MMS38" s="4647"/>
      <c r="MMT38" s="4647"/>
      <c r="MMU38" s="4647"/>
      <c r="MMV38" s="4647"/>
      <c r="MMW38" s="4647"/>
      <c r="MMX38" s="4647"/>
      <c r="MMY38" s="4647"/>
      <c r="MMZ38" s="4647"/>
      <c r="MNA38" s="4647"/>
      <c r="MNB38" s="4647"/>
      <c r="MNC38" s="4647"/>
      <c r="MND38" s="4647"/>
      <c r="MNE38" s="4647"/>
      <c r="MNF38" s="4647"/>
      <c r="MNG38" s="4647"/>
      <c r="MNH38" s="4647"/>
      <c r="MNI38" s="4647"/>
      <c r="MNJ38" s="4647"/>
      <c r="MNK38" s="4647"/>
      <c r="MNL38" s="4647"/>
      <c r="MNM38" s="4647"/>
      <c r="MNN38" s="4647"/>
      <c r="MNO38" s="4647"/>
      <c r="MNP38" s="4647"/>
      <c r="MNQ38" s="4647"/>
      <c r="MNR38" s="4647"/>
      <c r="MNS38" s="4647"/>
      <c r="MNT38" s="4647"/>
      <c r="MNU38" s="4647"/>
      <c r="MNV38" s="4647"/>
      <c r="MNW38" s="4647"/>
      <c r="MNX38" s="4647"/>
      <c r="MNY38" s="4647"/>
      <c r="MNZ38" s="4647"/>
      <c r="MOA38" s="4647"/>
      <c r="MOB38" s="4647"/>
      <c r="MOC38" s="4647"/>
      <c r="MOD38" s="4647"/>
      <c r="MOE38" s="4647"/>
      <c r="MOF38" s="4647"/>
      <c r="MOG38" s="4647"/>
      <c r="MOH38" s="4647"/>
      <c r="MOI38" s="4647"/>
      <c r="MOJ38" s="4647"/>
      <c r="MOK38" s="4647"/>
      <c r="MOL38" s="4647"/>
      <c r="MOM38" s="4647"/>
      <c r="MON38" s="4647"/>
      <c r="MOO38" s="4647"/>
      <c r="MOP38" s="4647"/>
      <c r="MOQ38" s="4647"/>
      <c r="MOR38" s="4647"/>
      <c r="MOS38" s="4647"/>
      <c r="MOT38" s="4647"/>
      <c r="MOU38" s="4647"/>
      <c r="MOV38" s="4647"/>
      <c r="MOW38" s="4647"/>
      <c r="MOX38" s="4647"/>
      <c r="MOY38" s="4647"/>
      <c r="MOZ38" s="4647"/>
      <c r="MPA38" s="4647"/>
      <c r="MPB38" s="4647"/>
      <c r="MPC38" s="4647"/>
      <c r="MPD38" s="4647"/>
      <c r="MPE38" s="4647"/>
      <c r="MPF38" s="4647"/>
      <c r="MPG38" s="4647"/>
      <c r="MPH38" s="4647"/>
      <c r="MPI38" s="4647"/>
      <c r="MPJ38" s="4647"/>
      <c r="MPK38" s="4647"/>
      <c r="MPL38" s="4647"/>
      <c r="MPM38" s="4647"/>
      <c r="MPN38" s="4647"/>
      <c r="MPO38" s="4647"/>
      <c r="MPP38" s="4647"/>
      <c r="MPQ38" s="4647"/>
      <c r="MPR38" s="4647"/>
      <c r="MPS38" s="4647"/>
      <c r="MPT38" s="4647"/>
      <c r="MPU38" s="4647"/>
      <c r="MPV38" s="4647"/>
      <c r="MPW38" s="4647"/>
      <c r="MPX38" s="4647"/>
      <c r="MPY38" s="4647"/>
      <c r="MPZ38" s="4647"/>
      <c r="MQA38" s="4647"/>
      <c r="MQB38" s="4647"/>
      <c r="MQC38" s="4647"/>
      <c r="MQD38" s="4647"/>
      <c r="MQE38" s="4647"/>
      <c r="MQF38" s="4647"/>
      <c r="MQG38" s="4647"/>
      <c r="MQH38" s="4647"/>
      <c r="MQI38" s="4647"/>
      <c r="MQJ38" s="4647"/>
      <c r="MQK38" s="4647"/>
      <c r="MQL38" s="4647"/>
      <c r="MQM38" s="4647"/>
      <c r="MQN38" s="4647"/>
      <c r="MQO38" s="4647"/>
      <c r="MQP38" s="4647"/>
      <c r="MQQ38" s="4647"/>
      <c r="MQR38" s="4647"/>
      <c r="MQS38" s="4647"/>
      <c r="MQT38" s="4647"/>
      <c r="MQU38" s="4647"/>
      <c r="MQV38" s="4647"/>
      <c r="MQW38" s="4647"/>
      <c r="MQX38" s="4647"/>
      <c r="MQY38" s="4647"/>
      <c r="MQZ38" s="4647"/>
      <c r="MRA38" s="4647"/>
      <c r="MRB38" s="4647"/>
      <c r="MRC38" s="4647"/>
      <c r="MRD38" s="4647"/>
      <c r="MRE38" s="4647"/>
      <c r="MRF38" s="4647"/>
      <c r="MRG38" s="4647"/>
      <c r="MRH38" s="4647"/>
      <c r="MRI38" s="4647"/>
      <c r="MRJ38" s="4647"/>
      <c r="MRK38" s="4647"/>
      <c r="MRL38" s="4647"/>
      <c r="MRM38" s="4647"/>
      <c r="MRN38" s="4647"/>
      <c r="MRO38" s="4647"/>
      <c r="MRP38" s="4647"/>
      <c r="MRQ38" s="4647"/>
      <c r="MRR38" s="4647"/>
      <c r="MRS38" s="4647"/>
      <c r="MRT38" s="4647"/>
      <c r="MRU38" s="4647"/>
      <c r="MRV38" s="4647"/>
      <c r="MRW38" s="4647"/>
      <c r="MRX38" s="4647"/>
      <c r="MRY38" s="4647"/>
      <c r="MRZ38" s="4647"/>
      <c r="MSA38" s="4647"/>
      <c r="MSB38" s="4647"/>
      <c r="MSC38" s="4647"/>
      <c r="MSD38" s="4647"/>
      <c r="MSE38" s="4647"/>
      <c r="MSF38" s="4647"/>
      <c r="MSG38" s="4647"/>
      <c r="MSH38" s="4647"/>
      <c r="MSI38" s="4647"/>
      <c r="MSJ38" s="4647"/>
      <c r="MSK38" s="4647"/>
      <c r="MSL38" s="4647"/>
      <c r="MSM38" s="4647"/>
      <c r="MSN38" s="4647"/>
      <c r="MSO38" s="4647"/>
      <c r="MSP38" s="4647"/>
      <c r="MSQ38" s="4647"/>
      <c r="MSR38" s="4647"/>
      <c r="MSS38" s="4647"/>
      <c r="MST38" s="4647"/>
      <c r="MSU38" s="4647"/>
      <c r="MSV38" s="4647"/>
      <c r="MSW38" s="4647"/>
      <c r="MSX38" s="4647"/>
      <c r="MSY38" s="4647"/>
      <c r="MSZ38" s="4647"/>
      <c r="MTA38" s="4647"/>
      <c r="MTB38" s="4647"/>
      <c r="MTC38" s="4647"/>
      <c r="MTD38" s="4647"/>
      <c r="MTE38" s="4647"/>
      <c r="MTF38" s="4647"/>
      <c r="MTG38" s="4647"/>
      <c r="MTH38" s="4647"/>
      <c r="MTI38" s="4647"/>
      <c r="MTJ38" s="4647"/>
      <c r="MTK38" s="4647"/>
      <c r="MTL38" s="4647"/>
      <c r="MTM38" s="4647"/>
      <c r="MTN38" s="4647"/>
      <c r="MTO38" s="4647"/>
      <c r="MTP38" s="4647"/>
      <c r="MTQ38" s="4647"/>
      <c r="MTR38" s="4647"/>
      <c r="MTS38" s="4647"/>
      <c r="MTT38" s="4647"/>
      <c r="MTU38" s="4647"/>
      <c r="MTV38" s="4647"/>
      <c r="MTW38" s="4647"/>
      <c r="MTX38" s="4647"/>
      <c r="MTY38" s="4647"/>
      <c r="MTZ38" s="4647"/>
      <c r="MUA38" s="4647"/>
      <c r="MUB38" s="4647"/>
      <c r="MUC38" s="4647"/>
      <c r="MUD38" s="4647"/>
      <c r="MUE38" s="4647"/>
      <c r="MUF38" s="4647"/>
      <c r="MUG38" s="4647"/>
      <c r="MUH38" s="4647"/>
      <c r="MUI38" s="4647"/>
      <c r="MUJ38" s="4647"/>
      <c r="MUK38" s="4647"/>
      <c r="MUL38" s="4647"/>
      <c r="MUM38" s="4647"/>
      <c r="MUN38" s="4647"/>
      <c r="MUO38" s="4647"/>
      <c r="MUP38" s="4647"/>
      <c r="MUQ38" s="4647"/>
      <c r="MUR38" s="4647"/>
      <c r="MUS38" s="4647"/>
      <c r="MUT38" s="4647"/>
      <c r="MUU38" s="4647"/>
      <c r="MUV38" s="4647"/>
      <c r="MUW38" s="4647"/>
      <c r="MUX38" s="4647"/>
      <c r="MUY38" s="4647"/>
      <c r="MUZ38" s="4647"/>
      <c r="MVA38" s="4647"/>
      <c r="MVB38" s="4647"/>
      <c r="MVC38" s="4647"/>
      <c r="MVD38" s="4647"/>
      <c r="MVE38" s="4647"/>
      <c r="MVF38" s="4647"/>
      <c r="MVG38" s="4647"/>
      <c r="MVH38" s="4647"/>
      <c r="MVI38" s="4647"/>
      <c r="MVJ38" s="4647"/>
      <c r="MVK38" s="4647"/>
      <c r="MVL38" s="4647"/>
      <c r="MVM38" s="4647"/>
      <c r="MVN38" s="4647"/>
      <c r="MVO38" s="4647"/>
      <c r="MVP38" s="4647"/>
      <c r="MVQ38" s="4647"/>
      <c r="MVR38" s="4647"/>
      <c r="MVS38" s="4647"/>
      <c r="MVT38" s="4647"/>
      <c r="MVU38" s="4647"/>
      <c r="MVV38" s="4647"/>
      <c r="MVW38" s="4647"/>
      <c r="MVX38" s="4647"/>
      <c r="MVY38" s="4647"/>
      <c r="MVZ38" s="4647"/>
      <c r="MWA38" s="4647"/>
      <c r="MWB38" s="4647"/>
      <c r="MWC38" s="4647"/>
      <c r="MWD38" s="4647"/>
      <c r="MWE38" s="4647"/>
      <c r="MWF38" s="4647"/>
      <c r="MWG38" s="4647"/>
      <c r="MWH38" s="4647"/>
      <c r="MWI38" s="4647"/>
      <c r="MWJ38" s="4647"/>
      <c r="MWK38" s="4647"/>
      <c r="MWL38" s="4647"/>
      <c r="MWM38" s="4647"/>
      <c r="MWN38" s="4647"/>
      <c r="MWO38" s="4647"/>
      <c r="MWP38" s="4647"/>
      <c r="MWQ38" s="4647"/>
      <c r="MWR38" s="4647"/>
      <c r="MWS38" s="4647"/>
      <c r="MWT38" s="4647"/>
      <c r="MWU38" s="4647"/>
      <c r="MWV38" s="4647"/>
      <c r="MWW38" s="4647"/>
      <c r="MWX38" s="4647"/>
      <c r="MWY38" s="4647"/>
      <c r="MWZ38" s="4647"/>
      <c r="MXA38" s="4647"/>
      <c r="MXB38" s="4647"/>
      <c r="MXC38" s="4647"/>
      <c r="MXD38" s="4647"/>
      <c r="MXE38" s="4647"/>
      <c r="MXF38" s="4647"/>
      <c r="MXG38" s="4647"/>
      <c r="MXH38" s="4647"/>
      <c r="MXI38" s="4647"/>
      <c r="MXJ38" s="4647"/>
      <c r="MXK38" s="4647"/>
      <c r="MXL38" s="4647"/>
      <c r="MXM38" s="4647"/>
      <c r="MXN38" s="4647"/>
      <c r="MXO38" s="4647"/>
      <c r="MXP38" s="4647"/>
      <c r="MXQ38" s="4647"/>
      <c r="MXR38" s="4647"/>
      <c r="MXS38" s="4647"/>
      <c r="MXT38" s="4647"/>
      <c r="MXU38" s="4647"/>
      <c r="MXV38" s="4647"/>
      <c r="MXW38" s="4647"/>
      <c r="MXX38" s="4647"/>
      <c r="MXY38" s="4647"/>
      <c r="MXZ38" s="4647"/>
      <c r="MYA38" s="4647"/>
      <c r="MYB38" s="4647"/>
      <c r="MYC38" s="4647"/>
      <c r="MYD38" s="4647"/>
      <c r="MYE38" s="4647"/>
      <c r="MYF38" s="4647"/>
      <c r="MYG38" s="4647"/>
      <c r="MYH38" s="4647"/>
      <c r="MYI38" s="4647"/>
      <c r="MYJ38" s="4647"/>
      <c r="MYK38" s="4647"/>
      <c r="MYL38" s="4647"/>
      <c r="MYM38" s="4647"/>
      <c r="MYN38" s="4647"/>
      <c r="MYO38" s="4647"/>
      <c r="MYP38" s="4647"/>
      <c r="MYQ38" s="4647"/>
      <c r="MYR38" s="4647"/>
      <c r="MYS38" s="4647"/>
      <c r="MYT38" s="4647"/>
      <c r="MYU38" s="4647"/>
      <c r="MYV38" s="4647"/>
      <c r="MYW38" s="4647"/>
      <c r="MYX38" s="4647"/>
      <c r="MYY38" s="4647"/>
      <c r="MYZ38" s="4647"/>
      <c r="MZA38" s="4647"/>
      <c r="MZB38" s="4647"/>
      <c r="MZC38" s="4647"/>
      <c r="MZD38" s="4647"/>
      <c r="MZE38" s="4647"/>
      <c r="MZF38" s="4647"/>
      <c r="MZG38" s="4647"/>
      <c r="MZH38" s="4647"/>
      <c r="MZI38" s="4647"/>
      <c r="MZJ38" s="4647"/>
      <c r="MZK38" s="4647"/>
      <c r="MZL38" s="4647"/>
      <c r="MZM38" s="4647"/>
      <c r="MZN38" s="4647"/>
      <c r="MZO38" s="4647"/>
      <c r="MZP38" s="4647"/>
      <c r="MZQ38" s="4647"/>
      <c r="MZR38" s="4647"/>
      <c r="MZS38" s="4647"/>
      <c r="MZT38" s="4647"/>
      <c r="MZU38" s="4647"/>
      <c r="MZV38" s="4647"/>
      <c r="MZW38" s="4647"/>
      <c r="MZX38" s="4647"/>
      <c r="MZY38" s="4647"/>
      <c r="MZZ38" s="4647"/>
      <c r="NAA38" s="4647"/>
      <c r="NAB38" s="4647"/>
      <c r="NAC38" s="4647"/>
      <c r="NAD38" s="4647"/>
      <c r="NAE38" s="4647"/>
      <c r="NAF38" s="4647"/>
      <c r="NAG38" s="4647"/>
      <c r="NAH38" s="4647"/>
      <c r="NAI38" s="4647"/>
      <c r="NAJ38" s="4647"/>
      <c r="NAK38" s="4647"/>
      <c r="NAL38" s="4647"/>
      <c r="NAM38" s="4647"/>
      <c r="NAN38" s="4647"/>
      <c r="NAO38" s="4647"/>
      <c r="NAP38" s="4647"/>
      <c r="NAQ38" s="4647"/>
      <c r="NAR38" s="4647"/>
      <c r="NAS38" s="4647"/>
      <c r="NAT38" s="4647"/>
      <c r="NAU38" s="4647"/>
      <c r="NAV38" s="4647"/>
      <c r="NAW38" s="4647"/>
      <c r="NAX38" s="4647"/>
      <c r="NAY38" s="4647"/>
      <c r="NAZ38" s="4647"/>
      <c r="NBA38" s="4647"/>
      <c r="NBB38" s="4647"/>
      <c r="NBC38" s="4647"/>
      <c r="NBD38" s="4647"/>
      <c r="NBE38" s="4647"/>
      <c r="NBF38" s="4647"/>
      <c r="NBG38" s="4647"/>
      <c r="NBH38" s="4647"/>
      <c r="NBI38" s="4647"/>
      <c r="NBJ38" s="4647"/>
      <c r="NBK38" s="4647"/>
      <c r="NBL38" s="4647"/>
      <c r="NBM38" s="4647"/>
      <c r="NBN38" s="4647"/>
      <c r="NBO38" s="4647"/>
      <c r="NBP38" s="4647"/>
      <c r="NBQ38" s="4647"/>
      <c r="NBR38" s="4647"/>
      <c r="NBS38" s="4647"/>
      <c r="NBT38" s="4647"/>
      <c r="NBU38" s="4647"/>
      <c r="NBV38" s="4647"/>
      <c r="NBW38" s="4647"/>
      <c r="NBX38" s="4647"/>
      <c r="NBY38" s="4647"/>
      <c r="NBZ38" s="4647"/>
      <c r="NCA38" s="4647"/>
      <c r="NCB38" s="4647"/>
      <c r="NCC38" s="4647"/>
      <c r="NCD38" s="4647"/>
      <c r="NCE38" s="4647"/>
      <c r="NCF38" s="4647"/>
      <c r="NCG38" s="4647"/>
      <c r="NCH38" s="4647"/>
      <c r="NCI38" s="4647"/>
      <c r="NCJ38" s="4647"/>
      <c r="NCK38" s="4647"/>
      <c r="NCL38" s="4647"/>
      <c r="NCM38" s="4647"/>
      <c r="NCN38" s="4647"/>
      <c r="NCO38" s="4647"/>
      <c r="NCP38" s="4647"/>
      <c r="NCQ38" s="4647"/>
      <c r="NCR38" s="4647"/>
      <c r="NCS38" s="4647"/>
      <c r="NCT38" s="4647"/>
      <c r="NCU38" s="4647"/>
      <c r="NCV38" s="4647"/>
      <c r="NCW38" s="4647"/>
      <c r="NCX38" s="4647"/>
      <c r="NCY38" s="4647"/>
      <c r="NCZ38" s="4647"/>
      <c r="NDA38" s="4647"/>
      <c r="NDB38" s="4647"/>
      <c r="NDC38" s="4647"/>
      <c r="NDD38" s="4647"/>
      <c r="NDE38" s="4647"/>
      <c r="NDF38" s="4647"/>
      <c r="NDG38" s="4647"/>
      <c r="NDH38" s="4647"/>
      <c r="NDI38" s="4647"/>
      <c r="NDJ38" s="4647"/>
      <c r="NDK38" s="4647"/>
      <c r="NDL38" s="4647"/>
      <c r="NDM38" s="4647"/>
      <c r="NDN38" s="4647"/>
      <c r="NDO38" s="4647"/>
      <c r="NDP38" s="4647"/>
      <c r="NDQ38" s="4647"/>
      <c r="NDR38" s="4647"/>
      <c r="NDS38" s="4647"/>
      <c r="NDT38" s="4647"/>
      <c r="NDU38" s="4647"/>
      <c r="NDV38" s="4647"/>
      <c r="NDW38" s="4647"/>
      <c r="NDX38" s="4647"/>
      <c r="NDY38" s="4647"/>
      <c r="NDZ38" s="4647"/>
      <c r="NEA38" s="4647"/>
      <c r="NEB38" s="4647"/>
      <c r="NEC38" s="4647"/>
      <c r="NED38" s="4647"/>
      <c r="NEE38" s="4647"/>
      <c r="NEF38" s="4647"/>
      <c r="NEG38" s="4647"/>
      <c r="NEH38" s="4647"/>
      <c r="NEI38" s="4647"/>
      <c r="NEJ38" s="4647"/>
      <c r="NEK38" s="4647"/>
      <c r="NEL38" s="4647"/>
      <c r="NEM38" s="4647"/>
      <c r="NEN38" s="4647"/>
      <c r="NEO38" s="4647"/>
      <c r="NEP38" s="4647"/>
      <c r="NEQ38" s="4647"/>
      <c r="NER38" s="4647"/>
      <c r="NES38" s="4647"/>
      <c r="NET38" s="4647"/>
      <c r="NEU38" s="4647"/>
      <c r="NEV38" s="4647"/>
      <c r="NEW38" s="4647"/>
      <c r="NEX38" s="4647"/>
      <c r="NEY38" s="4647"/>
      <c r="NEZ38" s="4647"/>
      <c r="NFA38" s="4647"/>
      <c r="NFB38" s="4647"/>
      <c r="NFC38" s="4647"/>
      <c r="NFD38" s="4647"/>
      <c r="NFE38" s="4647"/>
      <c r="NFF38" s="4647"/>
      <c r="NFG38" s="4647"/>
      <c r="NFH38" s="4647"/>
      <c r="NFI38" s="4647"/>
      <c r="NFJ38" s="4647"/>
      <c r="NFK38" s="4647"/>
      <c r="NFL38" s="4647"/>
      <c r="NFM38" s="4647"/>
      <c r="NFN38" s="4647"/>
      <c r="NFO38" s="4647"/>
      <c r="NFP38" s="4647"/>
      <c r="NFQ38" s="4647"/>
      <c r="NFR38" s="4647"/>
      <c r="NFS38" s="4647"/>
      <c r="NFT38" s="4647"/>
      <c r="NFU38" s="4647"/>
      <c r="NFV38" s="4647"/>
      <c r="NFW38" s="4647"/>
      <c r="NFX38" s="4647"/>
      <c r="NFY38" s="4647"/>
      <c r="NFZ38" s="4647"/>
      <c r="NGA38" s="4647"/>
      <c r="NGB38" s="4647"/>
      <c r="NGC38" s="4647"/>
      <c r="NGD38" s="4647"/>
      <c r="NGE38" s="4647"/>
      <c r="NGF38" s="4647"/>
      <c r="NGG38" s="4647"/>
      <c r="NGH38" s="4647"/>
      <c r="NGI38" s="4647"/>
      <c r="NGJ38" s="4647"/>
      <c r="NGK38" s="4647"/>
      <c r="NGL38" s="4647"/>
      <c r="NGM38" s="4647"/>
      <c r="NGN38" s="4647"/>
      <c r="NGO38" s="4647"/>
      <c r="NGP38" s="4647"/>
      <c r="NGQ38" s="4647"/>
      <c r="NGR38" s="4647"/>
      <c r="NGS38" s="4647"/>
      <c r="NGT38" s="4647"/>
      <c r="NGU38" s="4647"/>
      <c r="NGV38" s="4647"/>
      <c r="NGW38" s="4647"/>
      <c r="NGX38" s="4647"/>
      <c r="NGY38" s="4647"/>
      <c r="NGZ38" s="4647"/>
      <c r="NHA38" s="4647"/>
      <c r="NHB38" s="4647"/>
      <c r="NHC38" s="4647"/>
      <c r="NHD38" s="4647"/>
      <c r="NHE38" s="4647"/>
      <c r="NHF38" s="4647"/>
      <c r="NHG38" s="4647"/>
      <c r="NHH38" s="4647"/>
      <c r="NHI38" s="4647"/>
      <c r="NHJ38" s="4647"/>
      <c r="NHK38" s="4647"/>
      <c r="NHL38" s="4647"/>
      <c r="NHM38" s="4647"/>
      <c r="NHN38" s="4647"/>
      <c r="NHO38" s="4647"/>
      <c r="NHP38" s="4647"/>
      <c r="NHQ38" s="4647"/>
      <c r="NHR38" s="4647"/>
      <c r="NHS38" s="4647"/>
      <c r="NHT38" s="4647"/>
      <c r="NHU38" s="4647"/>
      <c r="NHV38" s="4647"/>
      <c r="NHW38" s="4647"/>
      <c r="NHX38" s="4647"/>
      <c r="NHY38" s="4647"/>
      <c r="NHZ38" s="4647"/>
      <c r="NIA38" s="4647"/>
      <c r="NIB38" s="4647"/>
      <c r="NIC38" s="4647"/>
      <c r="NID38" s="4647"/>
      <c r="NIE38" s="4647"/>
      <c r="NIF38" s="4647"/>
      <c r="NIG38" s="4647"/>
      <c r="NIH38" s="4647"/>
      <c r="NII38" s="4647"/>
      <c r="NIJ38" s="4647"/>
      <c r="NIK38" s="4647"/>
      <c r="NIL38" s="4647"/>
      <c r="NIM38" s="4647"/>
      <c r="NIN38" s="4647"/>
      <c r="NIO38" s="4647"/>
      <c r="NIP38" s="4647"/>
      <c r="NIQ38" s="4647"/>
      <c r="NIR38" s="4647"/>
      <c r="NIS38" s="4647"/>
      <c r="NIT38" s="4647"/>
      <c r="NIU38" s="4647"/>
      <c r="NIV38" s="4647"/>
      <c r="NIW38" s="4647"/>
      <c r="NIX38" s="4647"/>
      <c r="NIY38" s="4647"/>
      <c r="NIZ38" s="4647"/>
      <c r="NJA38" s="4647"/>
      <c r="NJB38" s="4647"/>
      <c r="NJC38" s="4647"/>
      <c r="NJD38" s="4647"/>
      <c r="NJE38" s="4647"/>
      <c r="NJF38" s="4647"/>
      <c r="NJG38" s="4647"/>
      <c r="NJH38" s="4647"/>
      <c r="NJI38" s="4647"/>
      <c r="NJJ38" s="4647"/>
      <c r="NJK38" s="4647"/>
      <c r="NJL38" s="4647"/>
      <c r="NJM38" s="4647"/>
      <c r="NJN38" s="4647"/>
      <c r="NJO38" s="4647"/>
      <c r="NJP38" s="4647"/>
      <c r="NJQ38" s="4647"/>
      <c r="NJR38" s="4647"/>
      <c r="NJS38" s="4647"/>
      <c r="NJT38" s="4647"/>
      <c r="NJU38" s="4647"/>
      <c r="NJV38" s="4647"/>
      <c r="NJW38" s="4647"/>
      <c r="NJX38" s="4647"/>
      <c r="NJY38" s="4647"/>
      <c r="NJZ38" s="4647"/>
      <c r="NKA38" s="4647"/>
      <c r="NKB38" s="4647"/>
      <c r="NKC38" s="4647"/>
      <c r="NKD38" s="4647"/>
      <c r="NKE38" s="4647"/>
      <c r="NKF38" s="4647"/>
      <c r="NKG38" s="4647"/>
      <c r="NKH38" s="4647"/>
      <c r="NKI38" s="4647"/>
      <c r="NKJ38" s="4647"/>
      <c r="NKK38" s="4647"/>
      <c r="NKL38" s="4647"/>
      <c r="NKM38" s="4647"/>
      <c r="NKN38" s="4647"/>
      <c r="NKO38" s="4647"/>
      <c r="NKP38" s="4647"/>
      <c r="NKQ38" s="4647"/>
      <c r="NKR38" s="4647"/>
      <c r="NKS38" s="4647"/>
      <c r="NKT38" s="4647"/>
      <c r="NKU38" s="4647"/>
      <c r="NKV38" s="4647"/>
      <c r="NKW38" s="4647"/>
      <c r="NKX38" s="4647"/>
      <c r="NKY38" s="4647"/>
      <c r="NKZ38" s="4647"/>
      <c r="NLA38" s="4647"/>
      <c r="NLB38" s="4647"/>
      <c r="NLC38" s="4647"/>
      <c r="NLD38" s="4647"/>
      <c r="NLE38" s="4647"/>
      <c r="NLF38" s="4647"/>
      <c r="NLG38" s="4647"/>
      <c r="NLH38" s="4647"/>
      <c r="NLI38" s="4647"/>
      <c r="NLJ38" s="4647"/>
      <c r="NLK38" s="4647"/>
      <c r="NLL38" s="4647"/>
      <c r="NLM38" s="4647"/>
      <c r="NLN38" s="4647"/>
      <c r="NLO38" s="4647"/>
      <c r="NLP38" s="4647"/>
      <c r="NLQ38" s="4647"/>
      <c r="NLR38" s="4647"/>
      <c r="NLS38" s="4647"/>
      <c r="NLT38" s="4647"/>
      <c r="NLU38" s="4647"/>
      <c r="NLV38" s="4647"/>
      <c r="NLW38" s="4647"/>
      <c r="NLX38" s="4647"/>
      <c r="NLY38" s="4647"/>
      <c r="NLZ38" s="4647"/>
      <c r="NMA38" s="4647"/>
      <c r="NMB38" s="4647"/>
      <c r="NMC38" s="4647"/>
      <c r="NMD38" s="4647"/>
      <c r="NME38" s="4647"/>
      <c r="NMF38" s="4647"/>
      <c r="NMG38" s="4647"/>
      <c r="NMH38" s="4647"/>
      <c r="NMI38" s="4647"/>
      <c r="NMJ38" s="4647"/>
      <c r="NMK38" s="4647"/>
      <c r="NML38" s="4647"/>
      <c r="NMM38" s="4647"/>
      <c r="NMN38" s="4647"/>
      <c r="NMO38" s="4647"/>
      <c r="NMP38" s="4647"/>
      <c r="NMQ38" s="4647"/>
      <c r="NMR38" s="4647"/>
      <c r="NMS38" s="4647"/>
      <c r="NMT38" s="4647"/>
      <c r="NMU38" s="4647"/>
      <c r="NMV38" s="4647"/>
      <c r="NMW38" s="4647"/>
      <c r="NMX38" s="4647"/>
      <c r="NMY38" s="4647"/>
      <c r="NMZ38" s="4647"/>
      <c r="NNA38" s="4647"/>
      <c r="NNB38" s="4647"/>
      <c r="NNC38" s="4647"/>
      <c r="NND38" s="4647"/>
      <c r="NNE38" s="4647"/>
      <c r="NNF38" s="4647"/>
      <c r="NNG38" s="4647"/>
      <c r="NNH38" s="4647"/>
      <c r="NNI38" s="4647"/>
      <c r="NNJ38" s="4647"/>
      <c r="NNK38" s="4647"/>
      <c r="NNL38" s="4647"/>
      <c r="NNM38" s="4647"/>
      <c r="NNN38" s="4647"/>
      <c r="NNO38" s="4647"/>
      <c r="NNP38" s="4647"/>
      <c r="NNQ38" s="4647"/>
      <c r="NNR38" s="4647"/>
      <c r="NNS38" s="4647"/>
      <c r="NNT38" s="4647"/>
      <c r="NNU38" s="4647"/>
      <c r="NNV38" s="4647"/>
      <c r="NNW38" s="4647"/>
      <c r="NNX38" s="4647"/>
      <c r="NNY38" s="4647"/>
      <c r="NNZ38" s="4647"/>
      <c r="NOA38" s="4647"/>
      <c r="NOB38" s="4647"/>
      <c r="NOC38" s="4647"/>
      <c r="NOD38" s="4647"/>
      <c r="NOE38" s="4647"/>
      <c r="NOF38" s="4647"/>
      <c r="NOG38" s="4647"/>
      <c r="NOH38" s="4647"/>
      <c r="NOI38" s="4647"/>
      <c r="NOJ38" s="4647"/>
      <c r="NOK38" s="4647"/>
      <c r="NOL38" s="4647"/>
      <c r="NOM38" s="4647"/>
      <c r="NON38" s="4647"/>
      <c r="NOO38" s="4647"/>
      <c r="NOP38" s="4647"/>
      <c r="NOQ38" s="4647"/>
      <c r="NOR38" s="4647"/>
      <c r="NOS38" s="4647"/>
      <c r="NOT38" s="4647"/>
      <c r="NOU38" s="4647"/>
      <c r="NOV38" s="4647"/>
      <c r="NOW38" s="4647"/>
      <c r="NOX38" s="4647"/>
      <c r="NOY38" s="4647"/>
      <c r="NOZ38" s="4647"/>
      <c r="NPA38" s="4647"/>
      <c r="NPB38" s="4647"/>
      <c r="NPC38" s="4647"/>
      <c r="NPD38" s="4647"/>
      <c r="NPE38" s="4647"/>
      <c r="NPF38" s="4647"/>
      <c r="NPG38" s="4647"/>
      <c r="NPH38" s="4647"/>
      <c r="NPI38" s="4647"/>
      <c r="NPJ38" s="4647"/>
      <c r="NPK38" s="4647"/>
      <c r="NPL38" s="4647"/>
      <c r="NPM38" s="4647"/>
      <c r="NPN38" s="4647"/>
      <c r="NPO38" s="4647"/>
      <c r="NPP38" s="4647"/>
      <c r="NPQ38" s="4647"/>
      <c r="NPR38" s="4647"/>
      <c r="NPS38" s="4647"/>
      <c r="NPT38" s="4647"/>
      <c r="NPU38" s="4647"/>
      <c r="NPV38" s="4647"/>
      <c r="NPW38" s="4647"/>
      <c r="NPX38" s="4647"/>
      <c r="NPY38" s="4647"/>
      <c r="NPZ38" s="4647"/>
      <c r="NQA38" s="4647"/>
      <c r="NQB38" s="4647"/>
      <c r="NQC38" s="4647"/>
      <c r="NQD38" s="4647"/>
      <c r="NQE38" s="4647"/>
      <c r="NQF38" s="4647"/>
      <c r="NQG38" s="4647"/>
      <c r="NQH38" s="4647"/>
      <c r="NQI38" s="4647"/>
      <c r="NQJ38" s="4647"/>
      <c r="NQK38" s="4647"/>
      <c r="NQL38" s="4647"/>
      <c r="NQM38" s="4647"/>
      <c r="NQN38" s="4647"/>
      <c r="NQO38" s="4647"/>
      <c r="NQP38" s="4647"/>
      <c r="NQQ38" s="4647"/>
      <c r="NQR38" s="4647"/>
      <c r="NQS38" s="4647"/>
      <c r="NQT38" s="4647"/>
      <c r="NQU38" s="4647"/>
      <c r="NQV38" s="4647"/>
      <c r="NQW38" s="4647"/>
      <c r="NQX38" s="4647"/>
      <c r="NQY38" s="4647"/>
      <c r="NQZ38" s="4647"/>
      <c r="NRA38" s="4647"/>
      <c r="NRB38" s="4647"/>
      <c r="NRC38" s="4647"/>
      <c r="NRD38" s="4647"/>
      <c r="NRE38" s="4647"/>
      <c r="NRF38" s="4647"/>
      <c r="NRG38" s="4647"/>
      <c r="NRH38" s="4647"/>
      <c r="NRI38" s="4647"/>
      <c r="NRJ38" s="4647"/>
      <c r="NRK38" s="4647"/>
      <c r="NRL38" s="4647"/>
      <c r="NRM38" s="4647"/>
      <c r="NRN38" s="4647"/>
      <c r="NRO38" s="4647"/>
      <c r="NRP38" s="4647"/>
      <c r="NRQ38" s="4647"/>
      <c r="NRR38" s="4647"/>
      <c r="NRS38" s="4647"/>
      <c r="NRT38" s="4647"/>
      <c r="NRU38" s="4647"/>
      <c r="NRV38" s="4647"/>
      <c r="NRW38" s="4647"/>
      <c r="NRX38" s="4647"/>
      <c r="NRY38" s="4647"/>
      <c r="NRZ38" s="4647"/>
      <c r="NSA38" s="4647"/>
      <c r="NSB38" s="4647"/>
      <c r="NSC38" s="4647"/>
      <c r="NSD38" s="4647"/>
      <c r="NSE38" s="4647"/>
      <c r="NSF38" s="4647"/>
      <c r="NSG38" s="4647"/>
      <c r="NSH38" s="4647"/>
      <c r="NSI38" s="4647"/>
      <c r="NSJ38" s="4647"/>
      <c r="NSK38" s="4647"/>
      <c r="NSL38" s="4647"/>
      <c r="NSM38" s="4647"/>
      <c r="NSN38" s="4647"/>
      <c r="NSO38" s="4647"/>
      <c r="NSP38" s="4647"/>
      <c r="NSQ38" s="4647"/>
      <c r="NSR38" s="4647"/>
      <c r="NSS38" s="4647"/>
      <c r="NST38" s="4647"/>
      <c r="NSU38" s="4647"/>
      <c r="NSV38" s="4647"/>
      <c r="NSW38" s="4647"/>
      <c r="NSX38" s="4647"/>
      <c r="NSY38" s="4647"/>
      <c r="NSZ38" s="4647"/>
      <c r="NTA38" s="4647"/>
      <c r="NTB38" s="4647"/>
      <c r="NTC38" s="4647"/>
      <c r="NTD38" s="4647"/>
      <c r="NTE38" s="4647"/>
      <c r="NTF38" s="4647"/>
      <c r="NTG38" s="4647"/>
      <c r="NTH38" s="4647"/>
      <c r="NTI38" s="4647"/>
      <c r="NTJ38" s="4647"/>
      <c r="NTK38" s="4647"/>
      <c r="NTL38" s="4647"/>
      <c r="NTM38" s="4647"/>
      <c r="NTN38" s="4647"/>
      <c r="NTO38" s="4647"/>
      <c r="NTP38" s="4647"/>
      <c r="NTQ38" s="4647"/>
      <c r="NTR38" s="4647"/>
      <c r="NTS38" s="4647"/>
      <c r="NTT38" s="4647"/>
      <c r="NTU38" s="4647"/>
      <c r="NTV38" s="4647"/>
      <c r="NTW38" s="4647"/>
      <c r="NTX38" s="4647"/>
      <c r="NTY38" s="4647"/>
      <c r="NTZ38" s="4647"/>
      <c r="NUA38" s="4647"/>
      <c r="NUB38" s="4647"/>
      <c r="NUC38" s="4647"/>
      <c r="NUD38" s="4647"/>
      <c r="NUE38" s="4647"/>
      <c r="NUF38" s="4647"/>
      <c r="NUG38" s="4647"/>
      <c r="NUH38" s="4647"/>
      <c r="NUI38" s="4647"/>
      <c r="NUJ38" s="4647"/>
      <c r="NUK38" s="4647"/>
      <c r="NUL38" s="4647"/>
      <c r="NUM38" s="4647"/>
      <c r="NUN38" s="4647"/>
      <c r="NUO38" s="4647"/>
      <c r="NUP38" s="4647"/>
      <c r="NUQ38" s="4647"/>
      <c r="NUR38" s="4647"/>
      <c r="NUS38" s="4647"/>
      <c r="NUT38" s="4647"/>
      <c r="NUU38" s="4647"/>
      <c r="NUV38" s="4647"/>
      <c r="NUW38" s="4647"/>
      <c r="NUX38" s="4647"/>
      <c r="NUY38" s="4647"/>
      <c r="NUZ38" s="4647"/>
      <c r="NVA38" s="4647"/>
      <c r="NVB38" s="4647"/>
      <c r="NVC38" s="4647"/>
      <c r="NVD38" s="4647"/>
      <c r="NVE38" s="4647"/>
      <c r="NVF38" s="4647"/>
      <c r="NVG38" s="4647"/>
      <c r="NVH38" s="4647"/>
      <c r="NVI38" s="4647"/>
      <c r="NVJ38" s="4647"/>
      <c r="NVK38" s="4647"/>
      <c r="NVL38" s="4647"/>
      <c r="NVM38" s="4647"/>
      <c r="NVN38" s="4647"/>
      <c r="NVO38" s="4647"/>
      <c r="NVP38" s="4647"/>
      <c r="NVQ38" s="4647"/>
      <c r="NVR38" s="4647"/>
      <c r="NVS38" s="4647"/>
      <c r="NVT38" s="4647"/>
      <c r="NVU38" s="4647"/>
      <c r="NVV38" s="4647"/>
      <c r="NVW38" s="4647"/>
      <c r="NVX38" s="4647"/>
      <c r="NVY38" s="4647"/>
      <c r="NVZ38" s="4647"/>
      <c r="NWA38" s="4647"/>
      <c r="NWB38" s="4647"/>
      <c r="NWC38" s="4647"/>
      <c r="NWD38" s="4647"/>
      <c r="NWE38" s="4647"/>
      <c r="NWF38" s="4647"/>
      <c r="NWG38" s="4647"/>
      <c r="NWH38" s="4647"/>
      <c r="NWI38" s="4647"/>
      <c r="NWJ38" s="4647"/>
      <c r="NWK38" s="4647"/>
      <c r="NWL38" s="4647"/>
      <c r="NWM38" s="4647"/>
      <c r="NWN38" s="4647"/>
      <c r="NWO38" s="4647"/>
      <c r="NWP38" s="4647"/>
      <c r="NWQ38" s="4647"/>
      <c r="NWR38" s="4647"/>
      <c r="NWS38" s="4647"/>
      <c r="NWT38" s="4647"/>
      <c r="NWU38" s="4647"/>
      <c r="NWV38" s="4647"/>
      <c r="NWW38" s="4647"/>
      <c r="NWX38" s="4647"/>
      <c r="NWY38" s="4647"/>
      <c r="NWZ38" s="4647"/>
      <c r="NXA38" s="4647"/>
      <c r="NXB38" s="4647"/>
      <c r="NXC38" s="4647"/>
      <c r="NXD38" s="4647"/>
      <c r="NXE38" s="4647"/>
      <c r="NXF38" s="4647"/>
      <c r="NXG38" s="4647"/>
      <c r="NXH38" s="4647"/>
      <c r="NXI38" s="4647"/>
      <c r="NXJ38" s="4647"/>
      <c r="NXK38" s="4647"/>
      <c r="NXL38" s="4647"/>
      <c r="NXM38" s="4647"/>
      <c r="NXN38" s="4647"/>
      <c r="NXO38" s="4647"/>
      <c r="NXP38" s="4647"/>
      <c r="NXQ38" s="4647"/>
      <c r="NXR38" s="4647"/>
      <c r="NXS38" s="4647"/>
      <c r="NXT38" s="4647"/>
      <c r="NXU38" s="4647"/>
      <c r="NXV38" s="4647"/>
      <c r="NXW38" s="4647"/>
      <c r="NXX38" s="4647"/>
      <c r="NXY38" s="4647"/>
      <c r="NXZ38" s="4647"/>
      <c r="NYA38" s="4647"/>
      <c r="NYB38" s="4647"/>
      <c r="NYC38" s="4647"/>
      <c r="NYD38" s="4647"/>
      <c r="NYE38" s="4647"/>
      <c r="NYF38" s="4647"/>
      <c r="NYG38" s="4647"/>
      <c r="NYH38" s="4647"/>
      <c r="NYI38" s="4647"/>
      <c r="NYJ38" s="4647"/>
      <c r="NYK38" s="4647"/>
      <c r="NYL38" s="4647"/>
      <c r="NYM38" s="4647"/>
      <c r="NYN38" s="4647"/>
      <c r="NYO38" s="4647"/>
      <c r="NYP38" s="4647"/>
      <c r="NYQ38" s="4647"/>
      <c r="NYR38" s="4647"/>
      <c r="NYS38" s="4647"/>
      <c r="NYT38" s="4647"/>
      <c r="NYU38" s="4647"/>
      <c r="NYV38" s="4647"/>
      <c r="NYW38" s="4647"/>
      <c r="NYX38" s="4647"/>
      <c r="NYY38" s="4647"/>
      <c r="NYZ38" s="4647"/>
      <c r="NZA38" s="4647"/>
      <c r="NZB38" s="4647"/>
      <c r="NZC38" s="4647"/>
      <c r="NZD38" s="4647"/>
      <c r="NZE38" s="4647"/>
      <c r="NZF38" s="4647"/>
      <c r="NZG38" s="4647"/>
      <c r="NZH38" s="4647"/>
      <c r="NZI38" s="4647"/>
      <c r="NZJ38" s="4647"/>
      <c r="NZK38" s="4647"/>
      <c r="NZL38" s="4647"/>
      <c r="NZM38" s="4647"/>
      <c r="NZN38" s="4647"/>
      <c r="NZO38" s="4647"/>
      <c r="NZP38" s="4647"/>
      <c r="NZQ38" s="4647"/>
      <c r="NZR38" s="4647"/>
      <c r="NZS38" s="4647"/>
      <c r="NZT38" s="4647"/>
      <c r="NZU38" s="4647"/>
      <c r="NZV38" s="4647"/>
      <c r="NZW38" s="4647"/>
      <c r="NZX38" s="4647"/>
      <c r="NZY38" s="4647"/>
      <c r="NZZ38" s="4647"/>
      <c r="OAA38" s="4647"/>
      <c r="OAB38" s="4647"/>
      <c r="OAC38" s="4647"/>
      <c r="OAD38" s="4647"/>
      <c r="OAE38" s="4647"/>
      <c r="OAF38" s="4647"/>
      <c r="OAG38" s="4647"/>
      <c r="OAH38" s="4647"/>
      <c r="OAI38" s="4647"/>
      <c r="OAJ38" s="4647"/>
      <c r="OAK38" s="4647"/>
      <c r="OAL38" s="4647"/>
      <c r="OAM38" s="4647"/>
      <c r="OAN38" s="4647"/>
      <c r="OAO38" s="4647"/>
      <c r="OAP38" s="4647"/>
      <c r="OAQ38" s="4647"/>
      <c r="OAR38" s="4647"/>
      <c r="OAS38" s="4647"/>
      <c r="OAT38" s="4647"/>
      <c r="OAU38" s="4647"/>
      <c r="OAV38" s="4647"/>
      <c r="OAW38" s="4647"/>
      <c r="OAX38" s="4647"/>
      <c r="OAY38" s="4647"/>
      <c r="OAZ38" s="4647"/>
      <c r="OBA38" s="4647"/>
      <c r="OBB38" s="4647"/>
      <c r="OBC38" s="4647"/>
      <c r="OBD38" s="4647"/>
      <c r="OBE38" s="4647"/>
      <c r="OBF38" s="4647"/>
      <c r="OBG38" s="4647"/>
      <c r="OBH38" s="4647"/>
      <c r="OBI38" s="4647"/>
      <c r="OBJ38" s="4647"/>
      <c r="OBK38" s="4647"/>
      <c r="OBL38" s="4647"/>
      <c r="OBM38" s="4647"/>
      <c r="OBN38" s="4647"/>
      <c r="OBO38" s="4647"/>
      <c r="OBP38" s="4647"/>
      <c r="OBQ38" s="4647"/>
      <c r="OBR38" s="4647"/>
      <c r="OBS38" s="4647"/>
      <c r="OBT38" s="4647"/>
      <c r="OBU38" s="4647"/>
      <c r="OBV38" s="4647"/>
      <c r="OBW38" s="4647"/>
      <c r="OBX38" s="4647"/>
      <c r="OBY38" s="4647"/>
      <c r="OBZ38" s="4647"/>
      <c r="OCA38" s="4647"/>
      <c r="OCB38" s="4647"/>
      <c r="OCC38" s="4647"/>
      <c r="OCD38" s="4647"/>
      <c r="OCE38" s="4647"/>
      <c r="OCF38" s="4647"/>
      <c r="OCG38" s="4647"/>
      <c r="OCH38" s="4647"/>
      <c r="OCI38" s="4647"/>
      <c r="OCJ38" s="4647"/>
      <c r="OCK38" s="4647"/>
      <c r="OCL38" s="4647"/>
      <c r="OCM38" s="4647"/>
      <c r="OCN38" s="4647"/>
      <c r="OCO38" s="4647"/>
      <c r="OCP38" s="4647"/>
      <c r="OCQ38" s="4647"/>
      <c r="OCR38" s="4647"/>
      <c r="OCS38" s="4647"/>
      <c r="OCT38" s="4647"/>
      <c r="OCU38" s="4647"/>
      <c r="OCV38" s="4647"/>
      <c r="OCW38" s="4647"/>
      <c r="OCX38" s="4647"/>
      <c r="OCY38" s="4647"/>
      <c r="OCZ38" s="4647"/>
      <c r="ODA38" s="4647"/>
      <c r="ODB38" s="4647"/>
      <c r="ODC38" s="4647"/>
      <c r="ODD38" s="4647"/>
      <c r="ODE38" s="4647"/>
      <c r="ODF38" s="4647"/>
      <c r="ODG38" s="4647"/>
      <c r="ODH38" s="4647"/>
      <c r="ODI38" s="4647"/>
      <c r="ODJ38" s="4647"/>
      <c r="ODK38" s="4647"/>
      <c r="ODL38" s="4647"/>
      <c r="ODM38" s="4647"/>
      <c r="ODN38" s="4647"/>
      <c r="ODO38" s="4647"/>
      <c r="ODP38" s="4647"/>
      <c r="ODQ38" s="4647"/>
      <c r="ODR38" s="4647"/>
      <c r="ODS38" s="4647"/>
      <c r="ODT38" s="4647"/>
      <c r="ODU38" s="4647"/>
      <c r="ODV38" s="4647"/>
      <c r="ODW38" s="4647"/>
      <c r="ODX38" s="4647"/>
      <c r="ODY38" s="4647"/>
      <c r="ODZ38" s="4647"/>
      <c r="OEA38" s="4647"/>
      <c r="OEB38" s="4647"/>
      <c r="OEC38" s="4647"/>
      <c r="OED38" s="4647"/>
      <c r="OEE38" s="4647"/>
      <c r="OEF38" s="4647"/>
      <c r="OEG38" s="4647"/>
      <c r="OEH38" s="4647"/>
      <c r="OEI38" s="4647"/>
      <c r="OEJ38" s="4647"/>
      <c r="OEK38" s="4647"/>
      <c r="OEL38" s="4647"/>
      <c r="OEM38" s="4647"/>
      <c r="OEN38" s="4647"/>
      <c r="OEO38" s="4647"/>
      <c r="OEP38" s="4647"/>
      <c r="OEQ38" s="4647"/>
      <c r="OER38" s="4647"/>
      <c r="OES38" s="4647"/>
      <c r="OET38" s="4647"/>
      <c r="OEU38" s="4647"/>
      <c r="OEV38" s="4647"/>
      <c r="OEW38" s="4647"/>
      <c r="OEX38" s="4647"/>
      <c r="OEY38" s="4647"/>
      <c r="OEZ38" s="4647"/>
      <c r="OFA38" s="4647"/>
      <c r="OFB38" s="4647"/>
      <c r="OFC38" s="4647"/>
      <c r="OFD38" s="4647"/>
      <c r="OFE38" s="4647"/>
      <c r="OFF38" s="4647"/>
      <c r="OFG38" s="4647"/>
      <c r="OFH38" s="4647"/>
      <c r="OFI38" s="4647"/>
      <c r="OFJ38" s="4647"/>
      <c r="OFK38" s="4647"/>
      <c r="OFL38" s="4647"/>
      <c r="OFM38" s="4647"/>
      <c r="OFN38" s="4647"/>
      <c r="OFO38" s="4647"/>
      <c r="OFP38" s="4647"/>
      <c r="OFQ38" s="4647"/>
      <c r="OFR38" s="4647"/>
      <c r="OFS38" s="4647"/>
      <c r="OFT38" s="4647"/>
      <c r="OFU38" s="4647"/>
      <c r="OFV38" s="4647"/>
      <c r="OFW38" s="4647"/>
      <c r="OFX38" s="4647"/>
      <c r="OFY38" s="4647"/>
      <c r="OFZ38" s="4647"/>
      <c r="OGA38" s="4647"/>
      <c r="OGB38" s="4647"/>
      <c r="OGC38" s="4647"/>
      <c r="OGD38" s="4647"/>
      <c r="OGE38" s="4647"/>
      <c r="OGF38" s="4647"/>
      <c r="OGG38" s="4647"/>
      <c r="OGH38" s="4647"/>
      <c r="OGI38" s="4647"/>
      <c r="OGJ38" s="4647"/>
      <c r="OGK38" s="4647"/>
      <c r="OGL38" s="4647"/>
      <c r="OGM38" s="4647"/>
      <c r="OGN38" s="4647"/>
      <c r="OGO38" s="4647"/>
      <c r="OGP38" s="4647"/>
      <c r="OGQ38" s="4647"/>
      <c r="OGR38" s="4647"/>
      <c r="OGS38" s="4647"/>
      <c r="OGT38" s="4647"/>
      <c r="OGU38" s="4647"/>
      <c r="OGV38" s="4647"/>
      <c r="OGW38" s="4647"/>
      <c r="OGX38" s="4647"/>
      <c r="OGY38" s="4647"/>
      <c r="OGZ38" s="4647"/>
      <c r="OHA38" s="4647"/>
      <c r="OHB38" s="4647"/>
      <c r="OHC38" s="4647"/>
      <c r="OHD38" s="4647"/>
      <c r="OHE38" s="4647"/>
      <c r="OHF38" s="4647"/>
      <c r="OHG38" s="4647"/>
      <c r="OHH38" s="4647"/>
      <c r="OHI38" s="4647"/>
      <c r="OHJ38" s="4647"/>
      <c r="OHK38" s="4647"/>
      <c r="OHL38" s="4647"/>
      <c r="OHM38" s="4647"/>
      <c r="OHN38" s="4647"/>
      <c r="OHO38" s="4647"/>
      <c r="OHP38" s="4647"/>
      <c r="OHQ38" s="4647"/>
      <c r="OHR38" s="4647"/>
      <c r="OHS38" s="4647"/>
      <c r="OHT38" s="4647"/>
      <c r="OHU38" s="4647"/>
      <c r="OHV38" s="4647"/>
      <c r="OHW38" s="4647"/>
      <c r="OHX38" s="4647"/>
      <c r="OHY38" s="4647"/>
      <c r="OHZ38" s="4647"/>
      <c r="OIA38" s="4647"/>
      <c r="OIB38" s="4647"/>
      <c r="OIC38" s="4647"/>
      <c r="OID38" s="4647"/>
      <c r="OIE38" s="4647"/>
      <c r="OIF38" s="4647"/>
      <c r="OIG38" s="4647"/>
      <c r="OIH38" s="4647"/>
      <c r="OII38" s="4647"/>
      <c r="OIJ38" s="4647"/>
      <c r="OIK38" s="4647"/>
      <c r="OIL38" s="4647"/>
      <c r="OIM38" s="4647"/>
      <c r="OIN38" s="4647"/>
      <c r="OIO38" s="4647"/>
      <c r="OIP38" s="4647"/>
      <c r="OIQ38" s="4647"/>
      <c r="OIR38" s="4647"/>
      <c r="OIS38" s="4647"/>
      <c r="OIT38" s="4647"/>
      <c r="OIU38" s="4647"/>
      <c r="OIV38" s="4647"/>
      <c r="OIW38" s="4647"/>
      <c r="OIX38" s="4647"/>
      <c r="OIY38" s="4647"/>
      <c r="OIZ38" s="4647"/>
      <c r="OJA38" s="4647"/>
      <c r="OJB38" s="4647"/>
      <c r="OJC38" s="4647"/>
      <c r="OJD38" s="4647"/>
      <c r="OJE38" s="4647"/>
      <c r="OJF38" s="4647"/>
      <c r="OJG38" s="4647"/>
      <c r="OJH38" s="4647"/>
      <c r="OJI38" s="4647"/>
      <c r="OJJ38" s="4647"/>
      <c r="OJK38" s="4647"/>
      <c r="OJL38" s="4647"/>
      <c r="OJM38" s="4647"/>
      <c r="OJN38" s="4647"/>
      <c r="OJO38" s="4647"/>
      <c r="OJP38" s="4647"/>
      <c r="OJQ38" s="4647"/>
      <c r="OJR38" s="4647"/>
      <c r="OJS38" s="4647"/>
      <c r="OJT38" s="4647"/>
      <c r="OJU38" s="4647"/>
      <c r="OJV38" s="4647"/>
      <c r="OJW38" s="4647"/>
      <c r="OJX38" s="4647"/>
      <c r="OJY38" s="4647"/>
      <c r="OJZ38" s="4647"/>
      <c r="OKA38" s="4647"/>
      <c r="OKB38" s="4647"/>
      <c r="OKC38" s="4647"/>
      <c r="OKD38" s="4647"/>
      <c r="OKE38" s="4647"/>
      <c r="OKF38" s="4647"/>
      <c r="OKG38" s="4647"/>
      <c r="OKH38" s="4647"/>
      <c r="OKI38" s="4647"/>
      <c r="OKJ38" s="4647"/>
      <c r="OKK38" s="4647"/>
      <c r="OKL38" s="4647"/>
      <c r="OKM38" s="4647"/>
      <c r="OKN38" s="4647"/>
      <c r="OKO38" s="4647"/>
      <c r="OKP38" s="4647"/>
      <c r="OKQ38" s="4647"/>
      <c r="OKR38" s="4647"/>
      <c r="OKS38" s="4647"/>
      <c r="OKT38" s="4647"/>
      <c r="OKU38" s="4647"/>
      <c r="OKV38" s="4647"/>
      <c r="OKW38" s="4647"/>
      <c r="OKX38" s="4647"/>
      <c r="OKY38" s="4647"/>
      <c r="OKZ38" s="4647"/>
      <c r="OLA38" s="4647"/>
      <c r="OLB38" s="4647"/>
      <c r="OLC38" s="4647"/>
      <c r="OLD38" s="4647"/>
      <c r="OLE38" s="4647"/>
      <c r="OLF38" s="4647"/>
      <c r="OLG38" s="4647"/>
      <c r="OLH38" s="4647"/>
      <c r="OLI38" s="4647"/>
      <c r="OLJ38" s="4647"/>
      <c r="OLK38" s="4647"/>
      <c r="OLL38" s="4647"/>
      <c r="OLM38" s="4647"/>
      <c r="OLN38" s="4647"/>
      <c r="OLO38" s="4647"/>
      <c r="OLP38" s="4647"/>
      <c r="OLQ38" s="4647"/>
      <c r="OLR38" s="4647"/>
      <c r="OLS38" s="4647"/>
      <c r="OLT38" s="4647"/>
      <c r="OLU38" s="4647"/>
      <c r="OLV38" s="4647"/>
      <c r="OLW38" s="4647"/>
      <c r="OLX38" s="4647"/>
      <c r="OLY38" s="4647"/>
      <c r="OLZ38" s="4647"/>
      <c r="OMA38" s="4647"/>
      <c r="OMB38" s="4647"/>
      <c r="OMC38" s="4647"/>
      <c r="OMD38" s="4647"/>
      <c r="OME38" s="4647"/>
      <c r="OMF38" s="4647"/>
      <c r="OMG38" s="4647"/>
      <c r="OMH38" s="4647"/>
      <c r="OMI38" s="4647"/>
      <c r="OMJ38" s="4647"/>
      <c r="OMK38" s="4647"/>
      <c r="OML38" s="4647"/>
      <c r="OMM38" s="4647"/>
      <c r="OMN38" s="4647"/>
      <c r="OMO38" s="4647"/>
      <c r="OMP38" s="4647"/>
      <c r="OMQ38" s="4647"/>
      <c r="OMR38" s="4647"/>
      <c r="OMS38" s="4647"/>
      <c r="OMT38" s="4647"/>
      <c r="OMU38" s="4647"/>
      <c r="OMV38" s="4647"/>
      <c r="OMW38" s="4647"/>
      <c r="OMX38" s="4647"/>
      <c r="OMY38" s="4647"/>
      <c r="OMZ38" s="4647"/>
      <c r="ONA38" s="4647"/>
      <c r="ONB38" s="4647"/>
      <c r="ONC38" s="4647"/>
      <c r="OND38" s="4647"/>
      <c r="ONE38" s="4647"/>
      <c r="ONF38" s="4647"/>
      <c r="ONG38" s="4647"/>
      <c r="ONH38" s="4647"/>
      <c r="ONI38" s="4647"/>
      <c r="ONJ38" s="4647"/>
      <c r="ONK38" s="4647"/>
      <c r="ONL38" s="4647"/>
      <c r="ONM38" s="4647"/>
      <c r="ONN38" s="4647"/>
      <c r="ONO38" s="4647"/>
      <c r="ONP38" s="4647"/>
      <c r="ONQ38" s="4647"/>
      <c r="ONR38" s="4647"/>
      <c r="ONS38" s="4647"/>
      <c r="ONT38" s="4647"/>
      <c r="ONU38" s="4647"/>
      <c r="ONV38" s="4647"/>
      <c r="ONW38" s="4647"/>
      <c r="ONX38" s="4647"/>
      <c r="ONY38" s="4647"/>
      <c r="ONZ38" s="4647"/>
      <c r="OOA38" s="4647"/>
      <c r="OOB38" s="4647"/>
      <c r="OOC38" s="4647"/>
      <c r="OOD38" s="4647"/>
      <c r="OOE38" s="4647"/>
      <c r="OOF38" s="4647"/>
      <c r="OOG38" s="4647"/>
      <c r="OOH38" s="4647"/>
      <c r="OOI38" s="4647"/>
      <c r="OOJ38" s="4647"/>
      <c r="OOK38" s="4647"/>
      <c r="OOL38" s="4647"/>
      <c r="OOM38" s="4647"/>
      <c r="OON38" s="4647"/>
      <c r="OOO38" s="4647"/>
      <c r="OOP38" s="4647"/>
      <c r="OOQ38" s="4647"/>
      <c r="OOR38" s="4647"/>
      <c r="OOS38" s="4647"/>
      <c r="OOT38" s="4647"/>
      <c r="OOU38" s="4647"/>
      <c r="OOV38" s="4647"/>
      <c r="OOW38" s="4647"/>
      <c r="OOX38" s="4647"/>
      <c r="OOY38" s="4647"/>
      <c r="OOZ38" s="4647"/>
      <c r="OPA38" s="4647"/>
      <c r="OPB38" s="4647"/>
      <c r="OPC38" s="4647"/>
      <c r="OPD38" s="4647"/>
      <c r="OPE38" s="4647"/>
      <c r="OPF38" s="4647"/>
      <c r="OPG38" s="4647"/>
      <c r="OPH38" s="4647"/>
      <c r="OPI38" s="4647"/>
      <c r="OPJ38" s="4647"/>
      <c r="OPK38" s="4647"/>
      <c r="OPL38" s="4647"/>
      <c r="OPM38" s="4647"/>
      <c r="OPN38" s="4647"/>
      <c r="OPO38" s="4647"/>
      <c r="OPP38" s="4647"/>
      <c r="OPQ38" s="4647"/>
      <c r="OPR38" s="4647"/>
      <c r="OPS38" s="4647"/>
      <c r="OPT38" s="4647"/>
      <c r="OPU38" s="4647"/>
      <c r="OPV38" s="4647"/>
      <c r="OPW38" s="4647"/>
      <c r="OPX38" s="4647"/>
      <c r="OPY38" s="4647"/>
      <c r="OPZ38" s="4647"/>
      <c r="OQA38" s="4647"/>
      <c r="OQB38" s="4647"/>
      <c r="OQC38" s="4647"/>
      <c r="OQD38" s="4647"/>
      <c r="OQE38" s="4647"/>
      <c r="OQF38" s="4647"/>
      <c r="OQG38" s="4647"/>
      <c r="OQH38" s="4647"/>
      <c r="OQI38" s="4647"/>
      <c r="OQJ38" s="4647"/>
      <c r="OQK38" s="4647"/>
      <c r="OQL38" s="4647"/>
      <c r="OQM38" s="4647"/>
      <c r="OQN38" s="4647"/>
      <c r="OQO38" s="4647"/>
      <c r="OQP38" s="4647"/>
      <c r="OQQ38" s="4647"/>
      <c r="OQR38" s="4647"/>
      <c r="OQS38" s="4647"/>
      <c r="OQT38" s="4647"/>
      <c r="OQU38" s="4647"/>
      <c r="OQV38" s="4647"/>
      <c r="OQW38" s="4647"/>
      <c r="OQX38" s="4647"/>
      <c r="OQY38" s="4647"/>
      <c r="OQZ38" s="4647"/>
      <c r="ORA38" s="4647"/>
      <c r="ORB38" s="4647"/>
      <c r="ORC38" s="4647"/>
      <c r="ORD38" s="4647"/>
      <c r="ORE38" s="4647"/>
      <c r="ORF38" s="4647"/>
      <c r="ORG38" s="4647"/>
      <c r="ORH38" s="4647"/>
      <c r="ORI38" s="4647"/>
      <c r="ORJ38" s="4647"/>
      <c r="ORK38" s="4647"/>
      <c r="ORL38" s="4647"/>
      <c r="ORM38" s="4647"/>
      <c r="ORN38" s="4647"/>
      <c r="ORO38" s="4647"/>
      <c r="ORP38" s="4647"/>
      <c r="ORQ38" s="4647"/>
      <c r="ORR38" s="4647"/>
      <c r="ORS38" s="4647"/>
      <c r="ORT38" s="4647"/>
      <c r="ORU38" s="4647"/>
      <c r="ORV38" s="4647"/>
      <c r="ORW38" s="4647"/>
      <c r="ORX38" s="4647"/>
      <c r="ORY38" s="4647"/>
      <c r="ORZ38" s="4647"/>
      <c r="OSA38" s="4647"/>
      <c r="OSB38" s="4647"/>
      <c r="OSC38" s="4647"/>
      <c r="OSD38" s="4647"/>
      <c r="OSE38" s="4647"/>
      <c r="OSF38" s="4647"/>
      <c r="OSG38" s="4647"/>
      <c r="OSH38" s="4647"/>
      <c r="OSI38" s="4647"/>
      <c r="OSJ38" s="4647"/>
      <c r="OSK38" s="4647"/>
      <c r="OSL38" s="4647"/>
      <c r="OSM38" s="4647"/>
      <c r="OSN38" s="4647"/>
      <c r="OSO38" s="4647"/>
      <c r="OSP38" s="4647"/>
      <c r="OSQ38" s="4647"/>
      <c r="OSR38" s="4647"/>
      <c r="OSS38" s="4647"/>
      <c r="OST38" s="4647"/>
      <c r="OSU38" s="4647"/>
      <c r="OSV38" s="4647"/>
      <c r="OSW38" s="4647"/>
      <c r="OSX38" s="4647"/>
      <c r="OSY38" s="4647"/>
      <c r="OSZ38" s="4647"/>
      <c r="OTA38" s="4647"/>
      <c r="OTB38" s="4647"/>
      <c r="OTC38" s="4647"/>
      <c r="OTD38" s="4647"/>
      <c r="OTE38" s="4647"/>
      <c r="OTF38" s="4647"/>
      <c r="OTG38" s="4647"/>
      <c r="OTH38" s="4647"/>
      <c r="OTI38" s="4647"/>
      <c r="OTJ38" s="4647"/>
      <c r="OTK38" s="4647"/>
      <c r="OTL38" s="4647"/>
      <c r="OTM38" s="4647"/>
      <c r="OTN38" s="4647"/>
      <c r="OTO38" s="4647"/>
      <c r="OTP38" s="4647"/>
      <c r="OTQ38" s="4647"/>
      <c r="OTR38" s="4647"/>
      <c r="OTS38" s="4647"/>
      <c r="OTT38" s="4647"/>
      <c r="OTU38" s="4647"/>
      <c r="OTV38" s="4647"/>
      <c r="OTW38" s="4647"/>
      <c r="OTX38" s="4647"/>
      <c r="OTY38" s="4647"/>
      <c r="OTZ38" s="4647"/>
      <c r="OUA38" s="4647"/>
      <c r="OUB38" s="4647"/>
      <c r="OUC38" s="4647"/>
      <c r="OUD38" s="4647"/>
      <c r="OUE38" s="4647"/>
      <c r="OUF38" s="4647"/>
      <c r="OUG38" s="4647"/>
      <c r="OUH38" s="4647"/>
      <c r="OUI38" s="4647"/>
      <c r="OUJ38" s="4647"/>
      <c r="OUK38" s="4647"/>
      <c r="OUL38" s="4647"/>
      <c r="OUM38" s="4647"/>
      <c r="OUN38" s="4647"/>
      <c r="OUO38" s="4647"/>
      <c r="OUP38" s="4647"/>
      <c r="OUQ38" s="4647"/>
      <c r="OUR38" s="4647"/>
      <c r="OUS38" s="4647"/>
      <c r="OUT38" s="4647"/>
      <c r="OUU38" s="4647"/>
      <c r="OUV38" s="4647"/>
      <c r="OUW38" s="4647"/>
      <c r="OUX38" s="4647"/>
      <c r="OUY38" s="4647"/>
      <c r="OUZ38" s="4647"/>
      <c r="OVA38" s="4647"/>
      <c r="OVB38" s="4647"/>
      <c r="OVC38" s="4647"/>
      <c r="OVD38" s="4647"/>
      <c r="OVE38" s="4647"/>
      <c r="OVF38" s="4647"/>
      <c r="OVG38" s="4647"/>
      <c r="OVH38" s="4647"/>
      <c r="OVI38" s="4647"/>
      <c r="OVJ38" s="4647"/>
      <c r="OVK38" s="4647"/>
      <c r="OVL38" s="4647"/>
      <c r="OVM38" s="4647"/>
      <c r="OVN38" s="4647"/>
      <c r="OVO38" s="4647"/>
      <c r="OVP38" s="4647"/>
      <c r="OVQ38" s="4647"/>
      <c r="OVR38" s="4647"/>
      <c r="OVS38" s="4647"/>
      <c r="OVT38" s="4647"/>
      <c r="OVU38" s="4647"/>
      <c r="OVV38" s="4647"/>
      <c r="OVW38" s="4647"/>
      <c r="OVX38" s="4647"/>
      <c r="OVY38" s="4647"/>
      <c r="OVZ38" s="4647"/>
      <c r="OWA38" s="4647"/>
      <c r="OWB38" s="4647"/>
      <c r="OWC38" s="4647"/>
      <c r="OWD38" s="4647"/>
      <c r="OWE38" s="4647"/>
      <c r="OWF38" s="4647"/>
      <c r="OWG38" s="4647"/>
      <c r="OWH38" s="4647"/>
      <c r="OWI38" s="4647"/>
      <c r="OWJ38" s="4647"/>
      <c r="OWK38" s="4647"/>
      <c r="OWL38" s="4647"/>
      <c r="OWM38" s="4647"/>
      <c r="OWN38" s="4647"/>
      <c r="OWO38" s="4647"/>
      <c r="OWP38" s="4647"/>
      <c r="OWQ38" s="4647"/>
      <c r="OWR38" s="4647"/>
      <c r="OWS38" s="4647"/>
      <c r="OWT38" s="4647"/>
      <c r="OWU38" s="4647"/>
      <c r="OWV38" s="4647"/>
      <c r="OWW38" s="4647"/>
      <c r="OWX38" s="4647"/>
      <c r="OWY38" s="4647"/>
      <c r="OWZ38" s="4647"/>
      <c r="OXA38" s="4647"/>
      <c r="OXB38" s="4647"/>
      <c r="OXC38" s="4647"/>
      <c r="OXD38" s="4647"/>
      <c r="OXE38" s="4647"/>
      <c r="OXF38" s="4647"/>
      <c r="OXG38" s="4647"/>
      <c r="OXH38" s="4647"/>
      <c r="OXI38" s="4647"/>
      <c r="OXJ38" s="4647"/>
      <c r="OXK38" s="4647"/>
      <c r="OXL38" s="4647"/>
      <c r="OXM38" s="4647"/>
      <c r="OXN38" s="4647"/>
      <c r="OXO38" s="4647"/>
      <c r="OXP38" s="4647"/>
      <c r="OXQ38" s="4647"/>
      <c r="OXR38" s="4647"/>
      <c r="OXS38" s="4647"/>
      <c r="OXT38" s="4647"/>
      <c r="OXU38" s="4647"/>
      <c r="OXV38" s="4647"/>
      <c r="OXW38" s="4647"/>
      <c r="OXX38" s="4647"/>
      <c r="OXY38" s="4647"/>
      <c r="OXZ38" s="4647"/>
      <c r="OYA38" s="4647"/>
      <c r="OYB38" s="4647"/>
      <c r="OYC38" s="4647"/>
      <c r="OYD38" s="4647"/>
      <c r="OYE38" s="4647"/>
      <c r="OYF38" s="4647"/>
      <c r="OYG38" s="4647"/>
      <c r="OYH38" s="4647"/>
      <c r="OYI38" s="4647"/>
      <c r="OYJ38" s="4647"/>
      <c r="OYK38" s="4647"/>
      <c r="OYL38" s="4647"/>
      <c r="OYM38" s="4647"/>
      <c r="OYN38" s="4647"/>
      <c r="OYO38" s="4647"/>
      <c r="OYP38" s="4647"/>
      <c r="OYQ38" s="4647"/>
      <c r="OYR38" s="4647"/>
      <c r="OYS38" s="4647"/>
      <c r="OYT38" s="4647"/>
      <c r="OYU38" s="4647"/>
      <c r="OYV38" s="4647"/>
      <c r="OYW38" s="4647"/>
      <c r="OYX38" s="4647"/>
      <c r="OYY38" s="4647"/>
      <c r="OYZ38" s="4647"/>
      <c r="OZA38" s="4647"/>
      <c r="OZB38" s="4647"/>
      <c r="OZC38" s="4647"/>
      <c r="OZD38" s="4647"/>
      <c r="OZE38" s="4647"/>
      <c r="OZF38" s="4647"/>
      <c r="OZG38" s="4647"/>
      <c r="OZH38" s="4647"/>
      <c r="OZI38" s="4647"/>
      <c r="OZJ38" s="4647"/>
      <c r="OZK38" s="4647"/>
      <c r="OZL38" s="4647"/>
      <c r="OZM38" s="4647"/>
      <c r="OZN38" s="4647"/>
      <c r="OZO38" s="4647"/>
      <c r="OZP38" s="4647"/>
      <c r="OZQ38" s="4647"/>
      <c r="OZR38" s="4647"/>
      <c r="OZS38" s="4647"/>
      <c r="OZT38" s="4647"/>
      <c r="OZU38" s="4647"/>
      <c r="OZV38" s="4647"/>
      <c r="OZW38" s="4647"/>
      <c r="OZX38" s="4647"/>
      <c r="OZY38" s="4647"/>
      <c r="OZZ38" s="4647"/>
      <c r="PAA38" s="4647"/>
      <c r="PAB38" s="4647"/>
      <c r="PAC38" s="4647"/>
      <c r="PAD38" s="4647"/>
      <c r="PAE38" s="4647"/>
      <c r="PAF38" s="4647"/>
      <c r="PAG38" s="4647"/>
      <c r="PAH38" s="4647"/>
      <c r="PAI38" s="4647"/>
      <c r="PAJ38" s="4647"/>
      <c r="PAK38" s="4647"/>
      <c r="PAL38" s="4647"/>
      <c r="PAM38" s="4647"/>
      <c r="PAN38" s="4647"/>
      <c r="PAO38" s="4647"/>
      <c r="PAP38" s="4647"/>
      <c r="PAQ38" s="4647"/>
      <c r="PAR38" s="4647"/>
      <c r="PAS38" s="4647"/>
      <c r="PAT38" s="4647"/>
      <c r="PAU38" s="4647"/>
      <c r="PAV38" s="4647"/>
      <c r="PAW38" s="4647"/>
      <c r="PAX38" s="4647"/>
      <c r="PAY38" s="4647"/>
      <c r="PAZ38" s="4647"/>
      <c r="PBA38" s="4647"/>
      <c r="PBB38" s="4647"/>
      <c r="PBC38" s="4647"/>
      <c r="PBD38" s="4647"/>
      <c r="PBE38" s="4647"/>
      <c r="PBF38" s="4647"/>
      <c r="PBG38" s="4647"/>
      <c r="PBH38" s="4647"/>
      <c r="PBI38" s="4647"/>
      <c r="PBJ38" s="4647"/>
      <c r="PBK38" s="4647"/>
      <c r="PBL38" s="4647"/>
      <c r="PBM38" s="4647"/>
      <c r="PBN38" s="4647"/>
      <c r="PBO38" s="4647"/>
      <c r="PBP38" s="4647"/>
      <c r="PBQ38" s="4647"/>
      <c r="PBR38" s="4647"/>
      <c r="PBS38" s="4647"/>
      <c r="PBT38" s="4647"/>
      <c r="PBU38" s="4647"/>
      <c r="PBV38" s="4647"/>
      <c r="PBW38" s="4647"/>
      <c r="PBX38" s="4647"/>
      <c r="PBY38" s="4647"/>
      <c r="PBZ38" s="4647"/>
      <c r="PCA38" s="4647"/>
      <c r="PCB38" s="4647"/>
      <c r="PCC38" s="4647"/>
      <c r="PCD38" s="4647"/>
      <c r="PCE38" s="4647"/>
      <c r="PCF38" s="4647"/>
      <c r="PCG38" s="4647"/>
      <c r="PCH38" s="4647"/>
      <c r="PCI38" s="4647"/>
      <c r="PCJ38" s="4647"/>
      <c r="PCK38" s="4647"/>
      <c r="PCL38" s="4647"/>
      <c r="PCM38" s="4647"/>
      <c r="PCN38" s="4647"/>
      <c r="PCO38" s="4647"/>
      <c r="PCP38" s="4647"/>
      <c r="PCQ38" s="4647"/>
      <c r="PCR38" s="4647"/>
      <c r="PCS38" s="4647"/>
      <c r="PCT38" s="4647"/>
      <c r="PCU38" s="4647"/>
      <c r="PCV38" s="4647"/>
      <c r="PCW38" s="4647"/>
      <c r="PCX38" s="4647"/>
      <c r="PCY38" s="4647"/>
      <c r="PCZ38" s="4647"/>
      <c r="PDA38" s="4647"/>
      <c r="PDB38" s="4647"/>
      <c r="PDC38" s="4647"/>
      <c r="PDD38" s="4647"/>
      <c r="PDE38" s="4647"/>
      <c r="PDF38" s="4647"/>
      <c r="PDG38" s="4647"/>
      <c r="PDH38" s="4647"/>
      <c r="PDI38" s="4647"/>
      <c r="PDJ38" s="4647"/>
      <c r="PDK38" s="4647"/>
      <c r="PDL38" s="4647"/>
      <c r="PDM38" s="4647"/>
      <c r="PDN38" s="4647"/>
      <c r="PDO38" s="4647"/>
      <c r="PDP38" s="4647"/>
      <c r="PDQ38" s="4647"/>
      <c r="PDR38" s="4647"/>
      <c r="PDS38" s="4647"/>
      <c r="PDT38" s="4647"/>
      <c r="PDU38" s="4647"/>
      <c r="PDV38" s="4647"/>
      <c r="PDW38" s="4647"/>
      <c r="PDX38" s="4647"/>
      <c r="PDY38" s="4647"/>
      <c r="PDZ38" s="4647"/>
      <c r="PEA38" s="4647"/>
      <c r="PEB38" s="4647"/>
      <c r="PEC38" s="4647"/>
      <c r="PED38" s="4647"/>
      <c r="PEE38" s="4647"/>
      <c r="PEF38" s="4647"/>
      <c r="PEG38" s="4647"/>
      <c r="PEH38" s="4647"/>
      <c r="PEI38" s="4647"/>
      <c r="PEJ38" s="4647"/>
      <c r="PEK38" s="4647"/>
      <c r="PEL38" s="4647"/>
      <c r="PEM38" s="4647"/>
      <c r="PEN38" s="4647"/>
      <c r="PEO38" s="4647"/>
      <c r="PEP38" s="4647"/>
      <c r="PEQ38" s="4647"/>
      <c r="PER38" s="4647"/>
      <c r="PES38" s="4647"/>
      <c r="PET38" s="4647"/>
      <c r="PEU38" s="4647"/>
      <c r="PEV38" s="4647"/>
      <c r="PEW38" s="4647"/>
      <c r="PEX38" s="4647"/>
      <c r="PEY38" s="4647"/>
      <c r="PEZ38" s="4647"/>
      <c r="PFA38" s="4647"/>
      <c r="PFB38" s="4647"/>
      <c r="PFC38" s="4647"/>
      <c r="PFD38" s="4647"/>
      <c r="PFE38" s="4647"/>
      <c r="PFF38" s="4647"/>
      <c r="PFG38" s="4647"/>
      <c r="PFH38" s="4647"/>
      <c r="PFI38" s="4647"/>
      <c r="PFJ38" s="4647"/>
      <c r="PFK38" s="4647"/>
      <c r="PFL38" s="4647"/>
      <c r="PFM38" s="4647"/>
      <c r="PFN38" s="4647"/>
      <c r="PFO38" s="4647"/>
      <c r="PFP38" s="4647"/>
      <c r="PFQ38" s="4647"/>
      <c r="PFR38" s="4647"/>
      <c r="PFS38" s="4647"/>
      <c r="PFT38" s="4647"/>
      <c r="PFU38" s="4647"/>
      <c r="PFV38" s="4647"/>
      <c r="PFW38" s="4647"/>
      <c r="PFX38" s="4647"/>
      <c r="PFY38" s="4647"/>
      <c r="PFZ38" s="4647"/>
      <c r="PGA38" s="4647"/>
      <c r="PGB38" s="4647"/>
      <c r="PGC38" s="4647"/>
      <c r="PGD38" s="4647"/>
      <c r="PGE38" s="4647"/>
      <c r="PGF38" s="4647"/>
      <c r="PGG38" s="4647"/>
      <c r="PGH38" s="4647"/>
      <c r="PGI38" s="4647"/>
      <c r="PGJ38" s="4647"/>
      <c r="PGK38" s="4647"/>
      <c r="PGL38" s="4647"/>
      <c r="PGM38" s="4647"/>
      <c r="PGN38" s="4647"/>
      <c r="PGO38" s="4647"/>
      <c r="PGP38" s="4647"/>
      <c r="PGQ38" s="4647"/>
      <c r="PGR38" s="4647"/>
      <c r="PGS38" s="4647"/>
      <c r="PGT38" s="4647"/>
      <c r="PGU38" s="4647"/>
      <c r="PGV38" s="4647"/>
      <c r="PGW38" s="4647"/>
      <c r="PGX38" s="4647"/>
      <c r="PGY38" s="4647"/>
      <c r="PGZ38" s="4647"/>
      <c r="PHA38" s="4647"/>
      <c r="PHB38" s="4647"/>
      <c r="PHC38" s="4647"/>
      <c r="PHD38" s="4647"/>
      <c r="PHE38" s="4647"/>
      <c r="PHF38" s="4647"/>
      <c r="PHG38" s="4647"/>
      <c r="PHH38" s="4647"/>
      <c r="PHI38" s="4647"/>
      <c r="PHJ38" s="4647"/>
      <c r="PHK38" s="4647"/>
      <c r="PHL38" s="4647"/>
      <c r="PHM38" s="4647"/>
      <c r="PHN38" s="4647"/>
      <c r="PHO38" s="4647"/>
      <c r="PHP38" s="4647"/>
      <c r="PHQ38" s="4647"/>
      <c r="PHR38" s="4647"/>
      <c r="PHS38" s="4647"/>
      <c r="PHT38" s="4647"/>
      <c r="PHU38" s="4647"/>
      <c r="PHV38" s="4647"/>
      <c r="PHW38" s="4647"/>
      <c r="PHX38" s="4647"/>
      <c r="PHY38" s="4647"/>
      <c r="PHZ38" s="4647"/>
      <c r="PIA38" s="4647"/>
      <c r="PIB38" s="4647"/>
      <c r="PIC38" s="4647"/>
      <c r="PID38" s="4647"/>
      <c r="PIE38" s="4647"/>
      <c r="PIF38" s="4647"/>
      <c r="PIG38" s="4647"/>
      <c r="PIH38" s="4647"/>
      <c r="PII38" s="4647"/>
      <c r="PIJ38" s="4647"/>
      <c r="PIK38" s="4647"/>
      <c r="PIL38" s="4647"/>
      <c r="PIM38" s="4647"/>
      <c r="PIN38" s="4647"/>
      <c r="PIO38" s="4647"/>
      <c r="PIP38" s="4647"/>
      <c r="PIQ38" s="4647"/>
      <c r="PIR38" s="4647"/>
      <c r="PIS38" s="4647"/>
      <c r="PIT38" s="4647"/>
      <c r="PIU38" s="4647"/>
      <c r="PIV38" s="4647"/>
      <c r="PIW38" s="4647"/>
      <c r="PIX38" s="4647"/>
      <c r="PIY38" s="4647"/>
      <c r="PIZ38" s="4647"/>
      <c r="PJA38" s="4647"/>
      <c r="PJB38" s="4647"/>
      <c r="PJC38" s="4647"/>
      <c r="PJD38" s="4647"/>
      <c r="PJE38" s="4647"/>
      <c r="PJF38" s="4647"/>
      <c r="PJG38" s="4647"/>
      <c r="PJH38" s="4647"/>
      <c r="PJI38" s="4647"/>
      <c r="PJJ38" s="4647"/>
      <c r="PJK38" s="4647"/>
      <c r="PJL38" s="4647"/>
      <c r="PJM38" s="4647"/>
      <c r="PJN38" s="4647"/>
      <c r="PJO38" s="4647"/>
      <c r="PJP38" s="4647"/>
      <c r="PJQ38" s="4647"/>
      <c r="PJR38" s="4647"/>
      <c r="PJS38" s="4647"/>
      <c r="PJT38" s="4647"/>
      <c r="PJU38" s="4647"/>
      <c r="PJV38" s="4647"/>
      <c r="PJW38" s="4647"/>
      <c r="PJX38" s="4647"/>
      <c r="PJY38" s="4647"/>
      <c r="PJZ38" s="4647"/>
      <c r="PKA38" s="4647"/>
      <c r="PKB38" s="4647"/>
      <c r="PKC38" s="4647"/>
      <c r="PKD38" s="4647"/>
      <c r="PKE38" s="4647"/>
      <c r="PKF38" s="4647"/>
      <c r="PKG38" s="4647"/>
      <c r="PKH38" s="4647"/>
      <c r="PKI38" s="4647"/>
      <c r="PKJ38" s="4647"/>
      <c r="PKK38" s="4647"/>
      <c r="PKL38" s="4647"/>
      <c r="PKM38" s="4647"/>
      <c r="PKN38" s="4647"/>
      <c r="PKO38" s="4647"/>
      <c r="PKP38" s="4647"/>
      <c r="PKQ38" s="4647"/>
      <c r="PKR38" s="4647"/>
      <c r="PKS38" s="4647"/>
      <c r="PKT38" s="4647"/>
      <c r="PKU38" s="4647"/>
      <c r="PKV38" s="4647"/>
      <c r="PKW38" s="4647"/>
      <c r="PKX38" s="4647"/>
      <c r="PKY38" s="4647"/>
      <c r="PKZ38" s="4647"/>
      <c r="PLA38" s="4647"/>
      <c r="PLB38" s="4647"/>
      <c r="PLC38" s="4647"/>
      <c r="PLD38" s="4647"/>
      <c r="PLE38" s="4647"/>
      <c r="PLF38" s="4647"/>
      <c r="PLG38" s="4647"/>
      <c r="PLH38" s="4647"/>
      <c r="PLI38" s="4647"/>
      <c r="PLJ38" s="4647"/>
      <c r="PLK38" s="4647"/>
      <c r="PLL38" s="4647"/>
      <c r="PLM38" s="4647"/>
      <c r="PLN38" s="4647"/>
      <c r="PLO38" s="4647"/>
      <c r="PLP38" s="4647"/>
      <c r="PLQ38" s="4647"/>
      <c r="PLR38" s="4647"/>
      <c r="PLS38" s="4647"/>
      <c r="PLT38" s="4647"/>
      <c r="PLU38" s="4647"/>
      <c r="PLV38" s="4647"/>
      <c r="PLW38" s="4647"/>
      <c r="PLX38" s="4647"/>
      <c r="PLY38" s="4647"/>
      <c r="PLZ38" s="4647"/>
      <c r="PMA38" s="4647"/>
      <c r="PMB38" s="4647"/>
      <c r="PMC38" s="4647"/>
      <c r="PMD38" s="4647"/>
      <c r="PME38" s="4647"/>
      <c r="PMF38" s="4647"/>
      <c r="PMG38" s="4647"/>
      <c r="PMH38" s="4647"/>
      <c r="PMI38" s="4647"/>
      <c r="PMJ38" s="4647"/>
      <c r="PMK38" s="4647"/>
      <c r="PML38" s="4647"/>
      <c r="PMM38" s="4647"/>
      <c r="PMN38" s="4647"/>
      <c r="PMO38" s="4647"/>
      <c r="PMP38" s="4647"/>
      <c r="PMQ38" s="4647"/>
      <c r="PMR38" s="4647"/>
      <c r="PMS38" s="4647"/>
      <c r="PMT38" s="4647"/>
      <c r="PMU38" s="4647"/>
      <c r="PMV38" s="4647"/>
      <c r="PMW38" s="4647"/>
      <c r="PMX38" s="4647"/>
      <c r="PMY38" s="4647"/>
      <c r="PMZ38" s="4647"/>
      <c r="PNA38" s="4647"/>
      <c r="PNB38" s="4647"/>
      <c r="PNC38" s="4647"/>
      <c r="PND38" s="4647"/>
      <c r="PNE38" s="4647"/>
      <c r="PNF38" s="4647"/>
      <c r="PNG38" s="4647"/>
      <c r="PNH38" s="4647"/>
      <c r="PNI38" s="4647"/>
      <c r="PNJ38" s="4647"/>
      <c r="PNK38" s="4647"/>
      <c r="PNL38" s="4647"/>
      <c r="PNM38" s="4647"/>
      <c r="PNN38" s="4647"/>
      <c r="PNO38" s="4647"/>
      <c r="PNP38" s="4647"/>
      <c r="PNQ38" s="4647"/>
      <c r="PNR38" s="4647"/>
      <c r="PNS38" s="4647"/>
      <c r="PNT38" s="4647"/>
      <c r="PNU38" s="4647"/>
      <c r="PNV38" s="4647"/>
      <c r="PNW38" s="4647"/>
      <c r="PNX38" s="4647"/>
      <c r="PNY38" s="4647"/>
      <c r="PNZ38" s="4647"/>
      <c r="POA38" s="4647"/>
      <c r="POB38" s="4647"/>
      <c r="POC38" s="4647"/>
      <c r="POD38" s="4647"/>
      <c r="POE38" s="4647"/>
      <c r="POF38" s="4647"/>
      <c r="POG38" s="4647"/>
      <c r="POH38" s="4647"/>
      <c r="POI38" s="4647"/>
      <c r="POJ38" s="4647"/>
      <c r="POK38" s="4647"/>
      <c r="POL38" s="4647"/>
      <c r="POM38" s="4647"/>
      <c r="PON38" s="4647"/>
      <c r="POO38" s="4647"/>
      <c r="POP38" s="4647"/>
      <c r="POQ38" s="4647"/>
      <c r="POR38" s="4647"/>
      <c r="POS38" s="4647"/>
      <c r="POT38" s="4647"/>
      <c r="POU38" s="4647"/>
      <c r="POV38" s="4647"/>
      <c r="POW38" s="4647"/>
      <c r="POX38" s="4647"/>
      <c r="POY38" s="4647"/>
      <c r="POZ38" s="4647"/>
      <c r="PPA38" s="4647"/>
      <c r="PPB38" s="4647"/>
      <c r="PPC38" s="4647"/>
      <c r="PPD38" s="4647"/>
      <c r="PPE38" s="4647"/>
      <c r="PPF38" s="4647"/>
      <c r="PPG38" s="4647"/>
      <c r="PPH38" s="4647"/>
      <c r="PPI38" s="4647"/>
      <c r="PPJ38" s="4647"/>
      <c r="PPK38" s="4647"/>
      <c r="PPL38" s="4647"/>
      <c r="PPM38" s="4647"/>
      <c r="PPN38" s="4647"/>
      <c r="PPO38" s="4647"/>
      <c r="PPP38" s="4647"/>
      <c r="PPQ38" s="4647"/>
      <c r="PPR38" s="4647"/>
      <c r="PPS38" s="4647"/>
      <c r="PPT38" s="4647"/>
      <c r="PPU38" s="4647"/>
      <c r="PPV38" s="4647"/>
      <c r="PPW38" s="4647"/>
      <c r="PPX38" s="4647"/>
      <c r="PPY38" s="4647"/>
      <c r="PPZ38" s="4647"/>
      <c r="PQA38" s="4647"/>
      <c r="PQB38" s="4647"/>
      <c r="PQC38" s="4647"/>
      <c r="PQD38" s="4647"/>
      <c r="PQE38" s="4647"/>
      <c r="PQF38" s="4647"/>
      <c r="PQG38" s="4647"/>
      <c r="PQH38" s="4647"/>
      <c r="PQI38" s="4647"/>
      <c r="PQJ38" s="4647"/>
      <c r="PQK38" s="4647"/>
      <c r="PQL38" s="4647"/>
      <c r="PQM38" s="4647"/>
      <c r="PQN38" s="4647"/>
      <c r="PQO38" s="4647"/>
      <c r="PQP38" s="4647"/>
      <c r="PQQ38" s="4647"/>
      <c r="PQR38" s="4647"/>
      <c r="PQS38" s="4647"/>
      <c r="PQT38" s="4647"/>
      <c r="PQU38" s="4647"/>
      <c r="PQV38" s="4647"/>
      <c r="PQW38" s="4647"/>
      <c r="PQX38" s="4647"/>
      <c r="PQY38" s="4647"/>
      <c r="PQZ38" s="4647"/>
      <c r="PRA38" s="4647"/>
      <c r="PRB38" s="4647"/>
      <c r="PRC38" s="4647"/>
      <c r="PRD38" s="4647"/>
      <c r="PRE38" s="4647"/>
      <c r="PRF38" s="4647"/>
      <c r="PRG38" s="4647"/>
      <c r="PRH38" s="4647"/>
      <c r="PRI38" s="4647"/>
      <c r="PRJ38" s="4647"/>
      <c r="PRK38" s="4647"/>
      <c r="PRL38" s="4647"/>
      <c r="PRM38" s="4647"/>
      <c r="PRN38" s="4647"/>
      <c r="PRO38" s="4647"/>
      <c r="PRP38" s="4647"/>
      <c r="PRQ38" s="4647"/>
      <c r="PRR38" s="4647"/>
      <c r="PRS38" s="4647"/>
      <c r="PRT38" s="4647"/>
      <c r="PRU38" s="4647"/>
      <c r="PRV38" s="4647"/>
      <c r="PRW38" s="4647"/>
      <c r="PRX38" s="4647"/>
      <c r="PRY38" s="4647"/>
      <c r="PRZ38" s="4647"/>
      <c r="PSA38" s="4647"/>
      <c r="PSB38" s="4647"/>
      <c r="PSC38" s="4647"/>
      <c r="PSD38" s="4647"/>
      <c r="PSE38" s="4647"/>
      <c r="PSF38" s="4647"/>
      <c r="PSG38" s="4647"/>
      <c r="PSH38" s="4647"/>
      <c r="PSI38" s="4647"/>
      <c r="PSJ38" s="4647"/>
      <c r="PSK38" s="4647"/>
      <c r="PSL38" s="4647"/>
      <c r="PSM38" s="4647"/>
      <c r="PSN38" s="4647"/>
      <c r="PSO38" s="4647"/>
      <c r="PSP38" s="4647"/>
      <c r="PSQ38" s="4647"/>
      <c r="PSR38" s="4647"/>
      <c r="PSS38" s="4647"/>
      <c r="PST38" s="4647"/>
      <c r="PSU38" s="4647"/>
      <c r="PSV38" s="4647"/>
      <c r="PSW38" s="4647"/>
      <c r="PSX38" s="4647"/>
      <c r="PSY38" s="4647"/>
      <c r="PSZ38" s="4647"/>
      <c r="PTA38" s="4647"/>
      <c r="PTB38" s="4647"/>
      <c r="PTC38" s="4647"/>
      <c r="PTD38" s="4647"/>
      <c r="PTE38" s="4647"/>
      <c r="PTF38" s="4647"/>
      <c r="PTG38" s="4647"/>
      <c r="PTH38" s="4647"/>
      <c r="PTI38" s="4647"/>
      <c r="PTJ38" s="4647"/>
      <c r="PTK38" s="4647"/>
      <c r="PTL38" s="4647"/>
      <c r="PTM38" s="4647"/>
      <c r="PTN38" s="4647"/>
      <c r="PTO38" s="4647"/>
      <c r="PTP38" s="4647"/>
      <c r="PTQ38" s="4647"/>
      <c r="PTR38" s="4647"/>
      <c r="PTS38" s="4647"/>
      <c r="PTT38" s="4647"/>
      <c r="PTU38" s="4647"/>
      <c r="PTV38" s="4647"/>
      <c r="PTW38" s="4647"/>
      <c r="PTX38" s="4647"/>
      <c r="PTY38" s="4647"/>
      <c r="PTZ38" s="4647"/>
      <c r="PUA38" s="4647"/>
      <c r="PUB38" s="4647"/>
      <c r="PUC38" s="4647"/>
      <c r="PUD38" s="4647"/>
      <c r="PUE38" s="4647"/>
      <c r="PUF38" s="4647"/>
      <c r="PUG38" s="4647"/>
      <c r="PUH38" s="4647"/>
      <c r="PUI38" s="4647"/>
      <c r="PUJ38" s="4647"/>
      <c r="PUK38" s="4647"/>
      <c r="PUL38" s="4647"/>
      <c r="PUM38" s="4647"/>
      <c r="PUN38" s="4647"/>
      <c r="PUO38" s="4647"/>
      <c r="PUP38" s="4647"/>
      <c r="PUQ38" s="4647"/>
      <c r="PUR38" s="4647"/>
      <c r="PUS38" s="4647"/>
      <c r="PUT38" s="4647"/>
      <c r="PUU38" s="4647"/>
      <c r="PUV38" s="4647"/>
      <c r="PUW38" s="4647"/>
      <c r="PUX38" s="4647"/>
      <c r="PUY38" s="4647"/>
      <c r="PUZ38" s="4647"/>
      <c r="PVA38" s="4647"/>
      <c r="PVB38" s="4647"/>
      <c r="PVC38" s="4647"/>
      <c r="PVD38" s="4647"/>
      <c r="PVE38" s="4647"/>
      <c r="PVF38" s="4647"/>
      <c r="PVG38" s="4647"/>
      <c r="PVH38" s="4647"/>
      <c r="PVI38" s="4647"/>
      <c r="PVJ38" s="4647"/>
      <c r="PVK38" s="4647"/>
      <c r="PVL38" s="4647"/>
      <c r="PVM38" s="4647"/>
      <c r="PVN38" s="4647"/>
      <c r="PVO38" s="4647"/>
      <c r="PVP38" s="4647"/>
      <c r="PVQ38" s="4647"/>
      <c r="PVR38" s="4647"/>
      <c r="PVS38" s="4647"/>
      <c r="PVT38" s="4647"/>
      <c r="PVU38" s="4647"/>
      <c r="PVV38" s="4647"/>
      <c r="PVW38" s="4647"/>
      <c r="PVX38" s="4647"/>
      <c r="PVY38" s="4647"/>
      <c r="PVZ38" s="4647"/>
      <c r="PWA38" s="4647"/>
      <c r="PWB38" s="4647"/>
      <c r="PWC38" s="4647"/>
      <c r="PWD38" s="4647"/>
      <c r="PWE38" s="4647"/>
      <c r="PWF38" s="4647"/>
      <c r="PWG38" s="4647"/>
      <c r="PWH38" s="4647"/>
      <c r="PWI38" s="4647"/>
      <c r="PWJ38" s="4647"/>
      <c r="PWK38" s="4647"/>
      <c r="PWL38" s="4647"/>
      <c r="PWM38" s="4647"/>
      <c r="PWN38" s="4647"/>
      <c r="PWO38" s="4647"/>
      <c r="PWP38" s="4647"/>
      <c r="PWQ38" s="4647"/>
      <c r="PWR38" s="4647"/>
      <c r="PWS38" s="4647"/>
      <c r="PWT38" s="4647"/>
      <c r="PWU38" s="4647"/>
      <c r="PWV38" s="4647"/>
      <c r="PWW38" s="4647"/>
      <c r="PWX38" s="4647"/>
      <c r="PWY38" s="4647"/>
      <c r="PWZ38" s="4647"/>
      <c r="PXA38" s="4647"/>
      <c r="PXB38" s="4647"/>
      <c r="PXC38" s="4647"/>
      <c r="PXD38" s="4647"/>
      <c r="PXE38" s="4647"/>
      <c r="PXF38" s="4647"/>
      <c r="PXG38" s="4647"/>
      <c r="PXH38" s="4647"/>
      <c r="PXI38" s="4647"/>
      <c r="PXJ38" s="4647"/>
      <c r="PXK38" s="4647"/>
      <c r="PXL38" s="4647"/>
      <c r="PXM38" s="4647"/>
      <c r="PXN38" s="4647"/>
      <c r="PXO38" s="4647"/>
      <c r="PXP38" s="4647"/>
      <c r="PXQ38" s="4647"/>
      <c r="PXR38" s="4647"/>
      <c r="PXS38" s="4647"/>
      <c r="PXT38" s="4647"/>
      <c r="PXU38" s="4647"/>
      <c r="PXV38" s="4647"/>
      <c r="PXW38" s="4647"/>
      <c r="PXX38" s="4647"/>
      <c r="PXY38" s="4647"/>
      <c r="PXZ38" s="4647"/>
      <c r="PYA38" s="4647"/>
      <c r="PYB38" s="4647"/>
      <c r="PYC38" s="4647"/>
      <c r="PYD38" s="4647"/>
      <c r="PYE38" s="4647"/>
      <c r="PYF38" s="4647"/>
      <c r="PYG38" s="4647"/>
      <c r="PYH38" s="4647"/>
      <c r="PYI38" s="4647"/>
      <c r="PYJ38" s="4647"/>
      <c r="PYK38" s="4647"/>
      <c r="PYL38" s="4647"/>
      <c r="PYM38" s="4647"/>
      <c r="PYN38" s="4647"/>
      <c r="PYO38" s="4647"/>
      <c r="PYP38" s="4647"/>
      <c r="PYQ38" s="4647"/>
      <c r="PYR38" s="4647"/>
      <c r="PYS38" s="4647"/>
      <c r="PYT38" s="4647"/>
      <c r="PYU38" s="4647"/>
      <c r="PYV38" s="4647"/>
      <c r="PYW38" s="4647"/>
      <c r="PYX38" s="4647"/>
      <c r="PYY38" s="4647"/>
      <c r="PYZ38" s="4647"/>
      <c r="PZA38" s="4647"/>
      <c r="PZB38" s="4647"/>
      <c r="PZC38" s="4647"/>
      <c r="PZD38" s="4647"/>
      <c r="PZE38" s="4647"/>
      <c r="PZF38" s="4647"/>
      <c r="PZG38" s="4647"/>
      <c r="PZH38" s="4647"/>
      <c r="PZI38" s="4647"/>
      <c r="PZJ38" s="4647"/>
      <c r="PZK38" s="4647"/>
      <c r="PZL38" s="4647"/>
      <c r="PZM38" s="4647"/>
      <c r="PZN38" s="4647"/>
      <c r="PZO38" s="4647"/>
      <c r="PZP38" s="4647"/>
      <c r="PZQ38" s="4647"/>
      <c r="PZR38" s="4647"/>
      <c r="PZS38" s="4647"/>
      <c r="PZT38" s="4647"/>
      <c r="PZU38" s="4647"/>
      <c r="PZV38" s="4647"/>
      <c r="PZW38" s="4647"/>
      <c r="PZX38" s="4647"/>
      <c r="PZY38" s="4647"/>
      <c r="PZZ38" s="4647"/>
      <c r="QAA38" s="4647"/>
      <c r="QAB38" s="4647"/>
      <c r="QAC38" s="4647"/>
      <c r="QAD38" s="4647"/>
      <c r="QAE38" s="4647"/>
      <c r="QAF38" s="4647"/>
      <c r="QAG38" s="4647"/>
      <c r="QAH38" s="4647"/>
      <c r="QAI38" s="4647"/>
      <c r="QAJ38" s="4647"/>
      <c r="QAK38" s="4647"/>
      <c r="QAL38" s="4647"/>
      <c r="QAM38" s="4647"/>
      <c r="QAN38" s="4647"/>
      <c r="QAO38" s="4647"/>
      <c r="QAP38" s="4647"/>
      <c r="QAQ38" s="4647"/>
      <c r="QAR38" s="4647"/>
      <c r="QAS38" s="4647"/>
      <c r="QAT38" s="4647"/>
      <c r="QAU38" s="4647"/>
      <c r="QAV38" s="4647"/>
      <c r="QAW38" s="4647"/>
      <c r="QAX38" s="4647"/>
      <c r="QAY38" s="4647"/>
      <c r="QAZ38" s="4647"/>
      <c r="QBA38" s="4647"/>
      <c r="QBB38" s="4647"/>
      <c r="QBC38" s="4647"/>
      <c r="QBD38" s="4647"/>
      <c r="QBE38" s="4647"/>
      <c r="QBF38" s="4647"/>
      <c r="QBG38" s="4647"/>
      <c r="QBH38" s="4647"/>
      <c r="QBI38" s="4647"/>
      <c r="QBJ38" s="4647"/>
      <c r="QBK38" s="4647"/>
      <c r="QBL38" s="4647"/>
      <c r="QBM38" s="4647"/>
      <c r="QBN38" s="4647"/>
      <c r="QBO38" s="4647"/>
      <c r="QBP38" s="4647"/>
      <c r="QBQ38" s="4647"/>
      <c r="QBR38" s="4647"/>
      <c r="QBS38" s="4647"/>
      <c r="QBT38" s="4647"/>
      <c r="QBU38" s="4647"/>
      <c r="QBV38" s="4647"/>
      <c r="QBW38" s="4647"/>
      <c r="QBX38" s="4647"/>
      <c r="QBY38" s="4647"/>
      <c r="QBZ38" s="4647"/>
      <c r="QCA38" s="4647"/>
      <c r="QCB38" s="4647"/>
      <c r="QCC38" s="4647"/>
      <c r="QCD38" s="4647"/>
      <c r="QCE38" s="4647"/>
      <c r="QCF38" s="4647"/>
      <c r="QCG38" s="4647"/>
      <c r="QCH38" s="4647"/>
      <c r="QCI38" s="4647"/>
      <c r="QCJ38" s="4647"/>
      <c r="QCK38" s="4647"/>
      <c r="QCL38" s="4647"/>
      <c r="QCM38" s="4647"/>
      <c r="QCN38" s="4647"/>
      <c r="QCO38" s="4647"/>
      <c r="QCP38" s="4647"/>
      <c r="QCQ38" s="4647"/>
      <c r="QCR38" s="4647"/>
      <c r="QCS38" s="4647"/>
      <c r="QCT38" s="4647"/>
      <c r="QCU38" s="4647"/>
      <c r="QCV38" s="4647"/>
      <c r="QCW38" s="4647"/>
      <c r="QCX38" s="4647"/>
      <c r="QCY38" s="4647"/>
      <c r="QCZ38" s="4647"/>
      <c r="QDA38" s="4647"/>
      <c r="QDB38" s="4647"/>
      <c r="QDC38" s="4647"/>
      <c r="QDD38" s="4647"/>
      <c r="QDE38" s="4647"/>
      <c r="QDF38" s="4647"/>
      <c r="QDG38" s="4647"/>
      <c r="QDH38" s="4647"/>
      <c r="QDI38" s="4647"/>
      <c r="QDJ38" s="4647"/>
      <c r="QDK38" s="4647"/>
      <c r="QDL38" s="4647"/>
      <c r="QDM38" s="4647"/>
      <c r="QDN38" s="4647"/>
      <c r="QDO38" s="4647"/>
      <c r="QDP38" s="4647"/>
      <c r="QDQ38" s="4647"/>
      <c r="QDR38" s="4647"/>
      <c r="QDS38" s="4647"/>
      <c r="QDT38" s="4647"/>
      <c r="QDU38" s="4647"/>
      <c r="QDV38" s="4647"/>
      <c r="QDW38" s="4647"/>
      <c r="QDX38" s="4647"/>
      <c r="QDY38" s="4647"/>
      <c r="QDZ38" s="4647"/>
      <c r="QEA38" s="4647"/>
      <c r="QEB38" s="4647"/>
      <c r="QEC38" s="4647"/>
      <c r="QED38" s="4647"/>
      <c r="QEE38" s="4647"/>
      <c r="QEF38" s="4647"/>
      <c r="QEG38" s="4647"/>
      <c r="QEH38" s="4647"/>
      <c r="QEI38" s="4647"/>
      <c r="QEJ38" s="4647"/>
      <c r="QEK38" s="4647"/>
      <c r="QEL38" s="4647"/>
      <c r="QEM38" s="4647"/>
      <c r="QEN38" s="4647"/>
      <c r="QEO38" s="4647"/>
      <c r="QEP38" s="4647"/>
      <c r="QEQ38" s="4647"/>
      <c r="QER38" s="4647"/>
      <c r="QES38" s="4647"/>
      <c r="QET38" s="4647"/>
      <c r="QEU38" s="4647"/>
      <c r="QEV38" s="4647"/>
      <c r="QEW38" s="4647"/>
      <c r="QEX38" s="4647"/>
      <c r="QEY38" s="4647"/>
      <c r="QEZ38" s="4647"/>
      <c r="QFA38" s="4647"/>
      <c r="QFB38" s="4647"/>
      <c r="QFC38" s="4647"/>
      <c r="QFD38" s="4647"/>
      <c r="QFE38" s="4647"/>
      <c r="QFF38" s="4647"/>
      <c r="QFG38" s="4647"/>
      <c r="QFH38" s="4647"/>
      <c r="QFI38" s="4647"/>
      <c r="QFJ38" s="4647"/>
      <c r="QFK38" s="4647"/>
      <c r="QFL38" s="4647"/>
      <c r="QFM38" s="4647"/>
      <c r="QFN38" s="4647"/>
      <c r="QFO38" s="4647"/>
      <c r="QFP38" s="4647"/>
      <c r="QFQ38" s="4647"/>
      <c r="QFR38" s="4647"/>
      <c r="QFS38" s="4647"/>
      <c r="QFT38" s="4647"/>
      <c r="QFU38" s="4647"/>
      <c r="QFV38" s="4647"/>
      <c r="QFW38" s="4647"/>
      <c r="QFX38" s="4647"/>
      <c r="QFY38" s="4647"/>
      <c r="QFZ38" s="4647"/>
      <c r="QGA38" s="4647"/>
      <c r="QGB38" s="4647"/>
      <c r="QGC38" s="4647"/>
      <c r="QGD38" s="4647"/>
      <c r="QGE38" s="4647"/>
      <c r="QGF38" s="4647"/>
      <c r="QGG38" s="4647"/>
      <c r="QGH38" s="4647"/>
      <c r="QGI38" s="4647"/>
      <c r="QGJ38" s="4647"/>
      <c r="QGK38" s="4647"/>
      <c r="QGL38" s="4647"/>
      <c r="QGM38" s="4647"/>
      <c r="QGN38" s="4647"/>
      <c r="QGO38" s="4647"/>
      <c r="QGP38" s="4647"/>
      <c r="QGQ38" s="4647"/>
      <c r="QGR38" s="4647"/>
      <c r="QGS38" s="4647"/>
      <c r="QGT38" s="4647"/>
      <c r="QGU38" s="4647"/>
      <c r="QGV38" s="4647"/>
      <c r="QGW38" s="4647"/>
      <c r="QGX38" s="4647"/>
      <c r="QGY38" s="4647"/>
      <c r="QGZ38" s="4647"/>
      <c r="QHA38" s="4647"/>
      <c r="QHB38" s="4647"/>
      <c r="QHC38" s="4647"/>
      <c r="QHD38" s="4647"/>
      <c r="QHE38" s="4647"/>
      <c r="QHF38" s="4647"/>
      <c r="QHG38" s="4647"/>
      <c r="QHH38" s="4647"/>
      <c r="QHI38" s="4647"/>
      <c r="QHJ38" s="4647"/>
      <c r="QHK38" s="4647"/>
      <c r="QHL38" s="4647"/>
      <c r="QHM38" s="4647"/>
      <c r="QHN38" s="4647"/>
      <c r="QHO38" s="4647"/>
      <c r="QHP38" s="4647"/>
      <c r="QHQ38" s="4647"/>
      <c r="QHR38" s="4647"/>
      <c r="QHS38" s="4647"/>
      <c r="QHT38" s="4647"/>
      <c r="QHU38" s="4647"/>
      <c r="QHV38" s="4647"/>
      <c r="QHW38" s="4647"/>
      <c r="QHX38" s="4647"/>
      <c r="QHY38" s="4647"/>
      <c r="QHZ38" s="4647"/>
      <c r="QIA38" s="4647"/>
      <c r="QIB38" s="4647"/>
      <c r="QIC38" s="4647"/>
      <c r="QID38" s="4647"/>
      <c r="QIE38" s="4647"/>
      <c r="QIF38" s="4647"/>
      <c r="QIG38" s="4647"/>
      <c r="QIH38" s="4647"/>
      <c r="QII38" s="4647"/>
      <c r="QIJ38" s="4647"/>
      <c r="QIK38" s="4647"/>
      <c r="QIL38" s="4647"/>
      <c r="QIM38" s="4647"/>
      <c r="QIN38" s="4647"/>
      <c r="QIO38" s="4647"/>
      <c r="QIP38" s="4647"/>
      <c r="QIQ38" s="4647"/>
      <c r="QIR38" s="4647"/>
      <c r="QIS38" s="4647"/>
      <c r="QIT38" s="4647"/>
      <c r="QIU38" s="4647"/>
      <c r="QIV38" s="4647"/>
      <c r="QIW38" s="4647"/>
      <c r="QIX38" s="4647"/>
      <c r="QIY38" s="4647"/>
      <c r="QIZ38" s="4647"/>
      <c r="QJA38" s="4647"/>
      <c r="QJB38" s="4647"/>
      <c r="QJC38" s="4647"/>
      <c r="QJD38" s="4647"/>
      <c r="QJE38" s="4647"/>
      <c r="QJF38" s="4647"/>
      <c r="QJG38" s="4647"/>
      <c r="QJH38" s="4647"/>
      <c r="QJI38" s="4647"/>
      <c r="QJJ38" s="4647"/>
      <c r="QJK38" s="4647"/>
      <c r="QJL38" s="4647"/>
      <c r="QJM38" s="4647"/>
      <c r="QJN38" s="4647"/>
      <c r="QJO38" s="4647"/>
      <c r="QJP38" s="4647"/>
      <c r="QJQ38" s="4647"/>
      <c r="QJR38" s="4647"/>
      <c r="QJS38" s="4647"/>
      <c r="QJT38" s="4647"/>
      <c r="QJU38" s="4647"/>
      <c r="QJV38" s="4647"/>
      <c r="QJW38" s="4647"/>
      <c r="QJX38" s="4647"/>
      <c r="QJY38" s="4647"/>
      <c r="QJZ38" s="4647"/>
      <c r="QKA38" s="4647"/>
      <c r="QKB38" s="4647"/>
      <c r="QKC38" s="4647"/>
      <c r="QKD38" s="4647"/>
      <c r="QKE38" s="4647"/>
      <c r="QKF38" s="4647"/>
      <c r="QKG38" s="4647"/>
      <c r="QKH38" s="4647"/>
      <c r="QKI38" s="4647"/>
      <c r="QKJ38" s="4647"/>
      <c r="QKK38" s="4647"/>
      <c r="QKL38" s="4647"/>
      <c r="QKM38" s="4647"/>
      <c r="QKN38" s="4647"/>
      <c r="QKO38" s="4647"/>
      <c r="QKP38" s="4647"/>
      <c r="QKQ38" s="4647"/>
      <c r="QKR38" s="4647"/>
      <c r="QKS38" s="4647"/>
      <c r="QKT38" s="4647"/>
      <c r="QKU38" s="4647"/>
      <c r="QKV38" s="4647"/>
      <c r="QKW38" s="4647"/>
      <c r="QKX38" s="4647"/>
      <c r="QKY38" s="4647"/>
      <c r="QKZ38" s="4647"/>
      <c r="QLA38" s="4647"/>
      <c r="QLB38" s="4647"/>
      <c r="QLC38" s="4647"/>
      <c r="QLD38" s="4647"/>
      <c r="QLE38" s="4647"/>
      <c r="QLF38" s="4647"/>
      <c r="QLG38" s="4647"/>
      <c r="QLH38" s="4647"/>
      <c r="QLI38" s="4647"/>
      <c r="QLJ38" s="4647"/>
      <c r="QLK38" s="4647"/>
      <c r="QLL38" s="4647"/>
      <c r="QLM38" s="4647"/>
      <c r="QLN38" s="4647"/>
      <c r="QLO38" s="4647"/>
      <c r="QLP38" s="4647"/>
      <c r="QLQ38" s="4647"/>
      <c r="QLR38" s="4647"/>
      <c r="QLS38" s="4647"/>
      <c r="QLT38" s="4647"/>
      <c r="QLU38" s="4647"/>
      <c r="QLV38" s="4647"/>
      <c r="QLW38" s="4647"/>
      <c r="QLX38" s="4647"/>
      <c r="QLY38" s="4647"/>
      <c r="QLZ38" s="4647"/>
      <c r="QMA38" s="4647"/>
      <c r="QMB38" s="4647"/>
      <c r="QMC38" s="4647"/>
      <c r="QMD38" s="4647"/>
      <c r="QME38" s="4647"/>
      <c r="QMF38" s="4647"/>
      <c r="QMG38" s="4647"/>
      <c r="QMH38" s="4647"/>
      <c r="QMI38" s="4647"/>
      <c r="QMJ38" s="4647"/>
      <c r="QMK38" s="4647"/>
      <c r="QML38" s="4647"/>
      <c r="QMM38" s="4647"/>
      <c r="QMN38" s="4647"/>
      <c r="QMO38" s="4647"/>
      <c r="QMP38" s="4647"/>
      <c r="QMQ38" s="4647"/>
      <c r="QMR38" s="4647"/>
      <c r="QMS38" s="4647"/>
      <c r="QMT38" s="4647"/>
      <c r="QMU38" s="4647"/>
      <c r="QMV38" s="4647"/>
      <c r="QMW38" s="4647"/>
      <c r="QMX38" s="4647"/>
      <c r="QMY38" s="4647"/>
      <c r="QMZ38" s="4647"/>
      <c r="QNA38" s="4647"/>
      <c r="QNB38" s="4647"/>
      <c r="QNC38" s="4647"/>
      <c r="QND38" s="4647"/>
      <c r="QNE38" s="4647"/>
      <c r="QNF38" s="4647"/>
      <c r="QNG38" s="4647"/>
      <c r="QNH38" s="4647"/>
      <c r="QNI38" s="4647"/>
      <c r="QNJ38" s="4647"/>
      <c r="QNK38" s="4647"/>
      <c r="QNL38" s="4647"/>
      <c r="QNM38" s="4647"/>
      <c r="QNN38" s="4647"/>
      <c r="QNO38" s="4647"/>
      <c r="QNP38" s="4647"/>
      <c r="QNQ38" s="4647"/>
      <c r="QNR38" s="4647"/>
      <c r="QNS38" s="4647"/>
      <c r="QNT38" s="4647"/>
      <c r="QNU38" s="4647"/>
      <c r="QNV38" s="4647"/>
      <c r="QNW38" s="4647"/>
      <c r="QNX38" s="4647"/>
      <c r="QNY38" s="4647"/>
      <c r="QNZ38" s="4647"/>
      <c r="QOA38" s="4647"/>
      <c r="QOB38" s="4647"/>
      <c r="QOC38" s="4647"/>
      <c r="QOD38" s="4647"/>
      <c r="QOE38" s="4647"/>
      <c r="QOF38" s="4647"/>
      <c r="QOG38" s="4647"/>
      <c r="QOH38" s="4647"/>
      <c r="QOI38" s="4647"/>
      <c r="QOJ38" s="4647"/>
      <c r="QOK38" s="4647"/>
      <c r="QOL38" s="4647"/>
      <c r="QOM38" s="4647"/>
      <c r="QON38" s="4647"/>
      <c r="QOO38" s="4647"/>
      <c r="QOP38" s="4647"/>
      <c r="QOQ38" s="4647"/>
      <c r="QOR38" s="4647"/>
      <c r="QOS38" s="4647"/>
      <c r="QOT38" s="4647"/>
      <c r="QOU38" s="4647"/>
      <c r="QOV38" s="4647"/>
      <c r="QOW38" s="4647"/>
      <c r="QOX38" s="4647"/>
      <c r="QOY38" s="4647"/>
      <c r="QOZ38" s="4647"/>
      <c r="QPA38" s="4647"/>
      <c r="QPB38" s="4647"/>
      <c r="QPC38" s="4647"/>
      <c r="QPD38" s="4647"/>
      <c r="QPE38" s="4647"/>
      <c r="QPF38" s="4647"/>
      <c r="QPG38" s="4647"/>
      <c r="QPH38" s="4647"/>
      <c r="QPI38" s="4647"/>
      <c r="QPJ38" s="4647"/>
      <c r="QPK38" s="4647"/>
      <c r="QPL38" s="4647"/>
      <c r="QPM38" s="4647"/>
      <c r="QPN38" s="4647"/>
      <c r="QPO38" s="4647"/>
      <c r="QPP38" s="4647"/>
      <c r="QPQ38" s="4647"/>
      <c r="QPR38" s="4647"/>
      <c r="QPS38" s="4647"/>
      <c r="QPT38" s="4647"/>
      <c r="QPU38" s="4647"/>
      <c r="QPV38" s="4647"/>
      <c r="QPW38" s="4647"/>
      <c r="QPX38" s="4647"/>
      <c r="QPY38" s="4647"/>
      <c r="QPZ38" s="4647"/>
      <c r="QQA38" s="4647"/>
      <c r="QQB38" s="4647"/>
      <c r="QQC38" s="4647"/>
      <c r="QQD38" s="4647"/>
      <c r="QQE38" s="4647"/>
      <c r="QQF38" s="4647"/>
      <c r="QQG38" s="4647"/>
      <c r="QQH38" s="4647"/>
      <c r="QQI38" s="4647"/>
      <c r="QQJ38" s="4647"/>
      <c r="QQK38" s="4647"/>
      <c r="QQL38" s="4647"/>
      <c r="QQM38" s="4647"/>
      <c r="QQN38" s="4647"/>
      <c r="QQO38" s="4647"/>
      <c r="QQP38" s="4647"/>
      <c r="QQQ38" s="4647"/>
      <c r="QQR38" s="4647"/>
      <c r="QQS38" s="4647"/>
      <c r="QQT38" s="4647"/>
      <c r="QQU38" s="4647"/>
      <c r="QQV38" s="4647"/>
      <c r="QQW38" s="4647"/>
      <c r="QQX38" s="4647"/>
      <c r="QQY38" s="4647"/>
      <c r="QQZ38" s="4647"/>
      <c r="QRA38" s="4647"/>
      <c r="QRB38" s="4647"/>
      <c r="QRC38" s="4647"/>
      <c r="QRD38" s="4647"/>
      <c r="QRE38" s="4647"/>
      <c r="QRF38" s="4647"/>
      <c r="QRG38" s="4647"/>
      <c r="QRH38" s="4647"/>
      <c r="QRI38" s="4647"/>
      <c r="QRJ38" s="4647"/>
      <c r="QRK38" s="4647"/>
      <c r="QRL38" s="4647"/>
      <c r="QRM38" s="4647"/>
      <c r="QRN38" s="4647"/>
      <c r="QRO38" s="4647"/>
      <c r="QRP38" s="4647"/>
      <c r="QRQ38" s="4647"/>
      <c r="QRR38" s="4647"/>
      <c r="QRS38" s="4647"/>
      <c r="QRT38" s="4647"/>
      <c r="QRU38" s="4647"/>
      <c r="QRV38" s="4647"/>
      <c r="QRW38" s="4647"/>
      <c r="QRX38" s="4647"/>
      <c r="QRY38" s="4647"/>
      <c r="QRZ38" s="4647"/>
      <c r="QSA38" s="4647"/>
      <c r="QSB38" s="4647"/>
      <c r="QSC38" s="4647"/>
      <c r="QSD38" s="4647"/>
      <c r="QSE38" s="4647"/>
      <c r="QSF38" s="4647"/>
      <c r="QSG38" s="4647"/>
      <c r="QSH38" s="4647"/>
      <c r="QSI38" s="4647"/>
      <c r="QSJ38" s="4647"/>
      <c r="QSK38" s="4647"/>
      <c r="QSL38" s="4647"/>
      <c r="QSM38" s="4647"/>
      <c r="QSN38" s="4647"/>
      <c r="QSO38" s="4647"/>
      <c r="QSP38" s="4647"/>
      <c r="QSQ38" s="4647"/>
      <c r="QSR38" s="4647"/>
      <c r="QSS38" s="4647"/>
      <c r="QST38" s="4647"/>
      <c r="QSU38" s="4647"/>
      <c r="QSV38" s="4647"/>
      <c r="QSW38" s="4647"/>
      <c r="QSX38" s="4647"/>
      <c r="QSY38" s="4647"/>
      <c r="QSZ38" s="4647"/>
      <c r="QTA38" s="4647"/>
      <c r="QTB38" s="4647"/>
      <c r="QTC38" s="4647"/>
      <c r="QTD38" s="4647"/>
      <c r="QTE38" s="4647"/>
      <c r="QTF38" s="4647"/>
      <c r="QTG38" s="4647"/>
      <c r="QTH38" s="4647"/>
      <c r="QTI38" s="4647"/>
      <c r="QTJ38" s="4647"/>
      <c r="QTK38" s="4647"/>
      <c r="QTL38" s="4647"/>
      <c r="QTM38" s="4647"/>
      <c r="QTN38" s="4647"/>
      <c r="QTO38" s="4647"/>
      <c r="QTP38" s="4647"/>
      <c r="QTQ38" s="4647"/>
      <c r="QTR38" s="4647"/>
      <c r="QTS38" s="4647"/>
      <c r="QTT38" s="4647"/>
      <c r="QTU38" s="4647"/>
      <c r="QTV38" s="4647"/>
      <c r="QTW38" s="4647"/>
      <c r="QTX38" s="4647"/>
      <c r="QTY38" s="4647"/>
      <c r="QTZ38" s="4647"/>
      <c r="QUA38" s="4647"/>
      <c r="QUB38" s="4647"/>
      <c r="QUC38" s="4647"/>
      <c r="QUD38" s="4647"/>
      <c r="QUE38" s="4647"/>
      <c r="QUF38" s="4647"/>
      <c r="QUG38" s="4647"/>
      <c r="QUH38" s="4647"/>
      <c r="QUI38" s="4647"/>
      <c r="QUJ38" s="4647"/>
      <c r="QUK38" s="4647"/>
      <c r="QUL38" s="4647"/>
      <c r="QUM38" s="4647"/>
      <c r="QUN38" s="4647"/>
      <c r="QUO38" s="4647"/>
      <c r="QUP38" s="4647"/>
      <c r="QUQ38" s="4647"/>
      <c r="QUR38" s="4647"/>
      <c r="QUS38" s="4647"/>
      <c r="QUT38" s="4647"/>
      <c r="QUU38" s="4647"/>
      <c r="QUV38" s="4647"/>
      <c r="QUW38" s="4647"/>
      <c r="QUX38" s="4647"/>
      <c r="QUY38" s="4647"/>
      <c r="QUZ38" s="4647"/>
      <c r="QVA38" s="4647"/>
      <c r="QVB38" s="4647"/>
      <c r="QVC38" s="4647"/>
      <c r="QVD38" s="4647"/>
      <c r="QVE38" s="4647"/>
      <c r="QVF38" s="4647"/>
      <c r="QVG38" s="4647"/>
      <c r="QVH38" s="4647"/>
      <c r="QVI38" s="4647"/>
      <c r="QVJ38" s="4647"/>
      <c r="QVK38" s="4647"/>
      <c r="QVL38" s="4647"/>
      <c r="QVM38" s="4647"/>
      <c r="QVN38" s="4647"/>
      <c r="QVO38" s="4647"/>
      <c r="QVP38" s="4647"/>
      <c r="QVQ38" s="4647"/>
      <c r="QVR38" s="4647"/>
      <c r="QVS38" s="4647"/>
      <c r="QVT38" s="4647"/>
      <c r="QVU38" s="4647"/>
      <c r="QVV38" s="4647"/>
      <c r="QVW38" s="4647"/>
      <c r="QVX38" s="4647"/>
      <c r="QVY38" s="4647"/>
      <c r="QVZ38" s="4647"/>
      <c r="QWA38" s="4647"/>
      <c r="QWB38" s="4647"/>
      <c r="QWC38" s="4647"/>
      <c r="QWD38" s="4647"/>
      <c r="QWE38" s="4647"/>
      <c r="QWF38" s="4647"/>
      <c r="QWG38" s="4647"/>
      <c r="QWH38" s="4647"/>
      <c r="QWI38" s="4647"/>
      <c r="QWJ38" s="4647"/>
      <c r="QWK38" s="4647"/>
      <c r="QWL38" s="4647"/>
      <c r="QWM38" s="4647"/>
      <c r="QWN38" s="4647"/>
      <c r="QWO38" s="4647"/>
      <c r="QWP38" s="4647"/>
      <c r="QWQ38" s="4647"/>
      <c r="QWR38" s="4647"/>
      <c r="QWS38" s="4647"/>
      <c r="QWT38" s="4647"/>
      <c r="QWU38" s="4647"/>
      <c r="QWV38" s="4647"/>
      <c r="QWW38" s="4647"/>
      <c r="QWX38" s="4647"/>
      <c r="QWY38" s="4647"/>
      <c r="QWZ38" s="4647"/>
      <c r="QXA38" s="4647"/>
      <c r="QXB38" s="4647"/>
      <c r="QXC38" s="4647"/>
      <c r="QXD38" s="4647"/>
      <c r="QXE38" s="4647"/>
      <c r="QXF38" s="4647"/>
      <c r="QXG38" s="4647"/>
      <c r="QXH38" s="4647"/>
      <c r="QXI38" s="4647"/>
      <c r="QXJ38" s="4647"/>
      <c r="QXK38" s="4647"/>
      <c r="QXL38" s="4647"/>
      <c r="QXM38" s="4647"/>
      <c r="QXN38" s="4647"/>
      <c r="QXO38" s="4647"/>
      <c r="QXP38" s="4647"/>
      <c r="QXQ38" s="4647"/>
      <c r="QXR38" s="4647"/>
      <c r="QXS38" s="4647"/>
      <c r="QXT38" s="4647"/>
      <c r="QXU38" s="4647"/>
      <c r="QXV38" s="4647"/>
      <c r="QXW38" s="4647"/>
      <c r="QXX38" s="4647"/>
      <c r="QXY38" s="4647"/>
      <c r="QXZ38" s="4647"/>
      <c r="QYA38" s="4647"/>
      <c r="QYB38" s="4647"/>
      <c r="QYC38" s="4647"/>
      <c r="QYD38" s="4647"/>
      <c r="QYE38" s="4647"/>
      <c r="QYF38" s="4647"/>
      <c r="QYG38" s="4647"/>
      <c r="QYH38" s="4647"/>
      <c r="QYI38" s="4647"/>
      <c r="QYJ38" s="4647"/>
      <c r="QYK38" s="4647"/>
      <c r="QYL38" s="4647"/>
      <c r="QYM38" s="4647"/>
      <c r="QYN38" s="4647"/>
      <c r="QYO38" s="4647"/>
      <c r="QYP38" s="4647"/>
      <c r="QYQ38" s="4647"/>
      <c r="QYR38" s="4647"/>
      <c r="QYS38" s="4647"/>
      <c r="QYT38" s="4647"/>
      <c r="QYU38" s="4647"/>
      <c r="QYV38" s="4647"/>
      <c r="QYW38" s="4647"/>
      <c r="QYX38" s="4647"/>
      <c r="QYY38" s="4647"/>
      <c r="QYZ38" s="4647"/>
      <c r="QZA38" s="4647"/>
      <c r="QZB38" s="4647"/>
      <c r="QZC38" s="4647"/>
      <c r="QZD38" s="4647"/>
      <c r="QZE38" s="4647"/>
      <c r="QZF38" s="4647"/>
      <c r="QZG38" s="4647"/>
      <c r="QZH38" s="4647"/>
      <c r="QZI38" s="4647"/>
      <c r="QZJ38" s="4647"/>
      <c r="QZK38" s="4647"/>
      <c r="QZL38" s="4647"/>
      <c r="QZM38" s="4647"/>
      <c r="QZN38" s="4647"/>
      <c r="QZO38" s="4647"/>
      <c r="QZP38" s="4647"/>
      <c r="QZQ38" s="4647"/>
      <c r="QZR38" s="4647"/>
      <c r="QZS38" s="4647"/>
      <c r="QZT38" s="4647"/>
      <c r="QZU38" s="4647"/>
      <c r="QZV38" s="4647"/>
      <c r="QZW38" s="4647"/>
      <c r="QZX38" s="4647"/>
      <c r="QZY38" s="4647"/>
      <c r="QZZ38" s="4647"/>
      <c r="RAA38" s="4647"/>
      <c r="RAB38" s="4647"/>
      <c r="RAC38" s="4647"/>
      <c r="RAD38" s="4647"/>
      <c r="RAE38" s="4647"/>
      <c r="RAF38" s="4647"/>
      <c r="RAG38" s="4647"/>
      <c r="RAH38" s="4647"/>
      <c r="RAI38" s="4647"/>
      <c r="RAJ38" s="4647"/>
      <c r="RAK38" s="4647"/>
      <c r="RAL38" s="4647"/>
      <c r="RAM38" s="4647"/>
      <c r="RAN38" s="4647"/>
      <c r="RAO38" s="4647"/>
      <c r="RAP38" s="4647"/>
      <c r="RAQ38" s="4647"/>
      <c r="RAR38" s="4647"/>
      <c r="RAS38" s="4647"/>
      <c r="RAT38" s="4647"/>
      <c r="RAU38" s="4647"/>
      <c r="RAV38" s="4647"/>
      <c r="RAW38" s="4647"/>
      <c r="RAX38" s="4647"/>
      <c r="RAY38" s="4647"/>
      <c r="RAZ38" s="4647"/>
      <c r="RBA38" s="4647"/>
      <c r="RBB38" s="4647"/>
      <c r="RBC38" s="4647"/>
      <c r="RBD38" s="4647"/>
      <c r="RBE38" s="4647"/>
      <c r="RBF38" s="4647"/>
      <c r="RBG38" s="4647"/>
      <c r="RBH38" s="4647"/>
      <c r="RBI38" s="4647"/>
      <c r="RBJ38" s="4647"/>
      <c r="RBK38" s="4647"/>
      <c r="RBL38" s="4647"/>
      <c r="RBM38" s="4647"/>
      <c r="RBN38" s="4647"/>
      <c r="RBO38" s="4647"/>
      <c r="RBP38" s="4647"/>
      <c r="RBQ38" s="4647"/>
      <c r="RBR38" s="4647"/>
      <c r="RBS38" s="4647"/>
      <c r="RBT38" s="4647"/>
      <c r="RBU38" s="4647"/>
      <c r="RBV38" s="4647"/>
      <c r="RBW38" s="4647"/>
      <c r="RBX38" s="4647"/>
      <c r="RBY38" s="4647"/>
      <c r="RBZ38" s="4647"/>
      <c r="RCA38" s="4647"/>
      <c r="RCB38" s="4647"/>
      <c r="RCC38" s="4647"/>
      <c r="RCD38" s="4647"/>
      <c r="RCE38" s="4647"/>
      <c r="RCF38" s="4647"/>
      <c r="RCG38" s="4647"/>
      <c r="RCH38" s="4647"/>
      <c r="RCI38" s="4647"/>
      <c r="RCJ38" s="4647"/>
      <c r="RCK38" s="4647"/>
      <c r="RCL38" s="4647"/>
      <c r="RCM38" s="4647"/>
      <c r="RCN38" s="4647"/>
      <c r="RCO38" s="4647"/>
      <c r="RCP38" s="4647"/>
      <c r="RCQ38" s="4647"/>
      <c r="RCR38" s="4647"/>
      <c r="RCS38" s="4647"/>
      <c r="RCT38" s="4647"/>
      <c r="RCU38" s="4647"/>
      <c r="RCV38" s="4647"/>
      <c r="RCW38" s="4647"/>
      <c r="RCX38" s="4647"/>
      <c r="RCY38" s="4647"/>
      <c r="RCZ38" s="4647"/>
      <c r="RDA38" s="4647"/>
      <c r="RDB38" s="4647"/>
      <c r="RDC38" s="4647"/>
      <c r="RDD38" s="4647"/>
      <c r="RDE38" s="4647"/>
      <c r="RDF38" s="4647"/>
      <c r="RDG38" s="4647"/>
      <c r="RDH38" s="4647"/>
      <c r="RDI38" s="4647"/>
      <c r="RDJ38" s="4647"/>
      <c r="RDK38" s="4647"/>
      <c r="RDL38" s="4647"/>
      <c r="RDM38" s="4647"/>
      <c r="RDN38" s="4647"/>
      <c r="RDO38" s="4647"/>
      <c r="RDP38" s="4647"/>
      <c r="RDQ38" s="4647"/>
      <c r="RDR38" s="4647"/>
      <c r="RDS38" s="4647"/>
      <c r="RDT38" s="4647"/>
      <c r="RDU38" s="4647"/>
      <c r="RDV38" s="4647"/>
      <c r="RDW38" s="4647"/>
      <c r="RDX38" s="4647"/>
      <c r="RDY38" s="4647"/>
      <c r="RDZ38" s="4647"/>
      <c r="REA38" s="4647"/>
      <c r="REB38" s="4647"/>
      <c r="REC38" s="4647"/>
      <c r="RED38" s="4647"/>
      <c r="REE38" s="4647"/>
      <c r="REF38" s="4647"/>
      <c r="REG38" s="4647"/>
      <c r="REH38" s="4647"/>
      <c r="REI38" s="4647"/>
      <c r="REJ38" s="4647"/>
      <c r="REK38" s="4647"/>
      <c r="REL38" s="4647"/>
      <c r="REM38" s="4647"/>
      <c r="REN38" s="4647"/>
      <c r="REO38" s="4647"/>
      <c r="REP38" s="4647"/>
      <c r="REQ38" s="4647"/>
      <c r="RER38" s="4647"/>
      <c r="RES38" s="4647"/>
      <c r="RET38" s="4647"/>
      <c r="REU38" s="4647"/>
      <c r="REV38" s="4647"/>
      <c r="REW38" s="4647"/>
      <c r="REX38" s="4647"/>
      <c r="REY38" s="4647"/>
      <c r="REZ38" s="4647"/>
      <c r="RFA38" s="4647"/>
      <c r="RFB38" s="4647"/>
      <c r="RFC38" s="4647"/>
      <c r="RFD38" s="4647"/>
      <c r="RFE38" s="4647"/>
      <c r="RFF38" s="4647"/>
      <c r="RFG38" s="4647"/>
      <c r="RFH38" s="4647"/>
      <c r="RFI38" s="4647"/>
      <c r="RFJ38" s="4647"/>
      <c r="RFK38" s="4647"/>
      <c r="RFL38" s="4647"/>
      <c r="RFM38" s="4647"/>
      <c r="RFN38" s="4647"/>
      <c r="RFO38" s="4647"/>
      <c r="RFP38" s="4647"/>
      <c r="RFQ38" s="4647"/>
      <c r="RFR38" s="4647"/>
      <c r="RFS38" s="4647"/>
      <c r="RFT38" s="4647"/>
      <c r="RFU38" s="4647"/>
      <c r="RFV38" s="4647"/>
      <c r="RFW38" s="4647"/>
      <c r="RFX38" s="4647"/>
      <c r="RFY38" s="4647"/>
      <c r="RFZ38" s="4647"/>
      <c r="RGA38" s="4647"/>
      <c r="RGB38" s="4647"/>
      <c r="RGC38" s="4647"/>
      <c r="RGD38" s="4647"/>
      <c r="RGE38" s="4647"/>
      <c r="RGF38" s="4647"/>
      <c r="RGG38" s="4647"/>
      <c r="RGH38" s="4647"/>
      <c r="RGI38" s="4647"/>
      <c r="RGJ38" s="4647"/>
      <c r="RGK38" s="4647"/>
      <c r="RGL38" s="4647"/>
      <c r="RGM38" s="4647"/>
      <c r="RGN38" s="4647"/>
      <c r="RGO38" s="4647"/>
      <c r="RGP38" s="4647"/>
      <c r="RGQ38" s="4647"/>
      <c r="RGR38" s="4647"/>
      <c r="RGS38" s="4647"/>
      <c r="RGT38" s="4647"/>
      <c r="RGU38" s="4647"/>
      <c r="RGV38" s="4647"/>
      <c r="RGW38" s="4647"/>
      <c r="RGX38" s="4647"/>
      <c r="RGY38" s="4647"/>
      <c r="RGZ38" s="4647"/>
      <c r="RHA38" s="4647"/>
      <c r="RHB38" s="4647"/>
      <c r="RHC38" s="4647"/>
      <c r="RHD38" s="4647"/>
      <c r="RHE38" s="4647"/>
      <c r="RHF38" s="4647"/>
      <c r="RHG38" s="4647"/>
      <c r="RHH38" s="4647"/>
      <c r="RHI38" s="4647"/>
      <c r="RHJ38" s="4647"/>
      <c r="RHK38" s="4647"/>
      <c r="RHL38" s="4647"/>
      <c r="RHM38" s="4647"/>
      <c r="RHN38" s="4647"/>
      <c r="RHO38" s="4647"/>
      <c r="RHP38" s="4647"/>
      <c r="RHQ38" s="4647"/>
      <c r="RHR38" s="4647"/>
      <c r="RHS38" s="4647"/>
      <c r="RHT38" s="4647"/>
      <c r="RHU38" s="4647"/>
      <c r="RHV38" s="4647"/>
      <c r="RHW38" s="4647"/>
      <c r="RHX38" s="4647"/>
      <c r="RHY38" s="4647"/>
      <c r="RHZ38" s="4647"/>
      <c r="RIA38" s="4647"/>
      <c r="RIB38" s="4647"/>
      <c r="RIC38" s="4647"/>
      <c r="RID38" s="4647"/>
      <c r="RIE38" s="4647"/>
      <c r="RIF38" s="4647"/>
      <c r="RIG38" s="4647"/>
      <c r="RIH38" s="4647"/>
      <c r="RII38" s="4647"/>
      <c r="RIJ38" s="4647"/>
      <c r="RIK38" s="4647"/>
      <c r="RIL38" s="4647"/>
      <c r="RIM38" s="4647"/>
      <c r="RIN38" s="4647"/>
      <c r="RIO38" s="4647"/>
      <c r="RIP38" s="4647"/>
      <c r="RIQ38" s="4647"/>
      <c r="RIR38" s="4647"/>
      <c r="RIS38" s="4647"/>
      <c r="RIT38" s="4647"/>
      <c r="RIU38" s="4647"/>
      <c r="RIV38" s="4647"/>
      <c r="RIW38" s="4647"/>
      <c r="RIX38" s="4647"/>
      <c r="RIY38" s="4647"/>
      <c r="RIZ38" s="4647"/>
      <c r="RJA38" s="4647"/>
      <c r="RJB38" s="4647"/>
      <c r="RJC38" s="4647"/>
      <c r="RJD38" s="4647"/>
      <c r="RJE38" s="4647"/>
      <c r="RJF38" s="4647"/>
      <c r="RJG38" s="4647"/>
      <c r="RJH38" s="4647"/>
      <c r="RJI38" s="4647"/>
      <c r="RJJ38" s="4647"/>
      <c r="RJK38" s="4647"/>
      <c r="RJL38" s="4647"/>
      <c r="RJM38" s="4647"/>
      <c r="RJN38" s="4647"/>
      <c r="RJO38" s="4647"/>
      <c r="RJP38" s="4647"/>
      <c r="RJQ38" s="4647"/>
      <c r="RJR38" s="4647"/>
      <c r="RJS38" s="4647"/>
      <c r="RJT38" s="4647"/>
      <c r="RJU38" s="4647"/>
      <c r="RJV38" s="4647"/>
      <c r="RJW38" s="4647"/>
      <c r="RJX38" s="4647"/>
      <c r="RJY38" s="4647"/>
      <c r="RJZ38" s="4647"/>
      <c r="RKA38" s="4647"/>
      <c r="RKB38" s="4647"/>
      <c r="RKC38" s="4647"/>
      <c r="RKD38" s="4647"/>
      <c r="RKE38" s="4647"/>
      <c r="RKF38" s="4647"/>
      <c r="RKG38" s="4647"/>
      <c r="RKH38" s="4647"/>
      <c r="RKI38" s="4647"/>
      <c r="RKJ38" s="4647"/>
      <c r="RKK38" s="4647"/>
      <c r="RKL38" s="4647"/>
      <c r="RKM38" s="4647"/>
      <c r="RKN38" s="4647"/>
      <c r="RKO38" s="4647"/>
      <c r="RKP38" s="4647"/>
      <c r="RKQ38" s="4647"/>
      <c r="RKR38" s="4647"/>
      <c r="RKS38" s="4647"/>
      <c r="RKT38" s="4647"/>
      <c r="RKU38" s="4647"/>
      <c r="RKV38" s="4647"/>
      <c r="RKW38" s="4647"/>
      <c r="RKX38" s="4647"/>
      <c r="RKY38" s="4647"/>
      <c r="RKZ38" s="4647"/>
      <c r="RLA38" s="4647"/>
      <c r="RLB38" s="4647"/>
      <c r="RLC38" s="4647"/>
      <c r="RLD38" s="4647"/>
      <c r="RLE38" s="4647"/>
      <c r="RLF38" s="4647"/>
      <c r="RLG38" s="4647"/>
      <c r="RLH38" s="4647"/>
      <c r="RLI38" s="4647"/>
      <c r="RLJ38" s="4647"/>
      <c r="RLK38" s="4647"/>
      <c r="RLL38" s="4647"/>
      <c r="RLM38" s="4647"/>
      <c r="RLN38" s="4647"/>
      <c r="RLO38" s="4647"/>
      <c r="RLP38" s="4647"/>
      <c r="RLQ38" s="4647"/>
      <c r="RLR38" s="4647"/>
      <c r="RLS38" s="4647"/>
      <c r="RLT38" s="4647"/>
      <c r="RLU38" s="4647"/>
      <c r="RLV38" s="4647"/>
      <c r="RLW38" s="4647"/>
      <c r="RLX38" s="4647"/>
      <c r="RLY38" s="4647"/>
      <c r="RLZ38" s="4647"/>
      <c r="RMA38" s="4647"/>
      <c r="RMB38" s="4647"/>
      <c r="RMC38" s="4647"/>
      <c r="RMD38" s="4647"/>
      <c r="RME38" s="4647"/>
      <c r="RMF38" s="4647"/>
      <c r="RMG38" s="4647"/>
      <c r="RMH38" s="4647"/>
      <c r="RMI38" s="4647"/>
      <c r="RMJ38" s="4647"/>
      <c r="RMK38" s="4647"/>
      <c r="RML38" s="4647"/>
      <c r="RMM38" s="4647"/>
      <c r="RMN38" s="4647"/>
      <c r="RMO38" s="4647"/>
      <c r="RMP38" s="4647"/>
      <c r="RMQ38" s="4647"/>
      <c r="RMR38" s="4647"/>
      <c r="RMS38" s="4647"/>
      <c r="RMT38" s="4647"/>
      <c r="RMU38" s="4647"/>
      <c r="RMV38" s="4647"/>
      <c r="RMW38" s="4647"/>
      <c r="RMX38" s="4647"/>
      <c r="RMY38" s="4647"/>
      <c r="RMZ38" s="4647"/>
      <c r="RNA38" s="4647"/>
      <c r="RNB38" s="4647"/>
      <c r="RNC38" s="4647"/>
      <c r="RND38" s="4647"/>
      <c r="RNE38" s="4647"/>
      <c r="RNF38" s="4647"/>
      <c r="RNG38" s="4647"/>
      <c r="RNH38" s="4647"/>
      <c r="RNI38" s="4647"/>
      <c r="RNJ38" s="4647"/>
      <c r="RNK38" s="4647"/>
      <c r="RNL38" s="4647"/>
      <c r="RNM38" s="4647"/>
      <c r="RNN38" s="4647"/>
      <c r="RNO38" s="4647"/>
      <c r="RNP38" s="4647"/>
      <c r="RNQ38" s="4647"/>
      <c r="RNR38" s="4647"/>
      <c r="RNS38" s="4647"/>
      <c r="RNT38" s="4647"/>
      <c r="RNU38" s="4647"/>
      <c r="RNV38" s="4647"/>
      <c r="RNW38" s="4647"/>
      <c r="RNX38" s="4647"/>
      <c r="RNY38" s="4647"/>
      <c r="RNZ38" s="4647"/>
      <c r="ROA38" s="4647"/>
      <c r="ROB38" s="4647"/>
      <c r="ROC38" s="4647"/>
      <c r="ROD38" s="4647"/>
      <c r="ROE38" s="4647"/>
      <c r="ROF38" s="4647"/>
      <c r="ROG38" s="4647"/>
      <c r="ROH38" s="4647"/>
      <c r="ROI38" s="4647"/>
      <c r="ROJ38" s="4647"/>
      <c r="ROK38" s="4647"/>
      <c r="ROL38" s="4647"/>
      <c r="ROM38" s="4647"/>
      <c r="RON38" s="4647"/>
      <c r="ROO38" s="4647"/>
      <c r="ROP38" s="4647"/>
      <c r="ROQ38" s="4647"/>
      <c r="ROR38" s="4647"/>
      <c r="ROS38" s="4647"/>
      <c r="ROT38" s="4647"/>
      <c r="ROU38" s="4647"/>
      <c r="ROV38" s="4647"/>
      <c r="ROW38" s="4647"/>
      <c r="ROX38" s="4647"/>
      <c r="ROY38" s="4647"/>
      <c r="ROZ38" s="4647"/>
      <c r="RPA38" s="4647"/>
      <c r="RPB38" s="4647"/>
      <c r="RPC38" s="4647"/>
      <c r="RPD38" s="4647"/>
      <c r="RPE38" s="4647"/>
      <c r="RPF38" s="4647"/>
      <c r="RPG38" s="4647"/>
      <c r="RPH38" s="4647"/>
      <c r="RPI38" s="4647"/>
      <c r="RPJ38" s="4647"/>
      <c r="RPK38" s="4647"/>
      <c r="RPL38" s="4647"/>
      <c r="RPM38" s="4647"/>
      <c r="RPN38" s="4647"/>
      <c r="RPO38" s="4647"/>
      <c r="RPP38" s="4647"/>
      <c r="RPQ38" s="4647"/>
      <c r="RPR38" s="4647"/>
      <c r="RPS38" s="4647"/>
      <c r="RPT38" s="4647"/>
      <c r="RPU38" s="4647"/>
      <c r="RPV38" s="4647"/>
      <c r="RPW38" s="4647"/>
      <c r="RPX38" s="4647"/>
      <c r="RPY38" s="4647"/>
      <c r="RPZ38" s="4647"/>
      <c r="RQA38" s="4647"/>
      <c r="RQB38" s="4647"/>
      <c r="RQC38" s="4647"/>
      <c r="RQD38" s="4647"/>
      <c r="RQE38" s="4647"/>
      <c r="RQF38" s="4647"/>
      <c r="RQG38" s="4647"/>
      <c r="RQH38" s="4647"/>
      <c r="RQI38" s="4647"/>
      <c r="RQJ38" s="4647"/>
      <c r="RQK38" s="4647"/>
      <c r="RQL38" s="4647"/>
      <c r="RQM38" s="4647"/>
      <c r="RQN38" s="4647"/>
      <c r="RQO38" s="4647"/>
      <c r="RQP38" s="4647"/>
      <c r="RQQ38" s="4647"/>
      <c r="RQR38" s="4647"/>
      <c r="RQS38" s="4647"/>
      <c r="RQT38" s="4647"/>
      <c r="RQU38" s="4647"/>
      <c r="RQV38" s="4647"/>
      <c r="RQW38" s="4647"/>
      <c r="RQX38" s="4647"/>
      <c r="RQY38" s="4647"/>
      <c r="RQZ38" s="4647"/>
      <c r="RRA38" s="4647"/>
      <c r="RRB38" s="4647"/>
      <c r="RRC38" s="4647"/>
      <c r="RRD38" s="4647"/>
      <c r="RRE38" s="4647"/>
      <c r="RRF38" s="4647"/>
      <c r="RRG38" s="4647"/>
      <c r="RRH38" s="4647"/>
      <c r="RRI38" s="4647"/>
      <c r="RRJ38" s="4647"/>
      <c r="RRK38" s="4647"/>
      <c r="RRL38" s="4647"/>
      <c r="RRM38" s="4647"/>
      <c r="RRN38" s="4647"/>
      <c r="RRO38" s="4647"/>
      <c r="RRP38" s="4647"/>
      <c r="RRQ38" s="4647"/>
      <c r="RRR38" s="4647"/>
      <c r="RRS38" s="4647"/>
      <c r="RRT38" s="4647"/>
      <c r="RRU38" s="4647"/>
      <c r="RRV38" s="4647"/>
      <c r="RRW38" s="4647"/>
      <c r="RRX38" s="4647"/>
      <c r="RRY38" s="4647"/>
      <c r="RRZ38" s="4647"/>
      <c r="RSA38" s="4647"/>
      <c r="RSB38" s="4647"/>
      <c r="RSC38" s="4647"/>
      <c r="RSD38" s="4647"/>
      <c r="RSE38" s="4647"/>
      <c r="RSF38" s="4647"/>
      <c r="RSG38" s="4647"/>
      <c r="RSH38" s="4647"/>
      <c r="RSI38" s="4647"/>
      <c r="RSJ38" s="4647"/>
      <c r="RSK38" s="4647"/>
      <c r="RSL38" s="4647"/>
      <c r="RSM38" s="4647"/>
      <c r="RSN38" s="4647"/>
      <c r="RSO38" s="4647"/>
      <c r="RSP38" s="4647"/>
      <c r="RSQ38" s="4647"/>
      <c r="RSR38" s="4647"/>
      <c r="RSS38" s="4647"/>
      <c r="RST38" s="4647"/>
      <c r="RSU38" s="4647"/>
      <c r="RSV38" s="4647"/>
      <c r="RSW38" s="4647"/>
      <c r="RSX38" s="4647"/>
      <c r="RSY38" s="4647"/>
      <c r="RSZ38" s="4647"/>
      <c r="RTA38" s="4647"/>
      <c r="RTB38" s="4647"/>
      <c r="RTC38" s="4647"/>
      <c r="RTD38" s="4647"/>
      <c r="RTE38" s="4647"/>
      <c r="RTF38" s="4647"/>
      <c r="RTG38" s="4647"/>
      <c r="RTH38" s="4647"/>
      <c r="RTI38" s="4647"/>
      <c r="RTJ38" s="4647"/>
      <c r="RTK38" s="4647"/>
      <c r="RTL38" s="4647"/>
      <c r="RTM38" s="4647"/>
      <c r="RTN38" s="4647"/>
      <c r="RTO38" s="4647"/>
      <c r="RTP38" s="4647"/>
      <c r="RTQ38" s="4647"/>
      <c r="RTR38" s="4647"/>
      <c r="RTS38" s="4647"/>
      <c r="RTT38" s="4647"/>
      <c r="RTU38" s="4647"/>
      <c r="RTV38" s="4647"/>
      <c r="RTW38" s="4647"/>
      <c r="RTX38" s="4647"/>
      <c r="RTY38" s="4647"/>
      <c r="RTZ38" s="4647"/>
      <c r="RUA38" s="4647"/>
      <c r="RUB38" s="4647"/>
      <c r="RUC38" s="4647"/>
      <c r="RUD38" s="4647"/>
      <c r="RUE38" s="4647"/>
      <c r="RUF38" s="4647"/>
      <c r="RUG38" s="4647"/>
      <c r="RUH38" s="4647"/>
      <c r="RUI38" s="4647"/>
      <c r="RUJ38" s="4647"/>
      <c r="RUK38" s="4647"/>
      <c r="RUL38" s="4647"/>
      <c r="RUM38" s="4647"/>
      <c r="RUN38" s="4647"/>
      <c r="RUO38" s="4647"/>
      <c r="RUP38" s="4647"/>
      <c r="RUQ38" s="4647"/>
      <c r="RUR38" s="4647"/>
      <c r="RUS38" s="4647"/>
      <c r="RUT38" s="4647"/>
      <c r="RUU38" s="4647"/>
      <c r="RUV38" s="4647"/>
      <c r="RUW38" s="4647"/>
      <c r="RUX38" s="4647"/>
      <c r="RUY38" s="4647"/>
      <c r="RUZ38" s="4647"/>
      <c r="RVA38" s="4647"/>
      <c r="RVB38" s="4647"/>
      <c r="RVC38" s="4647"/>
      <c r="RVD38" s="4647"/>
      <c r="RVE38" s="4647"/>
      <c r="RVF38" s="4647"/>
      <c r="RVG38" s="4647"/>
      <c r="RVH38" s="4647"/>
      <c r="RVI38" s="4647"/>
      <c r="RVJ38" s="4647"/>
      <c r="RVK38" s="4647"/>
      <c r="RVL38" s="4647"/>
      <c r="RVM38" s="4647"/>
      <c r="RVN38" s="4647"/>
      <c r="RVO38" s="4647"/>
      <c r="RVP38" s="4647"/>
      <c r="RVQ38" s="4647"/>
      <c r="RVR38" s="4647"/>
      <c r="RVS38" s="4647"/>
      <c r="RVT38" s="4647"/>
      <c r="RVU38" s="4647"/>
      <c r="RVV38" s="4647"/>
      <c r="RVW38" s="4647"/>
      <c r="RVX38" s="4647"/>
      <c r="RVY38" s="4647"/>
      <c r="RVZ38" s="4647"/>
      <c r="RWA38" s="4647"/>
      <c r="RWB38" s="4647"/>
      <c r="RWC38" s="4647"/>
      <c r="RWD38" s="4647"/>
      <c r="RWE38" s="4647"/>
      <c r="RWF38" s="4647"/>
      <c r="RWG38" s="4647"/>
      <c r="RWH38" s="4647"/>
      <c r="RWI38" s="4647"/>
      <c r="RWJ38" s="4647"/>
      <c r="RWK38" s="4647"/>
      <c r="RWL38" s="4647"/>
      <c r="RWM38" s="4647"/>
      <c r="RWN38" s="4647"/>
      <c r="RWO38" s="4647"/>
      <c r="RWP38" s="4647"/>
      <c r="RWQ38" s="4647"/>
      <c r="RWR38" s="4647"/>
      <c r="RWS38" s="4647"/>
      <c r="RWT38" s="4647"/>
      <c r="RWU38" s="4647"/>
      <c r="RWV38" s="4647"/>
      <c r="RWW38" s="4647"/>
      <c r="RWX38" s="4647"/>
      <c r="RWY38" s="4647"/>
      <c r="RWZ38" s="4647"/>
      <c r="RXA38" s="4647"/>
      <c r="RXB38" s="4647"/>
      <c r="RXC38" s="4647"/>
      <c r="RXD38" s="4647"/>
      <c r="RXE38" s="4647"/>
      <c r="RXF38" s="4647"/>
      <c r="RXG38" s="4647"/>
      <c r="RXH38" s="4647"/>
      <c r="RXI38" s="4647"/>
      <c r="RXJ38" s="4647"/>
      <c r="RXK38" s="4647"/>
      <c r="RXL38" s="4647"/>
      <c r="RXM38" s="4647"/>
      <c r="RXN38" s="4647"/>
      <c r="RXO38" s="4647"/>
      <c r="RXP38" s="4647"/>
      <c r="RXQ38" s="4647"/>
      <c r="RXR38" s="4647"/>
      <c r="RXS38" s="4647"/>
      <c r="RXT38" s="4647"/>
      <c r="RXU38" s="4647"/>
      <c r="RXV38" s="4647"/>
      <c r="RXW38" s="4647"/>
      <c r="RXX38" s="4647"/>
      <c r="RXY38" s="4647"/>
      <c r="RXZ38" s="4647"/>
      <c r="RYA38" s="4647"/>
      <c r="RYB38" s="4647"/>
      <c r="RYC38" s="4647"/>
      <c r="RYD38" s="4647"/>
      <c r="RYE38" s="4647"/>
      <c r="RYF38" s="4647"/>
      <c r="RYG38" s="4647"/>
      <c r="RYH38" s="4647"/>
      <c r="RYI38" s="4647"/>
      <c r="RYJ38" s="4647"/>
      <c r="RYK38" s="4647"/>
      <c r="RYL38" s="4647"/>
      <c r="RYM38" s="4647"/>
      <c r="RYN38" s="4647"/>
      <c r="RYO38" s="4647"/>
      <c r="RYP38" s="4647"/>
      <c r="RYQ38" s="4647"/>
      <c r="RYR38" s="4647"/>
      <c r="RYS38" s="4647"/>
      <c r="RYT38" s="4647"/>
      <c r="RYU38" s="4647"/>
      <c r="RYV38" s="4647"/>
      <c r="RYW38" s="4647"/>
      <c r="RYX38" s="4647"/>
      <c r="RYY38" s="4647"/>
      <c r="RYZ38" s="4647"/>
      <c r="RZA38" s="4647"/>
      <c r="RZB38" s="4647"/>
      <c r="RZC38" s="4647"/>
      <c r="RZD38" s="4647"/>
      <c r="RZE38" s="4647"/>
      <c r="RZF38" s="4647"/>
      <c r="RZG38" s="4647"/>
      <c r="RZH38" s="4647"/>
      <c r="RZI38" s="4647"/>
      <c r="RZJ38" s="4647"/>
      <c r="RZK38" s="4647"/>
      <c r="RZL38" s="4647"/>
      <c r="RZM38" s="4647"/>
      <c r="RZN38" s="4647"/>
      <c r="RZO38" s="4647"/>
      <c r="RZP38" s="4647"/>
      <c r="RZQ38" s="4647"/>
      <c r="RZR38" s="4647"/>
      <c r="RZS38" s="4647"/>
      <c r="RZT38" s="4647"/>
      <c r="RZU38" s="4647"/>
      <c r="RZV38" s="4647"/>
      <c r="RZW38" s="4647"/>
      <c r="RZX38" s="4647"/>
      <c r="RZY38" s="4647"/>
      <c r="RZZ38" s="4647"/>
      <c r="SAA38" s="4647"/>
      <c r="SAB38" s="4647"/>
      <c r="SAC38" s="4647"/>
      <c r="SAD38" s="4647"/>
      <c r="SAE38" s="4647"/>
      <c r="SAF38" s="4647"/>
      <c r="SAG38" s="4647"/>
      <c r="SAH38" s="4647"/>
      <c r="SAI38" s="4647"/>
      <c r="SAJ38" s="4647"/>
      <c r="SAK38" s="4647"/>
      <c r="SAL38" s="4647"/>
      <c r="SAM38" s="4647"/>
      <c r="SAN38" s="4647"/>
      <c r="SAO38" s="4647"/>
      <c r="SAP38" s="4647"/>
      <c r="SAQ38" s="4647"/>
      <c r="SAR38" s="4647"/>
      <c r="SAS38" s="4647"/>
      <c r="SAT38" s="4647"/>
      <c r="SAU38" s="4647"/>
      <c r="SAV38" s="4647"/>
      <c r="SAW38" s="4647"/>
      <c r="SAX38" s="4647"/>
      <c r="SAY38" s="4647"/>
      <c r="SAZ38" s="4647"/>
      <c r="SBA38" s="4647"/>
      <c r="SBB38" s="4647"/>
      <c r="SBC38" s="4647"/>
      <c r="SBD38" s="4647"/>
      <c r="SBE38" s="4647"/>
      <c r="SBF38" s="4647"/>
      <c r="SBG38" s="4647"/>
      <c r="SBH38" s="4647"/>
      <c r="SBI38" s="4647"/>
      <c r="SBJ38" s="4647"/>
      <c r="SBK38" s="4647"/>
      <c r="SBL38" s="4647"/>
      <c r="SBM38" s="4647"/>
      <c r="SBN38" s="4647"/>
      <c r="SBO38" s="4647"/>
      <c r="SBP38" s="4647"/>
      <c r="SBQ38" s="4647"/>
      <c r="SBR38" s="4647"/>
      <c r="SBS38" s="4647"/>
      <c r="SBT38" s="4647"/>
      <c r="SBU38" s="4647"/>
      <c r="SBV38" s="4647"/>
      <c r="SBW38" s="4647"/>
      <c r="SBX38" s="4647"/>
      <c r="SBY38" s="4647"/>
      <c r="SBZ38" s="4647"/>
      <c r="SCA38" s="4647"/>
      <c r="SCB38" s="4647"/>
      <c r="SCC38" s="4647"/>
      <c r="SCD38" s="4647"/>
      <c r="SCE38" s="4647"/>
      <c r="SCF38" s="4647"/>
      <c r="SCG38" s="4647"/>
      <c r="SCH38" s="4647"/>
      <c r="SCI38" s="4647"/>
      <c r="SCJ38" s="4647"/>
      <c r="SCK38" s="4647"/>
      <c r="SCL38" s="4647"/>
      <c r="SCM38" s="4647"/>
      <c r="SCN38" s="4647"/>
      <c r="SCO38" s="4647"/>
      <c r="SCP38" s="4647"/>
      <c r="SCQ38" s="4647"/>
      <c r="SCR38" s="4647"/>
      <c r="SCS38" s="4647"/>
      <c r="SCT38" s="4647"/>
      <c r="SCU38" s="4647"/>
      <c r="SCV38" s="4647"/>
      <c r="SCW38" s="4647"/>
      <c r="SCX38" s="4647"/>
      <c r="SCY38" s="4647"/>
      <c r="SCZ38" s="4647"/>
      <c r="SDA38" s="4647"/>
      <c r="SDB38" s="4647"/>
      <c r="SDC38" s="4647"/>
      <c r="SDD38" s="4647"/>
      <c r="SDE38" s="4647"/>
      <c r="SDF38" s="4647"/>
      <c r="SDG38" s="4647"/>
      <c r="SDH38" s="4647"/>
      <c r="SDI38" s="4647"/>
      <c r="SDJ38" s="4647"/>
      <c r="SDK38" s="4647"/>
      <c r="SDL38" s="4647"/>
      <c r="SDM38" s="4647"/>
      <c r="SDN38" s="4647"/>
      <c r="SDO38" s="4647"/>
      <c r="SDP38" s="4647"/>
      <c r="SDQ38" s="4647"/>
      <c r="SDR38" s="4647"/>
      <c r="SDS38" s="4647"/>
      <c r="SDT38" s="4647"/>
      <c r="SDU38" s="4647"/>
      <c r="SDV38" s="4647"/>
      <c r="SDW38" s="4647"/>
      <c r="SDX38" s="4647"/>
      <c r="SDY38" s="4647"/>
      <c r="SDZ38" s="4647"/>
      <c r="SEA38" s="4647"/>
      <c r="SEB38" s="4647"/>
      <c r="SEC38" s="4647"/>
      <c r="SED38" s="4647"/>
      <c r="SEE38" s="4647"/>
      <c r="SEF38" s="4647"/>
      <c r="SEG38" s="4647"/>
      <c r="SEH38" s="4647"/>
      <c r="SEI38" s="4647"/>
      <c r="SEJ38" s="4647"/>
      <c r="SEK38" s="4647"/>
      <c r="SEL38" s="4647"/>
      <c r="SEM38" s="4647"/>
      <c r="SEN38" s="4647"/>
      <c r="SEO38" s="4647"/>
      <c r="SEP38" s="4647"/>
      <c r="SEQ38" s="4647"/>
      <c r="SER38" s="4647"/>
      <c r="SES38" s="4647"/>
      <c r="SET38" s="4647"/>
      <c r="SEU38" s="4647"/>
      <c r="SEV38" s="4647"/>
      <c r="SEW38" s="4647"/>
      <c r="SEX38" s="4647"/>
      <c r="SEY38" s="4647"/>
      <c r="SEZ38" s="4647"/>
      <c r="SFA38" s="4647"/>
      <c r="SFB38" s="4647"/>
      <c r="SFC38" s="4647"/>
      <c r="SFD38" s="4647"/>
      <c r="SFE38" s="4647"/>
      <c r="SFF38" s="4647"/>
      <c r="SFG38" s="4647"/>
      <c r="SFH38" s="4647"/>
      <c r="SFI38" s="4647"/>
      <c r="SFJ38" s="4647"/>
      <c r="SFK38" s="4647"/>
      <c r="SFL38" s="4647"/>
      <c r="SFM38" s="4647"/>
      <c r="SFN38" s="4647"/>
      <c r="SFO38" s="4647"/>
      <c r="SFP38" s="4647"/>
      <c r="SFQ38" s="4647"/>
      <c r="SFR38" s="4647"/>
      <c r="SFS38" s="4647"/>
      <c r="SFT38" s="4647"/>
      <c r="SFU38" s="4647"/>
      <c r="SFV38" s="4647"/>
      <c r="SFW38" s="4647"/>
      <c r="SFX38" s="4647"/>
      <c r="SFY38" s="4647"/>
      <c r="SFZ38" s="4647"/>
      <c r="SGA38" s="4647"/>
      <c r="SGB38" s="4647"/>
      <c r="SGC38" s="4647"/>
      <c r="SGD38" s="4647"/>
      <c r="SGE38" s="4647"/>
      <c r="SGF38" s="4647"/>
      <c r="SGG38" s="4647"/>
      <c r="SGH38" s="4647"/>
      <c r="SGI38" s="4647"/>
      <c r="SGJ38" s="4647"/>
      <c r="SGK38" s="4647"/>
      <c r="SGL38" s="4647"/>
      <c r="SGM38" s="4647"/>
      <c r="SGN38" s="4647"/>
      <c r="SGO38" s="4647"/>
      <c r="SGP38" s="4647"/>
      <c r="SGQ38" s="4647"/>
      <c r="SGR38" s="4647"/>
      <c r="SGS38" s="4647"/>
      <c r="SGT38" s="4647"/>
      <c r="SGU38" s="4647"/>
      <c r="SGV38" s="4647"/>
      <c r="SGW38" s="4647"/>
      <c r="SGX38" s="4647"/>
      <c r="SGY38" s="4647"/>
      <c r="SGZ38" s="4647"/>
      <c r="SHA38" s="4647"/>
      <c r="SHB38" s="4647"/>
      <c r="SHC38" s="4647"/>
      <c r="SHD38" s="4647"/>
      <c r="SHE38" s="4647"/>
      <c r="SHF38" s="4647"/>
      <c r="SHG38" s="4647"/>
      <c r="SHH38" s="4647"/>
      <c r="SHI38" s="4647"/>
      <c r="SHJ38" s="4647"/>
      <c r="SHK38" s="4647"/>
      <c r="SHL38" s="4647"/>
      <c r="SHM38" s="4647"/>
      <c r="SHN38" s="4647"/>
      <c r="SHO38" s="4647"/>
      <c r="SHP38" s="4647"/>
      <c r="SHQ38" s="4647"/>
      <c r="SHR38" s="4647"/>
      <c r="SHS38" s="4647"/>
      <c r="SHT38" s="4647"/>
      <c r="SHU38" s="4647"/>
      <c r="SHV38" s="4647"/>
      <c r="SHW38" s="4647"/>
      <c r="SHX38" s="4647"/>
      <c r="SHY38" s="4647"/>
      <c r="SHZ38" s="4647"/>
      <c r="SIA38" s="4647"/>
      <c r="SIB38" s="4647"/>
      <c r="SIC38" s="4647"/>
      <c r="SID38" s="4647"/>
      <c r="SIE38" s="4647"/>
      <c r="SIF38" s="4647"/>
      <c r="SIG38" s="4647"/>
      <c r="SIH38" s="4647"/>
      <c r="SII38" s="4647"/>
      <c r="SIJ38" s="4647"/>
      <c r="SIK38" s="4647"/>
      <c r="SIL38" s="4647"/>
      <c r="SIM38" s="4647"/>
      <c r="SIN38" s="4647"/>
      <c r="SIO38" s="4647"/>
      <c r="SIP38" s="4647"/>
      <c r="SIQ38" s="4647"/>
      <c r="SIR38" s="4647"/>
      <c r="SIS38" s="4647"/>
      <c r="SIT38" s="4647"/>
      <c r="SIU38" s="4647"/>
      <c r="SIV38" s="4647"/>
      <c r="SIW38" s="4647"/>
      <c r="SIX38" s="4647"/>
      <c r="SIY38" s="4647"/>
      <c r="SIZ38" s="4647"/>
      <c r="SJA38" s="4647"/>
      <c r="SJB38" s="4647"/>
      <c r="SJC38" s="4647"/>
      <c r="SJD38" s="4647"/>
      <c r="SJE38" s="4647"/>
      <c r="SJF38" s="4647"/>
      <c r="SJG38" s="4647"/>
      <c r="SJH38" s="4647"/>
      <c r="SJI38" s="4647"/>
      <c r="SJJ38" s="4647"/>
      <c r="SJK38" s="4647"/>
      <c r="SJL38" s="4647"/>
      <c r="SJM38" s="4647"/>
      <c r="SJN38" s="4647"/>
      <c r="SJO38" s="4647"/>
      <c r="SJP38" s="4647"/>
      <c r="SJQ38" s="4647"/>
      <c r="SJR38" s="4647"/>
      <c r="SJS38" s="4647"/>
      <c r="SJT38" s="4647"/>
      <c r="SJU38" s="4647"/>
      <c r="SJV38" s="4647"/>
      <c r="SJW38" s="4647"/>
      <c r="SJX38" s="4647"/>
      <c r="SJY38" s="4647"/>
      <c r="SJZ38" s="4647"/>
      <c r="SKA38" s="4647"/>
      <c r="SKB38" s="4647"/>
      <c r="SKC38" s="4647"/>
      <c r="SKD38" s="4647"/>
      <c r="SKE38" s="4647"/>
      <c r="SKF38" s="4647"/>
      <c r="SKG38" s="4647"/>
      <c r="SKH38" s="4647"/>
      <c r="SKI38" s="4647"/>
      <c r="SKJ38" s="4647"/>
      <c r="SKK38" s="4647"/>
      <c r="SKL38" s="4647"/>
      <c r="SKM38" s="4647"/>
      <c r="SKN38" s="4647"/>
      <c r="SKO38" s="4647"/>
      <c r="SKP38" s="4647"/>
      <c r="SKQ38" s="4647"/>
      <c r="SKR38" s="4647"/>
      <c r="SKS38" s="4647"/>
      <c r="SKT38" s="4647"/>
      <c r="SKU38" s="4647"/>
      <c r="SKV38" s="4647"/>
      <c r="SKW38" s="4647"/>
      <c r="SKX38" s="4647"/>
      <c r="SKY38" s="4647"/>
      <c r="SKZ38" s="4647"/>
      <c r="SLA38" s="4647"/>
      <c r="SLB38" s="4647"/>
      <c r="SLC38" s="4647"/>
      <c r="SLD38" s="4647"/>
      <c r="SLE38" s="4647"/>
      <c r="SLF38" s="4647"/>
      <c r="SLG38" s="4647"/>
      <c r="SLH38" s="4647"/>
      <c r="SLI38" s="4647"/>
      <c r="SLJ38" s="4647"/>
      <c r="SLK38" s="4647"/>
      <c r="SLL38" s="4647"/>
      <c r="SLM38" s="4647"/>
      <c r="SLN38" s="4647"/>
      <c r="SLO38" s="4647"/>
      <c r="SLP38" s="4647"/>
      <c r="SLQ38" s="4647"/>
      <c r="SLR38" s="4647"/>
      <c r="SLS38" s="4647"/>
      <c r="SLT38" s="4647"/>
      <c r="SLU38" s="4647"/>
      <c r="SLV38" s="4647"/>
      <c r="SLW38" s="4647"/>
      <c r="SLX38" s="4647"/>
      <c r="SLY38" s="4647"/>
      <c r="SLZ38" s="4647"/>
      <c r="SMA38" s="4647"/>
      <c r="SMB38" s="4647"/>
      <c r="SMC38" s="4647"/>
      <c r="SMD38" s="4647"/>
      <c r="SME38" s="4647"/>
      <c r="SMF38" s="4647"/>
      <c r="SMG38" s="4647"/>
      <c r="SMH38" s="4647"/>
      <c r="SMI38" s="4647"/>
      <c r="SMJ38" s="4647"/>
      <c r="SMK38" s="4647"/>
      <c r="SML38" s="4647"/>
      <c r="SMM38" s="4647"/>
      <c r="SMN38" s="4647"/>
      <c r="SMO38" s="4647"/>
      <c r="SMP38" s="4647"/>
      <c r="SMQ38" s="4647"/>
      <c r="SMR38" s="4647"/>
      <c r="SMS38" s="4647"/>
      <c r="SMT38" s="4647"/>
      <c r="SMU38" s="4647"/>
      <c r="SMV38" s="4647"/>
      <c r="SMW38" s="4647"/>
      <c r="SMX38" s="4647"/>
      <c r="SMY38" s="4647"/>
      <c r="SMZ38" s="4647"/>
      <c r="SNA38" s="4647"/>
      <c r="SNB38" s="4647"/>
      <c r="SNC38" s="4647"/>
      <c r="SND38" s="4647"/>
      <c r="SNE38" s="4647"/>
      <c r="SNF38" s="4647"/>
      <c r="SNG38" s="4647"/>
      <c r="SNH38" s="4647"/>
      <c r="SNI38" s="4647"/>
      <c r="SNJ38" s="4647"/>
      <c r="SNK38" s="4647"/>
      <c r="SNL38" s="4647"/>
      <c r="SNM38" s="4647"/>
      <c r="SNN38" s="4647"/>
      <c r="SNO38" s="4647"/>
      <c r="SNP38" s="4647"/>
      <c r="SNQ38" s="4647"/>
      <c r="SNR38" s="4647"/>
      <c r="SNS38" s="4647"/>
      <c r="SNT38" s="4647"/>
      <c r="SNU38" s="4647"/>
      <c r="SNV38" s="4647"/>
      <c r="SNW38" s="4647"/>
      <c r="SNX38" s="4647"/>
      <c r="SNY38" s="4647"/>
      <c r="SNZ38" s="4647"/>
      <c r="SOA38" s="4647"/>
      <c r="SOB38" s="4647"/>
      <c r="SOC38" s="4647"/>
      <c r="SOD38" s="4647"/>
      <c r="SOE38" s="4647"/>
      <c r="SOF38" s="4647"/>
      <c r="SOG38" s="4647"/>
      <c r="SOH38" s="4647"/>
      <c r="SOI38" s="4647"/>
      <c r="SOJ38" s="4647"/>
      <c r="SOK38" s="4647"/>
      <c r="SOL38" s="4647"/>
      <c r="SOM38" s="4647"/>
      <c r="SON38" s="4647"/>
      <c r="SOO38" s="4647"/>
      <c r="SOP38" s="4647"/>
      <c r="SOQ38" s="4647"/>
      <c r="SOR38" s="4647"/>
      <c r="SOS38" s="4647"/>
      <c r="SOT38" s="4647"/>
      <c r="SOU38" s="4647"/>
      <c r="SOV38" s="4647"/>
      <c r="SOW38" s="4647"/>
      <c r="SOX38" s="4647"/>
      <c r="SOY38" s="4647"/>
      <c r="SOZ38" s="4647"/>
      <c r="SPA38" s="4647"/>
      <c r="SPB38" s="4647"/>
      <c r="SPC38" s="4647"/>
      <c r="SPD38" s="4647"/>
      <c r="SPE38" s="4647"/>
      <c r="SPF38" s="4647"/>
      <c r="SPG38" s="4647"/>
      <c r="SPH38" s="4647"/>
      <c r="SPI38" s="4647"/>
      <c r="SPJ38" s="4647"/>
      <c r="SPK38" s="4647"/>
      <c r="SPL38" s="4647"/>
      <c r="SPM38" s="4647"/>
      <c r="SPN38" s="4647"/>
      <c r="SPO38" s="4647"/>
      <c r="SPP38" s="4647"/>
      <c r="SPQ38" s="4647"/>
      <c r="SPR38" s="4647"/>
      <c r="SPS38" s="4647"/>
      <c r="SPT38" s="4647"/>
      <c r="SPU38" s="4647"/>
      <c r="SPV38" s="4647"/>
      <c r="SPW38" s="4647"/>
      <c r="SPX38" s="4647"/>
      <c r="SPY38" s="4647"/>
      <c r="SPZ38" s="4647"/>
      <c r="SQA38" s="4647"/>
      <c r="SQB38" s="4647"/>
      <c r="SQC38" s="4647"/>
      <c r="SQD38" s="4647"/>
      <c r="SQE38" s="4647"/>
      <c r="SQF38" s="4647"/>
      <c r="SQG38" s="4647"/>
      <c r="SQH38" s="4647"/>
      <c r="SQI38" s="4647"/>
      <c r="SQJ38" s="4647"/>
      <c r="SQK38" s="4647"/>
      <c r="SQL38" s="4647"/>
      <c r="SQM38" s="4647"/>
      <c r="SQN38" s="4647"/>
      <c r="SQO38" s="4647"/>
      <c r="SQP38" s="4647"/>
      <c r="SQQ38" s="4647"/>
      <c r="SQR38" s="4647"/>
      <c r="SQS38" s="4647"/>
      <c r="SQT38" s="4647"/>
      <c r="SQU38" s="4647"/>
      <c r="SQV38" s="4647"/>
      <c r="SQW38" s="4647"/>
      <c r="SQX38" s="4647"/>
      <c r="SQY38" s="4647"/>
      <c r="SQZ38" s="4647"/>
      <c r="SRA38" s="4647"/>
      <c r="SRB38" s="4647"/>
      <c r="SRC38" s="4647"/>
      <c r="SRD38" s="4647"/>
      <c r="SRE38" s="4647"/>
      <c r="SRF38" s="4647"/>
      <c r="SRG38" s="4647"/>
      <c r="SRH38" s="4647"/>
      <c r="SRI38" s="4647"/>
      <c r="SRJ38" s="4647"/>
      <c r="SRK38" s="4647"/>
      <c r="SRL38" s="4647"/>
      <c r="SRM38" s="4647"/>
      <c r="SRN38" s="4647"/>
      <c r="SRO38" s="4647"/>
      <c r="SRP38" s="4647"/>
      <c r="SRQ38" s="4647"/>
      <c r="SRR38" s="4647"/>
      <c r="SRS38" s="4647"/>
      <c r="SRT38" s="4647"/>
      <c r="SRU38" s="4647"/>
      <c r="SRV38" s="4647"/>
      <c r="SRW38" s="4647"/>
      <c r="SRX38" s="4647"/>
      <c r="SRY38" s="4647"/>
      <c r="SRZ38" s="4647"/>
      <c r="SSA38" s="4647"/>
      <c r="SSB38" s="4647"/>
      <c r="SSC38" s="4647"/>
      <c r="SSD38" s="4647"/>
      <c r="SSE38" s="4647"/>
      <c r="SSF38" s="4647"/>
      <c r="SSG38" s="4647"/>
      <c r="SSH38" s="4647"/>
      <c r="SSI38" s="4647"/>
      <c r="SSJ38" s="4647"/>
      <c r="SSK38" s="4647"/>
      <c r="SSL38" s="4647"/>
      <c r="SSM38" s="4647"/>
      <c r="SSN38" s="4647"/>
      <c r="SSO38" s="4647"/>
      <c r="SSP38" s="4647"/>
      <c r="SSQ38" s="4647"/>
      <c r="SSR38" s="4647"/>
      <c r="SSS38" s="4647"/>
      <c r="SST38" s="4647"/>
      <c r="SSU38" s="4647"/>
      <c r="SSV38" s="4647"/>
      <c r="SSW38" s="4647"/>
      <c r="SSX38" s="4647"/>
      <c r="SSY38" s="4647"/>
      <c r="SSZ38" s="4647"/>
      <c r="STA38" s="4647"/>
      <c r="STB38" s="4647"/>
      <c r="STC38" s="4647"/>
      <c r="STD38" s="4647"/>
      <c r="STE38" s="4647"/>
      <c r="STF38" s="4647"/>
      <c r="STG38" s="4647"/>
      <c r="STH38" s="4647"/>
      <c r="STI38" s="4647"/>
      <c r="STJ38" s="4647"/>
      <c r="STK38" s="4647"/>
      <c r="STL38" s="4647"/>
      <c r="STM38" s="4647"/>
      <c r="STN38" s="4647"/>
      <c r="STO38" s="4647"/>
      <c r="STP38" s="4647"/>
      <c r="STQ38" s="4647"/>
      <c r="STR38" s="4647"/>
      <c r="STS38" s="4647"/>
      <c r="STT38" s="4647"/>
      <c r="STU38" s="4647"/>
      <c r="STV38" s="4647"/>
      <c r="STW38" s="4647"/>
      <c r="STX38" s="4647"/>
      <c r="STY38" s="4647"/>
      <c r="STZ38" s="4647"/>
      <c r="SUA38" s="4647"/>
      <c r="SUB38" s="4647"/>
      <c r="SUC38" s="4647"/>
      <c r="SUD38" s="4647"/>
      <c r="SUE38" s="4647"/>
      <c r="SUF38" s="4647"/>
      <c r="SUG38" s="4647"/>
      <c r="SUH38" s="4647"/>
      <c r="SUI38" s="4647"/>
      <c r="SUJ38" s="4647"/>
      <c r="SUK38" s="4647"/>
      <c r="SUL38" s="4647"/>
      <c r="SUM38" s="4647"/>
      <c r="SUN38" s="4647"/>
      <c r="SUO38" s="4647"/>
      <c r="SUP38" s="4647"/>
      <c r="SUQ38" s="4647"/>
      <c r="SUR38" s="4647"/>
      <c r="SUS38" s="4647"/>
      <c r="SUT38" s="4647"/>
      <c r="SUU38" s="4647"/>
      <c r="SUV38" s="4647"/>
      <c r="SUW38" s="4647"/>
      <c r="SUX38" s="4647"/>
      <c r="SUY38" s="4647"/>
      <c r="SUZ38" s="4647"/>
      <c r="SVA38" s="4647"/>
      <c r="SVB38" s="4647"/>
      <c r="SVC38" s="4647"/>
      <c r="SVD38" s="4647"/>
      <c r="SVE38" s="4647"/>
      <c r="SVF38" s="4647"/>
      <c r="SVG38" s="4647"/>
      <c r="SVH38" s="4647"/>
      <c r="SVI38" s="4647"/>
      <c r="SVJ38" s="4647"/>
      <c r="SVK38" s="4647"/>
      <c r="SVL38" s="4647"/>
      <c r="SVM38" s="4647"/>
      <c r="SVN38" s="4647"/>
      <c r="SVO38" s="4647"/>
      <c r="SVP38" s="4647"/>
      <c r="SVQ38" s="4647"/>
      <c r="SVR38" s="4647"/>
      <c r="SVS38" s="4647"/>
      <c r="SVT38" s="4647"/>
      <c r="SVU38" s="4647"/>
      <c r="SVV38" s="4647"/>
      <c r="SVW38" s="4647"/>
      <c r="SVX38" s="4647"/>
      <c r="SVY38" s="4647"/>
      <c r="SVZ38" s="4647"/>
      <c r="SWA38" s="4647"/>
      <c r="SWB38" s="4647"/>
      <c r="SWC38" s="4647"/>
      <c r="SWD38" s="4647"/>
      <c r="SWE38" s="4647"/>
      <c r="SWF38" s="4647"/>
      <c r="SWG38" s="4647"/>
      <c r="SWH38" s="4647"/>
      <c r="SWI38" s="4647"/>
      <c r="SWJ38" s="4647"/>
      <c r="SWK38" s="4647"/>
      <c r="SWL38" s="4647"/>
      <c r="SWM38" s="4647"/>
      <c r="SWN38" s="4647"/>
      <c r="SWO38" s="4647"/>
      <c r="SWP38" s="4647"/>
      <c r="SWQ38" s="4647"/>
      <c r="SWR38" s="4647"/>
      <c r="SWS38" s="4647"/>
      <c r="SWT38" s="4647"/>
      <c r="SWU38" s="4647"/>
      <c r="SWV38" s="4647"/>
      <c r="SWW38" s="4647"/>
      <c r="SWX38" s="4647"/>
      <c r="SWY38" s="4647"/>
      <c r="SWZ38" s="4647"/>
      <c r="SXA38" s="4647"/>
      <c r="SXB38" s="4647"/>
      <c r="SXC38" s="4647"/>
      <c r="SXD38" s="4647"/>
      <c r="SXE38" s="4647"/>
      <c r="SXF38" s="4647"/>
      <c r="SXG38" s="4647"/>
      <c r="SXH38" s="4647"/>
      <c r="SXI38" s="4647"/>
      <c r="SXJ38" s="4647"/>
      <c r="SXK38" s="4647"/>
      <c r="SXL38" s="4647"/>
      <c r="SXM38" s="4647"/>
      <c r="SXN38" s="4647"/>
      <c r="SXO38" s="4647"/>
      <c r="SXP38" s="4647"/>
      <c r="SXQ38" s="4647"/>
      <c r="SXR38" s="4647"/>
      <c r="SXS38" s="4647"/>
      <c r="SXT38" s="4647"/>
      <c r="SXU38" s="4647"/>
      <c r="SXV38" s="4647"/>
      <c r="SXW38" s="4647"/>
      <c r="SXX38" s="4647"/>
      <c r="SXY38" s="4647"/>
      <c r="SXZ38" s="4647"/>
      <c r="SYA38" s="4647"/>
      <c r="SYB38" s="4647"/>
      <c r="SYC38" s="4647"/>
      <c r="SYD38" s="4647"/>
      <c r="SYE38" s="4647"/>
      <c r="SYF38" s="4647"/>
      <c r="SYG38" s="4647"/>
      <c r="SYH38" s="4647"/>
      <c r="SYI38" s="4647"/>
      <c r="SYJ38" s="4647"/>
      <c r="SYK38" s="4647"/>
      <c r="SYL38" s="4647"/>
      <c r="SYM38" s="4647"/>
      <c r="SYN38" s="4647"/>
      <c r="SYO38" s="4647"/>
      <c r="SYP38" s="4647"/>
      <c r="SYQ38" s="4647"/>
      <c r="SYR38" s="4647"/>
      <c r="SYS38" s="4647"/>
      <c r="SYT38" s="4647"/>
      <c r="SYU38" s="4647"/>
      <c r="SYV38" s="4647"/>
      <c r="SYW38" s="4647"/>
      <c r="SYX38" s="4647"/>
      <c r="SYY38" s="4647"/>
      <c r="SYZ38" s="4647"/>
      <c r="SZA38" s="4647"/>
      <c r="SZB38" s="4647"/>
      <c r="SZC38" s="4647"/>
      <c r="SZD38" s="4647"/>
      <c r="SZE38" s="4647"/>
      <c r="SZF38" s="4647"/>
      <c r="SZG38" s="4647"/>
      <c r="SZH38" s="4647"/>
      <c r="SZI38" s="4647"/>
      <c r="SZJ38" s="4647"/>
      <c r="SZK38" s="4647"/>
      <c r="SZL38" s="4647"/>
      <c r="SZM38" s="4647"/>
      <c r="SZN38" s="4647"/>
      <c r="SZO38" s="4647"/>
      <c r="SZP38" s="4647"/>
      <c r="SZQ38" s="4647"/>
      <c r="SZR38" s="4647"/>
      <c r="SZS38" s="4647"/>
      <c r="SZT38" s="4647"/>
      <c r="SZU38" s="4647"/>
      <c r="SZV38" s="4647"/>
      <c r="SZW38" s="4647"/>
      <c r="SZX38" s="4647"/>
      <c r="SZY38" s="4647"/>
      <c r="SZZ38" s="4647"/>
      <c r="TAA38" s="4647"/>
      <c r="TAB38" s="4647"/>
      <c r="TAC38" s="4647"/>
      <c r="TAD38" s="4647"/>
      <c r="TAE38" s="4647"/>
      <c r="TAF38" s="4647"/>
      <c r="TAG38" s="4647"/>
      <c r="TAH38" s="4647"/>
      <c r="TAI38" s="4647"/>
      <c r="TAJ38" s="4647"/>
      <c r="TAK38" s="4647"/>
      <c r="TAL38" s="4647"/>
      <c r="TAM38" s="4647"/>
      <c r="TAN38" s="4647"/>
      <c r="TAO38" s="4647"/>
      <c r="TAP38" s="4647"/>
      <c r="TAQ38" s="4647"/>
      <c r="TAR38" s="4647"/>
      <c r="TAS38" s="4647"/>
      <c r="TAT38" s="4647"/>
      <c r="TAU38" s="4647"/>
      <c r="TAV38" s="4647"/>
      <c r="TAW38" s="4647"/>
      <c r="TAX38" s="4647"/>
      <c r="TAY38" s="4647"/>
      <c r="TAZ38" s="4647"/>
      <c r="TBA38" s="4647"/>
      <c r="TBB38" s="4647"/>
      <c r="TBC38" s="4647"/>
      <c r="TBD38" s="4647"/>
      <c r="TBE38" s="4647"/>
      <c r="TBF38" s="4647"/>
      <c r="TBG38" s="4647"/>
      <c r="TBH38" s="4647"/>
      <c r="TBI38" s="4647"/>
      <c r="TBJ38" s="4647"/>
      <c r="TBK38" s="4647"/>
      <c r="TBL38" s="4647"/>
      <c r="TBM38" s="4647"/>
      <c r="TBN38" s="4647"/>
      <c r="TBO38" s="4647"/>
      <c r="TBP38" s="4647"/>
      <c r="TBQ38" s="4647"/>
      <c r="TBR38" s="4647"/>
      <c r="TBS38" s="4647"/>
      <c r="TBT38" s="4647"/>
      <c r="TBU38" s="4647"/>
      <c r="TBV38" s="4647"/>
      <c r="TBW38" s="4647"/>
      <c r="TBX38" s="4647"/>
      <c r="TBY38" s="4647"/>
      <c r="TBZ38" s="4647"/>
      <c r="TCA38" s="4647"/>
      <c r="TCB38" s="4647"/>
      <c r="TCC38" s="4647"/>
      <c r="TCD38" s="4647"/>
      <c r="TCE38" s="4647"/>
      <c r="TCF38" s="4647"/>
      <c r="TCG38" s="4647"/>
      <c r="TCH38" s="4647"/>
      <c r="TCI38" s="4647"/>
      <c r="TCJ38" s="4647"/>
      <c r="TCK38" s="4647"/>
      <c r="TCL38" s="4647"/>
      <c r="TCM38" s="4647"/>
      <c r="TCN38" s="4647"/>
      <c r="TCO38" s="4647"/>
      <c r="TCP38" s="4647"/>
      <c r="TCQ38" s="4647"/>
      <c r="TCR38" s="4647"/>
      <c r="TCS38" s="4647"/>
      <c r="TCT38" s="4647"/>
      <c r="TCU38" s="4647"/>
      <c r="TCV38" s="4647"/>
      <c r="TCW38" s="4647"/>
      <c r="TCX38" s="4647"/>
      <c r="TCY38" s="4647"/>
      <c r="TCZ38" s="4647"/>
      <c r="TDA38" s="4647"/>
      <c r="TDB38" s="4647"/>
      <c r="TDC38" s="4647"/>
      <c r="TDD38" s="4647"/>
      <c r="TDE38" s="4647"/>
      <c r="TDF38" s="4647"/>
      <c r="TDG38" s="4647"/>
      <c r="TDH38" s="4647"/>
      <c r="TDI38" s="4647"/>
      <c r="TDJ38" s="4647"/>
      <c r="TDK38" s="4647"/>
      <c r="TDL38" s="4647"/>
      <c r="TDM38" s="4647"/>
      <c r="TDN38" s="4647"/>
      <c r="TDO38" s="4647"/>
      <c r="TDP38" s="4647"/>
      <c r="TDQ38" s="4647"/>
      <c r="TDR38" s="4647"/>
      <c r="TDS38" s="4647"/>
      <c r="TDT38" s="4647"/>
      <c r="TDU38" s="4647"/>
      <c r="TDV38" s="4647"/>
      <c r="TDW38" s="4647"/>
      <c r="TDX38" s="4647"/>
      <c r="TDY38" s="4647"/>
      <c r="TDZ38" s="4647"/>
      <c r="TEA38" s="4647"/>
      <c r="TEB38" s="4647"/>
      <c r="TEC38" s="4647"/>
      <c r="TED38" s="4647"/>
      <c r="TEE38" s="4647"/>
      <c r="TEF38" s="4647"/>
      <c r="TEG38" s="4647"/>
      <c r="TEH38" s="4647"/>
      <c r="TEI38" s="4647"/>
      <c r="TEJ38" s="4647"/>
      <c r="TEK38" s="4647"/>
      <c r="TEL38" s="4647"/>
      <c r="TEM38" s="4647"/>
      <c r="TEN38" s="4647"/>
      <c r="TEO38" s="4647"/>
      <c r="TEP38" s="4647"/>
      <c r="TEQ38" s="4647"/>
      <c r="TER38" s="4647"/>
      <c r="TES38" s="4647"/>
      <c r="TET38" s="4647"/>
      <c r="TEU38" s="4647"/>
      <c r="TEV38" s="4647"/>
      <c r="TEW38" s="4647"/>
      <c r="TEX38" s="4647"/>
      <c r="TEY38" s="4647"/>
      <c r="TEZ38" s="4647"/>
      <c r="TFA38" s="4647"/>
      <c r="TFB38" s="4647"/>
      <c r="TFC38" s="4647"/>
      <c r="TFD38" s="4647"/>
      <c r="TFE38" s="4647"/>
      <c r="TFF38" s="4647"/>
      <c r="TFG38" s="4647"/>
      <c r="TFH38" s="4647"/>
      <c r="TFI38" s="4647"/>
      <c r="TFJ38" s="4647"/>
      <c r="TFK38" s="4647"/>
      <c r="TFL38" s="4647"/>
      <c r="TFM38" s="4647"/>
      <c r="TFN38" s="4647"/>
      <c r="TFO38" s="4647"/>
      <c r="TFP38" s="4647"/>
      <c r="TFQ38" s="4647"/>
      <c r="TFR38" s="4647"/>
      <c r="TFS38" s="4647"/>
      <c r="TFT38" s="4647"/>
      <c r="TFU38" s="4647"/>
      <c r="TFV38" s="4647"/>
      <c r="TFW38" s="4647"/>
      <c r="TFX38" s="4647"/>
      <c r="TFY38" s="4647"/>
      <c r="TFZ38" s="4647"/>
      <c r="TGA38" s="4647"/>
      <c r="TGB38" s="4647"/>
      <c r="TGC38" s="4647"/>
      <c r="TGD38" s="4647"/>
      <c r="TGE38" s="4647"/>
      <c r="TGF38" s="4647"/>
      <c r="TGG38" s="4647"/>
      <c r="TGH38" s="4647"/>
      <c r="TGI38" s="4647"/>
      <c r="TGJ38" s="4647"/>
      <c r="TGK38" s="4647"/>
      <c r="TGL38" s="4647"/>
      <c r="TGM38" s="4647"/>
      <c r="TGN38" s="4647"/>
      <c r="TGO38" s="4647"/>
      <c r="TGP38" s="4647"/>
      <c r="TGQ38" s="4647"/>
      <c r="TGR38" s="4647"/>
      <c r="TGS38" s="4647"/>
      <c r="TGT38" s="4647"/>
      <c r="TGU38" s="4647"/>
      <c r="TGV38" s="4647"/>
      <c r="TGW38" s="4647"/>
      <c r="TGX38" s="4647"/>
      <c r="TGY38" s="4647"/>
      <c r="TGZ38" s="4647"/>
      <c r="THA38" s="4647"/>
      <c r="THB38" s="4647"/>
      <c r="THC38" s="4647"/>
      <c r="THD38" s="4647"/>
      <c r="THE38" s="4647"/>
      <c r="THF38" s="4647"/>
      <c r="THG38" s="4647"/>
      <c r="THH38" s="4647"/>
      <c r="THI38" s="4647"/>
      <c r="THJ38" s="4647"/>
      <c r="THK38" s="4647"/>
      <c r="THL38" s="4647"/>
      <c r="THM38" s="4647"/>
      <c r="THN38" s="4647"/>
      <c r="THO38" s="4647"/>
      <c r="THP38" s="4647"/>
      <c r="THQ38" s="4647"/>
      <c r="THR38" s="4647"/>
      <c r="THS38" s="4647"/>
      <c r="THT38" s="4647"/>
      <c r="THU38" s="4647"/>
      <c r="THV38" s="4647"/>
      <c r="THW38" s="4647"/>
      <c r="THX38" s="4647"/>
      <c r="THY38" s="4647"/>
      <c r="THZ38" s="4647"/>
      <c r="TIA38" s="4647"/>
      <c r="TIB38" s="4647"/>
      <c r="TIC38" s="4647"/>
      <c r="TID38" s="4647"/>
      <c r="TIE38" s="4647"/>
      <c r="TIF38" s="4647"/>
      <c r="TIG38" s="4647"/>
      <c r="TIH38" s="4647"/>
      <c r="TII38" s="4647"/>
      <c r="TIJ38" s="4647"/>
      <c r="TIK38" s="4647"/>
      <c r="TIL38" s="4647"/>
      <c r="TIM38" s="4647"/>
      <c r="TIN38" s="4647"/>
      <c r="TIO38" s="4647"/>
      <c r="TIP38" s="4647"/>
      <c r="TIQ38" s="4647"/>
      <c r="TIR38" s="4647"/>
      <c r="TIS38" s="4647"/>
      <c r="TIT38" s="4647"/>
      <c r="TIU38" s="4647"/>
      <c r="TIV38" s="4647"/>
      <c r="TIW38" s="4647"/>
      <c r="TIX38" s="4647"/>
      <c r="TIY38" s="4647"/>
      <c r="TIZ38" s="4647"/>
      <c r="TJA38" s="4647"/>
      <c r="TJB38" s="4647"/>
      <c r="TJC38" s="4647"/>
      <c r="TJD38" s="4647"/>
      <c r="TJE38" s="4647"/>
      <c r="TJF38" s="4647"/>
      <c r="TJG38" s="4647"/>
      <c r="TJH38" s="4647"/>
      <c r="TJI38" s="4647"/>
      <c r="TJJ38" s="4647"/>
      <c r="TJK38" s="4647"/>
      <c r="TJL38" s="4647"/>
      <c r="TJM38" s="4647"/>
      <c r="TJN38" s="4647"/>
      <c r="TJO38" s="4647"/>
      <c r="TJP38" s="4647"/>
      <c r="TJQ38" s="4647"/>
      <c r="TJR38" s="4647"/>
      <c r="TJS38" s="4647"/>
      <c r="TJT38" s="4647"/>
      <c r="TJU38" s="4647"/>
      <c r="TJV38" s="4647"/>
      <c r="TJW38" s="4647"/>
      <c r="TJX38" s="4647"/>
      <c r="TJY38" s="4647"/>
      <c r="TJZ38" s="4647"/>
      <c r="TKA38" s="4647"/>
      <c r="TKB38" s="4647"/>
      <c r="TKC38" s="4647"/>
      <c r="TKD38" s="4647"/>
      <c r="TKE38" s="4647"/>
      <c r="TKF38" s="4647"/>
      <c r="TKG38" s="4647"/>
      <c r="TKH38" s="4647"/>
      <c r="TKI38" s="4647"/>
      <c r="TKJ38" s="4647"/>
      <c r="TKK38" s="4647"/>
      <c r="TKL38" s="4647"/>
      <c r="TKM38" s="4647"/>
      <c r="TKN38" s="4647"/>
      <c r="TKO38" s="4647"/>
      <c r="TKP38" s="4647"/>
      <c r="TKQ38" s="4647"/>
      <c r="TKR38" s="4647"/>
      <c r="TKS38" s="4647"/>
      <c r="TKT38" s="4647"/>
      <c r="TKU38" s="4647"/>
      <c r="TKV38" s="4647"/>
      <c r="TKW38" s="4647"/>
      <c r="TKX38" s="4647"/>
      <c r="TKY38" s="4647"/>
      <c r="TKZ38" s="4647"/>
      <c r="TLA38" s="4647"/>
      <c r="TLB38" s="4647"/>
      <c r="TLC38" s="4647"/>
      <c r="TLD38" s="4647"/>
      <c r="TLE38" s="4647"/>
      <c r="TLF38" s="4647"/>
      <c r="TLG38" s="4647"/>
      <c r="TLH38" s="4647"/>
      <c r="TLI38" s="4647"/>
      <c r="TLJ38" s="4647"/>
      <c r="TLK38" s="4647"/>
      <c r="TLL38" s="4647"/>
      <c r="TLM38" s="4647"/>
      <c r="TLN38" s="4647"/>
      <c r="TLO38" s="4647"/>
      <c r="TLP38" s="4647"/>
      <c r="TLQ38" s="4647"/>
      <c r="TLR38" s="4647"/>
      <c r="TLS38" s="4647"/>
      <c r="TLT38" s="4647"/>
      <c r="TLU38" s="4647"/>
      <c r="TLV38" s="4647"/>
      <c r="TLW38" s="4647"/>
      <c r="TLX38" s="4647"/>
      <c r="TLY38" s="4647"/>
      <c r="TLZ38" s="4647"/>
      <c r="TMA38" s="4647"/>
      <c r="TMB38" s="4647"/>
      <c r="TMC38" s="4647"/>
      <c r="TMD38" s="4647"/>
      <c r="TME38" s="4647"/>
      <c r="TMF38" s="4647"/>
      <c r="TMG38" s="4647"/>
      <c r="TMH38" s="4647"/>
      <c r="TMI38" s="4647"/>
      <c r="TMJ38" s="4647"/>
      <c r="TMK38" s="4647"/>
      <c r="TML38" s="4647"/>
      <c r="TMM38" s="4647"/>
      <c r="TMN38" s="4647"/>
      <c r="TMO38" s="4647"/>
      <c r="TMP38" s="4647"/>
      <c r="TMQ38" s="4647"/>
      <c r="TMR38" s="4647"/>
      <c r="TMS38" s="4647"/>
      <c r="TMT38" s="4647"/>
      <c r="TMU38" s="4647"/>
      <c r="TMV38" s="4647"/>
      <c r="TMW38" s="4647"/>
      <c r="TMX38" s="4647"/>
      <c r="TMY38" s="4647"/>
      <c r="TMZ38" s="4647"/>
      <c r="TNA38" s="4647"/>
      <c r="TNB38" s="4647"/>
      <c r="TNC38" s="4647"/>
      <c r="TND38" s="4647"/>
      <c r="TNE38" s="4647"/>
      <c r="TNF38" s="4647"/>
      <c r="TNG38" s="4647"/>
      <c r="TNH38" s="4647"/>
      <c r="TNI38" s="4647"/>
      <c r="TNJ38" s="4647"/>
      <c r="TNK38" s="4647"/>
      <c r="TNL38" s="4647"/>
      <c r="TNM38" s="4647"/>
      <c r="TNN38" s="4647"/>
      <c r="TNO38" s="4647"/>
      <c r="TNP38" s="4647"/>
      <c r="TNQ38" s="4647"/>
      <c r="TNR38" s="4647"/>
      <c r="TNS38" s="4647"/>
      <c r="TNT38" s="4647"/>
      <c r="TNU38" s="4647"/>
      <c r="TNV38" s="4647"/>
      <c r="TNW38" s="4647"/>
      <c r="TNX38" s="4647"/>
      <c r="TNY38" s="4647"/>
      <c r="TNZ38" s="4647"/>
      <c r="TOA38" s="4647"/>
      <c r="TOB38" s="4647"/>
      <c r="TOC38" s="4647"/>
      <c r="TOD38" s="4647"/>
      <c r="TOE38" s="4647"/>
      <c r="TOF38" s="4647"/>
      <c r="TOG38" s="4647"/>
      <c r="TOH38" s="4647"/>
      <c r="TOI38" s="4647"/>
      <c r="TOJ38" s="4647"/>
      <c r="TOK38" s="4647"/>
      <c r="TOL38" s="4647"/>
      <c r="TOM38" s="4647"/>
      <c r="TON38" s="4647"/>
      <c r="TOO38" s="4647"/>
      <c r="TOP38" s="4647"/>
      <c r="TOQ38" s="4647"/>
      <c r="TOR38" s="4647"/>
      <c r="TOS38" s="4647"/>
      <c r="TOT38" s="4647"/>
      <c r="TOU38" s="4647"/>
      <c r="TOV38" s="4647"/>
      <c r="TOW38" s="4647"/>
      <c r="TOX38" s="4647"/>
      <c r="TOY38" s="4647"/>
      <c r="TOZ38" s="4647"/>
      <c r="TPA38" s="4647"/>
      <c r="TPB38" s="4647"/>
      <c r="TPC38" s="4647"/>
      <c r="TPD38" s="4647"/>
      <c r="TPE38" s="4647"/>
      <c r="TPF38" s="4647"/>
      <c r="TPG38" s="4647"/>
      <c r="TPH38" s="4647"/>
      <c r="TPI38" s="4647"/>
      <c r="TPJ38" s="4647"/>
      <c r="TPK38" s="4647"/>
      <c r="TPL38" s="4647"/>
      <c r="TPM38" s="4647"/>
      <c r="TPN38" s="4647"/>
      <c r="TPO38" s="4647"/>
      <c r="TPP38" s="4647"/>
      <c r="TPQ38" s="4647"/>
      <c r="TPR38" s="4647"/>
      <c r="TPS38" s="4647"/>
      <c r="TPT38" s="4647"/>
      <c r="TPU38" s="4647"/>
      <c r="TPV38" s="4647"/>
      <c r="TPW38" s="4647"/>
      <c r="TPX38" s="4647"/>
      <c r="TPY38" s="4647"/>
      <c r="TPZ38" s="4647"/>
      <c r="TQA38" s="4647"/>
      <c r="TQB38" s="4647"/>
      <c r="TQC38" s="4647"/>
      <c r="TQD38" s="4647"/>
      <c r="TQE38" s="4647"/>
      <c r="TQF38" s="4647"/>
      <c r="TQG38" s="4647"/>
      <c r="TQH38" s="4647"/>
      <c r="TQI38" s="4647"/>
      <c r="TQJ38" s="4647"/>
      <c r="TQK38" s="4647"/>
      <c r="TQL38" s="4647"/>
      <c r="TQM38" s="4647"/>
      <c r="TQN38" s="4647"/>
      <c r="TQO38" s="4647"/>
      <c r="TQP38" s="4647"/>
      <c r="TQQ38" s="4647"/>
      <c r="TQR38" s="4647"/>
      <c r="TQS38" s="4647"/>
      <c r="TQT38" s="4647"/>
      <c r="TQU38" s="4647"/>
      <c r="TQV38" s="4647"/>
      <c r="TQW38" s="4647"/>
      <c r="TQX38" s="4647"/>
      <c r="TQY38" s="4647"/>
      <c r="TQZ38" s="4647"/>
      <c r="TRA38" s="4647"/>
      <c r="TRB38" s="4647"/>
      <c r="TRC38" s="4647"/>
      <c r="TRD38" s="4647"/>
      <c r="TRE38" s="4647"/>
      <c r="TRF38" s="4647"/>
      <c r="TRG38" s="4647"/>
      <c r="TRH38" s="4647"/>
      <c r="TRI38" s="4647"/>
      <c r="TRJ38" s="4647"/>
      <c r="TRK38" s="4647"/>
      <c r="TRL38" s="4647"/>
      <c r="TRM38" s="4647"/>
      <c r="TRN38" s="4647"/>
      <c r="TRO38" s="4647"/>
      <c r="TRP38" s="4647"/>
      <c r="TRQ38" s="4647"/>
      <c r="TRR38" s="4647"/>
      <c r="TRS38" s="4647"/>
      <c r="TRT38" s="4647"/>
      <c r="TRU38" s="4647"/>
      <c r="TRV38" s="4647"/>
      <c r="TRW38" s="4647"/>
      <c r="TRX38" s="4647"/>
      <c r="TRY38" s="4647"/>
      <c r="TRZ38" s="4647"/>
      <c r="TSA38" s="4647"/>
      <c r="TSB38" s="4647"/>
      <c r="TSC38" s="4647"/>
      <c r="TSD38" s="4647"/>
      <c r="TSE38" s="4647"/>
      <c r="TSF38" s="4647"/>
      <c r="TSG38" s="4647"/>
      <c r="TSH38" s="4647"/>
      <c r="TSI38" s="4647"/>
      <c r="TSJ38" s="4647"/>
      <c r="TSK38" s="4647"/>
      <c r="TSL38" s="4647"/>
      <c r="TSM38" s="4647"/>
      <c r="TSN38" s="4647"/>
      <c r="TSO38" s="4647"/>
      <c r="TSP38" s="4647"/>
      <c r="TSQ38" s="4647"/>
      <c r="TSR38" s="4647"/>
      <c r="TSS38" s="4647"/>
      <c r="TST38" s="4647"/>
      <c r="TSU38" s="4647"/>
      <c r="TSV38" s="4647"/>
      <c r="TSW38" s="4647"/>
      <c r="TSX38" s="4647"/>
      <c r="TSY38" s="4647"/>
      <c r="TSZ38" s="4647"/>
      <c r="TTA38" s="4647"/>
      <c r="TTB38" s="4647"/>
      <c r="TTC38" s="4647"/>
      <c r="TTD38" s="4647"/>
      <c r="TTE38" s="4647"/>
      <c r="TTF38" s="4647"/>
      <c r="TTG38" s="4647"/>
      <c r="TTH38" s="4647"/>
      <c r="TTI38" s="4647"/>
      <c r="TTJ38" s="4647"/>
      <c r="TTK38" s="4647"/>
      <c r="TTL38" s="4647"/>
      <c r="TTM38" s="4647"/>
      <c r="TTN38" s="4647"/>
      <c r="TTO38" s="4647"/>
      <c r="TTP38" s="4647"/>
      <c r="TTQ38" s="4647"/>
      <c r="TTR38" s="4647"/>
      <c r="TTS38" s="4647"/>
      <c r="TTT38" s="4647"/>
      <c r="TTU38" s="4647"/>
      <c r="TTV38" s="4647"/>
      <c r="TTW38" s="4647"/>
      <c r="TTX38" s="4647"/>
      <c r="TTY38" s="4647"/>
      <c r="TTZ38" s="4647"/>
      <c r="TUA38" s="4647"/>
      <c r="TUB38" s="4647"/>
      <c r="TUC38" s="4647"/>
      <c r="TUD38" s="4647"/>
      <c r="TUE38" s="4647"/>
      <c r="TUF38" s="4647"/>
      <c r="TUG38" s="4647"/>
      <c r="TUH38" s="4647"/>
      <c r="TUI38" s="4647"/>
      <c r="TUJ38" s="4647"/>
      <c r="TUK38" s="4647"/>
      <c r="TUL38" s="4647"/>
      <c r="TUM38" s="4647"/>
      <c r="TUN38" s="4647"/>
      <c r="TUO38" s="4647"/>
      <c r="TUP38" s="4647"/>
      <c r="TUQ38" s="4647"/>
      <c r="TUR38" s="4647"/>
      <c r="TUS38" s="4647"/>
      <c r="TUT38" s="4647"/>
      <c r="TUU38" s="4647"/>
      <c r="TUV38" s="4647"/>
      <c r="TUW38" s="4647"/>
      <c r="TUX38" s="4647"/>
      <c r="TUY38" s="4647"/>
      <c r="TUZ38" s="4647"/>
      <c r="TVA38" s="4647"/>
      <c r="TVB38" s="4647"/>
      <c r="TVC38" s="4647"/>
      <c r="TVD38" s="4647"/>
      <c r="TVE38" s="4647"/>
      <c r="TVF38" s="4647"/>
      <c r="TVG38" s="4647"/>
      <c r="TVH38" s="4647"/>
      <c r="TVI38" s="4647"/>
      <c r="TVJ38" s="4647"/>
      <c r="TVK38" s="4647"/>
      <c r="TVL38" s="4647"/>
      <c r="TVM38" s="4647"/>
      <c r="TVN38" s="4647"/>
      <c r="TVO38" s="4647"/>
      <c r="TVP38" s="4647"/>
      <c r="TVQ38" s="4647"/>
      <c r="TVR38" s="4647"/>
      <c r="TVS38" s="4647"/>
      <c r="TVT38" s="4647"/>
      <c r="TVU38" s="4647"/>
      <c r="TVV38" s="4647"/>
      <c r="TVW38" s="4647"/>
      <c r="TVX38" s="4647"/>
      <c r="TVY38" s="4647"/>
      <c r="TVZ38" s="4647"/>
      <c r="TWA38" s="4647"/>
      <c r="TWB38" s="4647"/>
      <c r="TWC38" s="4647"/>
      <c r="TWD38" s="4647"/>
      <c r="TWE38" s="4647"/>
      <c r="TWF38" s="4647"/>
      <c r="TWG38" s="4647"/>
      <c r="TWH38" s="4647"/>
      <c r="TWI38" s="4647"/>
      <c r="TWJ38" s="4647"/>
      <c r="TWK38" s="4647"/>
      <c r="TWL38" s="4647"/>
      <c r="TWM38" s="4647"/>
      <c r="TWN38" s="4647"/>
      <c r="TWO38" s="4647"/>
      <c r="TWP38" s="4647"/>
      <c r="TWQ38" s="4647"/>
      <c r="TWR38" s="4647"/>
      <c r="TWS38" s="4647"/>
      <c r="TWT38" s="4647"/>
      <c r="TWU38" s="4647"/>
      <c r="TWV38" s="4647"/>
      <c r="TWW38" s="4647"/>
      <c r="TWX38" s="4647"/>
      <c r="TWY38" s="4647"/>
      <c r="TWZ38" s="4647"/>
      <c r="TXA38" s="4647"/>
      <c r="TXB38" s="4647"/>
      <c r="TXC38" s="4647"/>
      <c r="TXD38" s="4647"/>
      <c r="TXE38" s="4647"/>
      <c r="TXF38" s="4647"/>
      <c r="TXG38" s="4647"/>
      <c r="TXH38" s="4647"/>
      <c r="TXI38" s="4647"/>
      <c r="TXJ38" s="4647"/>
      <c r="TXK38" s="4647"/>
      <c r="TXL38" s="4647"/>
      <c r="TXM38" s="4647"/>
      <c r="TXN38" s="4647"/>
      <c r="TXO38" s="4647"/>
      <c r="TXP38" s="4647"/>
      <c r="TXQ38" s="4647"/>
      <c r="TXR38" s="4647"/>
      <c r="TXS38" s="4647"/>
      <c r="TXT38" s="4647"/>
      <c r="TXU38" s="4647"/>
      <c r="TXV38" s="4647"/>
      <c r="TXW38" s="4647"/>
      <c r="TXX38" s="4647"/>
      <c r="TXY38" s="4647"/>
      <c r="TXZ38" s="4647"/>
      <c r="TYA38" s="4647"/>
      <c r="TYB38" s="4647"/>
      <c r="TYC38" s="4647"/>
      <c r="TYD38" s="4647"/>
      <c r="TYE38" s="4647"/>
      <c r="TYF38" s="4647"/>
      <c r="TYG38" s="4647"/>
      <c r="TYH38" s="4647"/>
      <c r="TYI38" s="4647"/>
      <c r="TYJ38" s="4647"/>
      <c r="TYK38" s="4647"/>
      <c r="TYL38" s="4647"/>
      <c r="TYM38" s="4647"/>
      <c r="TYN38" s="4647"/>
      <c r="TYO38" s="4647"/>
      <c r="TYP38" s="4647"/>
      <c r="TYQ38" s="4647"/>
      <c r="TYR38" s="4647"/>
      <c r="TYS38" s="4647"/>
      <c r="TYT38" s="4647"/>
      <c r="TYU38" s="4647"/>
      <c r="TYV38" s="4647"/>
      <c r="TYW38" s="4647"/>
      <c r="TYX38" s="4647"/>
      <c r="TYY38" s="4647"/>
      <c r="TYZ38" s="4647"/>
      <c r="TZA38" s="4647"/>
      <c r="TZB38" s="4647"/>
      <c r="TZC38" s="4647"/>
      <c r="TZD38" s="4647"/>
      <c r="TZE38" s="4647"/>
      <c r="TZF38" s="4647"/>
      <c r="TZG38" s="4647"/>
      <c r="TZH38" s="4647"/>
      <c r="TZI38" s="4647"/>
      <c r="TZJ38" s="4647"/>
      <c r="TZK38" s="4647"/>
      <c r="TZL38" s="4647"/>
      <c r="TZM38" s="4647"/>
      <c r="TZN38" s="4647"/>
      <c r="TZO38" s="4647"/>
      <c r="TZP38" s="4647"/>
      <c r="TZQ38" s="4647"/>
      <c r="TZR38" s="4647"/>
      <c r="TZS38" s="4647"/>
      <c r="TZT38" s="4647"/>
      <c r="TZU38" s="4647"/>
      <c r="TZV38" s="4647"/>
      <c r="TZW38" s="4647"/>
      <c r="TZX38" s="4647"/>
      <c r="TZY38" s="4647"/>
      <c r="TZZ38" s="4647"/>
      <c r="UAA38" s="4647"/>
      <c r="UAB38" s="4647"/>
      <c r="UAC38" s="4647"/>
      <c r="UAD38" s="4647"/>
      <c r="UAE38" s="4647"/>
      <c r="UAF38" s="4647"/>
      <c r="UAG38" s="4647"/>
      <c r="UAH38" s="4647"/>
      <c r="UAI38" s="4647"/>
      <c r="UAJ38" s="4647"/>
      <c r="UAK38" s="4647"/>
      <c r="UAL38" s="4647"/>
      <c r="UAM38" s="4647"/>
      <c r="UAN38" s="4647"/>
      <c r="UAO38" s="4647"/>
      <c r="UAP38" s="4647"/>
      <c r="UAQ38" s="4647"/>
      <c r="UAR38" s="4647"/>
      <c r="UAS38" s="4647"/>
      <c r="UAT38" s="4647"/>
      <c r="UAU38" s="4647"/>
      <c r="UAV38" s="4647"/>
      <c r="UAW38" s="4647"/>
      <c r="UAX38" s="4647"/>
      <c r="UAY38" s="4647"/>
      <c r="UAZ38" s="4647"/>
      <c r="UBA38" s="4647"/>
      <c r="UBB38" s="4647"/>
      <c r="UBC38" s="4647"/>
      <c r="UBD38" s="4647"/>
      <c r="UBE38" s="4647"/>
      <c r="UBF38" s="4647"/>
      <c r="UBG38" s="4647"/>
      <c r="UBH38" s="4647"/>
      <c r="UBI38" s="4647"/>
      <c r="UBJ38" s="4647"/>
      <c r="UBK38" s="4647"/>
      <c r="UBL38" s="4647"/>
      <c r="UBM38" s="4647"/>
      <c r="UBN38" s="4647"/>
      <c r="UBO38" s="4647"/>
      <c r="UBP38" s="4647"/>
      <c r="UBQ38" s="4647"/>
      <c r="UBR38" s="4647"/>
      <c r="UBS38" s="4647"/>
      <c r="UBT38" s="4647"/>
      <c r="UBU38" s="4647"/>
      <c r="UBV38" s="4647"/>
      <c r="UBW38" s="4647"/>
      <c r="UBX38" s="4647"/>
      <c r="UBY38" s="4647"/>
      <c r="UBZ38" s="4647"/>
      <c r="UCA38" s="4647"/>
      <c r="UCB38" s="4647"/>
      <c r="UCC38" s="4647"/>
      <c r="UCD38" s="4647"/>
      <c r="UCE38" s="4647"/>
      <c r="UCF38" s="4647"/>
      <c r="UCG38" s="4647"/>
      <c r="UCH38" s="4647"/>
      <c r="UCI38" s="4647"/>
      <c r="UCJ38" s="4647"/>
      <c r="UCK38" s="4647"/>
      <c r="UCL38" s="4647"/>
      <c r="UCM38" s="4647"/>
      <c r="UCN38" s="4647"/>
      <c r="UCO38" s="4647"/>
      <c r="UCP38" s="4647"/>
      <c r="UCQ38" s="4647"/>
      <c r="UCR38" s="4647"/>
      <c r="UCS38" s="4647"/>
      <c r="UCT38" s="4647"/>
      <c r="UCU38" s="4647"/>
      <c r="UCV38" s="4647"/>
      <c r="UCW38" s="4647"/>
      <c r="UCX38" s="4647"/>
      <c r="UCY38" s="4647"/>
      <c r="UCZ38" s="4647"/>
      <c r="UDA38" s="4647"/>
      <c r="UDB38" s="4647"/>
      <c r="UDC38" s="4647"/>
      <c r="UDD38" s="4647"/>
      <c r="UDE38" s="4647"/>
      <c r="UDF38" s="4647"/>
      <c r="UDG38" s="4647"/>
      <c r="UDH38" s="4647"/>
      <c r="UDI38" s="4647"/>
      <c r="UDJ38" s="4647"/>
      <c r="UDK38" s="4647"/>
      <c r="UDL38" s="4647"/>
      <c r="UDM38" s="4647"/>
      <c r="UDN38" s="4647"/>
      <c r="UDO38" s="4647"/>
      <c r="UDP38" s="4647"/>
      <c r="UDQ38" s="4647"/>
      <c r="UDR38" s="4647"/>
      <c r="UDS38" s="4647"/>
      <c r="UDT38" s="4647"/>
      <c r="UDU38" s="4647"/>
      <c r="UDV38" s="4647"/>
      <c r="UDW38" s="4647"/>
      <c r="UDX38" s="4647"/>
      <c r="UDY38" s="4647"/>
      <c r="UDZ38" s="4647"/>
      <c r="UEA38" s="4647"/>
      <c r="UEB38" s="4647"/>
      <c r="UEC38" s="4647"/>
      <c r="UED38" s="4647"/>
      <c r="UEE38" s="4647"/>
      <c r="UEF38" s="4647"/>
      <c r="UEG38" s="4647"/>
      <c r="UEH38" s="4647"/>
      <c r="UEI38" s="4647"/>
      <c r="UEJ38" s="4647"/>
      <c r="UEK38" s="4647"/>
      <c r="UEL38" s="4647"/>
      <c r="UEM38" s="4647"/>
      <c r="UEN38" s="4647"/>
      <c r="UEO38" s="4647"/>
      <c r="UEP38" s="4647"/>
      <c r="UEQ38" s="4647"/>
      <c r="UER38" s="4647"/>
      <c r="UES38" s="4647"/>
      <c r="UET38" s="4647"/>
      <c r="UEU38" s="4647"/>
      <c r="UEV38" s="4647"/>
      <c r="UEW38" s="4647"/>
      <c r="UEX38" s="4647"/>
      <c r="UEY38" s="4647"/>
      <c r="UEZ38" s="4647"/>
      <c r="UFA38" s="4647"/>
      <c r="UFB38" s="4647"/>
      <c r="UFC38" s="4647"/>
      <c r="UFD38" s="4647"/>
      <c r="UFE38" s="4647"/>
      <c r="UFF38" s="4647"/>
      <c r="UFG38" s="4647"/>
      <c r="UFH38" s="4647"/>
      <c r="UFI38" s="4647"/>
      <c r="UFJ38" s="4647"/>
      <c r="UFK38" s="4647"/>
      <c r="UFL38" s="4647"/>
      <c r="UFM38" s="4647"/>
      <c r="UFN38" s="4647"/>
      <c r="UFO38" s="4647"/>
      <c r="UFP38" s="4647"/>
      <c r="UFQ38" s="4647"/>
      <c r="UFR38" s="4647"/>
      <c r="UFS38" s="4647"/>
      <c r="UFT38" s="4647"/>
      <c r="UFU38" s="4647"/>
      <c r="UFV38" s="4647"/>
      <c r="UFW38" s="4647"/>
      <c r="UFX38" s="4647"/>
      <c r="UFY38" s="4647"/>
      <c r="UFZ38" s="4647"/>
      <c r="UGA38" s="4647"/>
      <c r="UGB38" s="4647"/>
      <c r="UGC38" s="4647"/>
      <c r="UGD38" s="4647"/>
      <c r="UGE38" s="4647"/>
      <c r="UGF38" s="4647"/>
      <c r="UGG38" s="4647"/>
      <c r="UGH38" s="4647"/>
      <c r="UGI38" s="4647"/>
      <c r="UGJ38" s="4647"/>
      <c r="UGK38" s="4647"/>
      <c r="UGL38" s="4647"/>
      <c r="UGM38" s="4647"/>
      <c r="UGN38" s="4647"/>
      <c r="UGO38" s="4647"/>
      <c r="UGP38" s="4647"/>
      <c r="UGQ38" s="4647"/>
      <c r="UGR38" s="4647"/>
      <c r="UGS38" s="4647"/>
      <c r="UGT38" s="4647"/>
      <c r="UGU38" s="4647"/>
      <c r="UGV38" s="4647"/>
      <c r="UGW38" s="4647"/>
      <c r="UGX38" s="4647"/>
      <c r="UGY38" s="4647"/>
      <c r="UGZ38" s="4647"/>
      <c r="UHA38" s="4647"/>
      <c r="UHB38" s="4647"/>
      <c r="UHC38" s="4647"/>
      <c r="UHD38" s="4647"/>
      <c r="UHE38" s="4647"/>
      <c r="UHF38" s="4647"/>
      <c r="UHG38" s="4647"/>
      <c r="UHH38" s="4647"/>
      <c r="UHI38" s="4647"/>
      <c r="UHJ38" s="4647"/>
      <c r="UHK38" s="4647"/>
      <c r="UHL38" s="4647"/>
      <c r="UHM38" s="4647"/>
      <c r="UHN38" s="4647"/>
      <c r="UHO38" s="4647"/>
      <c r="UHP38" s="4647"/>
      <c r="UHQ38" s="4647"/>
      <c r="UHR38" s="4647"/>
      <c r="UHS38" s="4647"/>
      <c r="UHT38" s="4647"/>
      <c r="UHU38" s="4647"/>
      <c r="UHV38" s="4647"/>
      <c r="UHW38" s="4647"/>
      <c r="UHX38" s="4647"/>
      <c r="UHY38" s="4647"/>
      <c r="UHZ38" s="4647"/>
      <c r="UIA38" s="4647"/>
      <c r="UIB38" s="4647"/>
      <c r="UIC38" s="4647"/>
      <c r="UID38" s="4647"/>
      <c r="UIE38" s="4647"/>
      <c r="UIF38" s="4647"/>
      <c r="UIG38" s="4647"/>
      <c r="UIH38" s="4647"/>
      <c r="UII38" s="4647"/>
      <c r="UIJ38" s="4647"/>
      <c r="UIK38" s="4647"/>
      <c r="UIL38" s="4647"/>
      <c r="UIM38" s="4647"/>
      <c r="UIN38" s="4647"/>
      <c r="UIO38" s="4647"/>
      <c r="UIP38" s="4647"/>
      <c r="UIQ38" s="4647"/>
      <c r="UIR38" s="4647"/>
      <c r="UIS38" s="4647"/>
      <c r="UIT38" s="4647"/>
      <c r="UIU38" s="4647"/>
      <c r="UIV38" s="4647"/>
      <c r="UIW38" s="4647"/>
      <c r="UIX38" s="4647"/>
      <c r="UIY38" s="4647"/>
      <c r="UIZ38" s="4647"/>
      <c r="UJA38" s="4647"/>
      <c r="UJB38" s="4647"/>
      <c r="UJC38" s="4647"/>
      <c r="UJD38" s="4647"/>
      <c r="UJE38" s="4647"/>
      <c r="UJF38" s="4647"/>
      <c r="UJG38" s="4647"/>
      <c r="UJH38" s="4647"/>
      <c r="UJI38" s="4647"/>
      <c r="UJJ38" s="4647"/>
      <c r="UJK38" s="4647"/>
      <c r="UJL38" s="4647"/>
      <c r="UJM38" s="4647"/>
      <c r="UJN38" s="4647"/>
      <c r="UJO38" s="4647"/>
      <c r="UJP38" s="4647"/>
      <c r="UJQ38" s="4647"/>
      <c r="UJR38" s="4647"/>
      <c r="UJS38" s="4647"/>
      <c r="UJT38" s="4647"/>
      <c r="UJU38" s="4647"/>
      <c r="UJV38" s="4647"/>
      <c r="UJW38" s="4647"/>
      <c r="UJX38" s="4647"/>
      <c r="UJY38" s="4647"/>
      <c r="UJZ38" s="4647"/>
      <c r="UKA38" s="4647"/>
      <c r="UKB38" s="4647"/>
      <c r="UKC38" s="4647"/>
      <c r="UKD38" s="4647"/>
      <c r="UKE38" s="4647"/>
      <c r="UKF38" s="4647"/>
      <c r="UKG38" s="4647"/>
      <c r="UKH38" s="4647"/>
      <c r="UKI38" s="4647"/>
      <c r="UKJ38" s="4647"/>
      <c r="UKK38" s="4647"/>
      <c r="UKL38" s="4647"/>
      <c r="UKM38" s="4647"/>
      <c r="UKN38" s="4647"/>
      <c r="UKO38" s="4647"/>
      <c r="UKP38" s="4647"/>
      <c r="UKQ38" s="4647"/>
      <c r="UKR38" s="4647"/>
      <c r="UKS38" s="4647"/>
      <c r="UKT38" s="4647"/>
      <c r="UKU38" s="4647"/>
      <c r="UKV38" s="4647"/>
      <c r="UKW38" s="4647"/>
      <c r="UKX38" s="4647"/>
      <c r="UKY38" s="4647"/>
      <c r="UKZ38" s="4647"/>
      <c r="ULA38" s="4647"/>
      <c r="ULB38" s="4647"/>
      <c r="ULC38" s="4647"/>
      <c r="ULD38" s="4647"/>
      <c r="ULE38" s="4647"/>
      <c r="ULF38" s="4647"/>
      <c r="ULG38" s="4647"/>
      <c r="ULH38" s="4647"/>
      <c r="ULI38" s="4647"/>
      <c r="ULJ38" s="4647"/>
      <c r="ULK38" s="4647"/>
      <c r="ULL38" s="4647"/>
      <c r="ULM38" s="4647"/>
      <c r="ULN38" s="4647"/>
      <c r="ULO38" s="4647"/>
      <c r="ULP38" s="4647"/>
      <c r="ULQ38" s="4647"/>
      <c r="ULR38" s="4647"/>
      <c r="ULS38" s="4647"/>
      <c r="ULT38" s="4647"/>
      <c r="ULU38" s="4647"/>
      <c r="ULV38" s="4647"/>
      <c r="ULW38" s="4647"/>
      <c r="ULX38" s="4647"/>
      <c r="ULY38" s="4647"/>
      <c r="ULZ38" s="4647"/>
      <c r="UMA38" s="4647"/>
      <c r="UMB38" s="4647"/>
      <c r="UMC38" s="4647"/>
      <c r="UMD38" s="4647"/>
      <c r="UME38" s="4647"/>
      <c r="UMF38" s="4647"/>
      <c r="UMG38" s="4647"/>
      <c r="UMH38" s="4647"/>
      <c r="UMI38" s="4647"/>
      <c r="UMJ38" s="4647"/>
      <c r="UMK38" s="4647"/>
      <c r="UML38" s="4647"/>
      <c r="UMM38" s="4647"/>
      <c r="UMN38" s="4647"/>
      <c r="UMO38" s="4647"/>
      <c r="UMP38" s="4647"/>
      <c r="UMQ38" s="4647"/>
      <c r="UMR38" s="4647"/>
      <c r="UMS38" s="4647"/>
      <c r="UMT38" s="4647"/>
      <c r="UMU38" s="4647"/>
      <c r="UMV38" s="4647"/>
      <c r="UMW38" s="4647"/>
      <c r="UMX38" s="4647"/>
      <c r="UMY38" s="4647"/>
      <c r="UMZ38" s="4647"/>
      <c r="UNA38" s="4647"/>
      <c r="UNB38" s="4647"/>
      <c r="UNC38" s="4647"/>
      <c r="UND38" s="4647"/>
      <c r="UNE38" s="4647"/>
      <c r="UNF38" s="4647"/>
      <c r="UNG38" s="4647"/>
      <c r="UNH38" s="4647"/>
      <c r="UNI38" s="4647"/>
      <c r="UNJ38" s="4647"/>
      <c r="UNK38" s="4647"/>
      <c r="UNL38" s="4647"/>
      <c r="UNM38" s="4647"/>
      <c r="UNN38" s="4647"/>
      <c r="UNO38" s="4647"/>
      <c r="UNP38" s="4647"/>
      <c r="UNQ38" s="4647"/>
      <c r="UNR38" s="4647"/>
      <c r="UNS38" s="4647"/>
      <c r="UNT38" s="4647"/>
      <c r="UNU38" s="4647"/>
      <c r="UNV38" s="4647"/>
      <c r="UNW38" s="4647"/>
      <c r="UNX38" s="4647"/>
      <c r="UNY38" s="4647"/>
      <c r="UNZ38" s="4647"/>
      <c r="UOA38" s="4647"/>
      <c r="UOB38" s="4647"/>
      <c r="UOC38" s="4647"/>
      <c r="UOD38" s="4647"/>
      <c r="UOE38" s="4647"/>
      <c r="UOF38" s="4647"/>
      <c r="UOG38" s="4647"/>
      <c r="UOH38" s="4647"/>
      <c r="UOI38" s="4647"/>
      <c r="UOJ38" s="4647"/>
      <c r="UOK38" s="4647"/>
      <c r="UOL38" s="4647"/>
      <c r="UOM38" s="4647"/>
      <c r="UON38" s="4647"/>
      <c r="UOO38" s="4647"/>
      <c r="UOP38" s="4647"/>
      <c r="UOQ38" s="4647"/>
      <c r="UOR38" s="4647"/>
      <c r="UOS38" s="4647"/>
      <c r="UOT38" s="4647"/>
      <c r="UOU38" s="4647"/>
      <c r="UOV38" s="4647"/>
      <c r="UOW38" s="4647"/>
      <c r="UOX38" s="4647"/>
      <c r="UOY38" s="4647"/>
      <c r="UOZ38" s="4647"/>
      <c r="UPA38" s="4647"/>
      <c r="UPB38" s="4647"/>
      <c r="UPC38" s="4647"/>
      <c r="UPD38" s="4647"/>
      <c r="UPE38" s="4647"/>
      <c r="UPF38" s="4647"/>
      <c r="UPG38" s="4647"/>
      <c r="UPH38" s="4647"/>
      <c r="UPI38" s="4647"/>
      <c r="UPJ38" s="4647"/>
      <c r="UPK38" s="4647"/>
      <c r="UPL38" s="4647"/>
      <c r="UPM38" s="4647"/>
      <c r="UPN38" s="4647"/>
      <c r="UPO38" s="4647"/>
      <c r="UPP38" s="4647"/>
      <c r="UPQ38" s="4647"/>
      <c r="UPR38" s="4647"/>
      <c r="UPS38" s="4647"/>
      <c r="UPT38" s="4647"/>
      <c r="UPU38" s="4647"/>
      <c r="UPV38" s="4647"/>
      <c r="UPW38" s="4647"/>
      <c r="UPX38" s="4647"/>
      <c r="UPY38" s="4647"/>
      <c r="UPZ38" s="4647"/>
      <c r="UQA38" s="4647"/>
      <c r="UQB38" s="4647"/>
      <c r="UQC38" s="4647"/>
      <c r="UQD38" s="4647"/>
      <c r="UQE38" s="4647"/>
      <c r="UQF38" s="4647"/>
      <c r="UQG38" s="4647"/>
      <c r="UQH38" s="4647"/>
      <c r="UQI38" s="4647"/>
      <c r="UQJ38" s="4647"/>
      <c r="UQK38" s="4647"/>
      <c r="UQL38" s="4647"/>
      <c r="UQM38" s="4647"/>
      <c r="UQN38" s="4647"/>
      <c r="UQO38" s="4647"/>
      <c r="UQP38" s="4647"/>
      <c r="UQQ38" s="4647"/>
      <c r="UQR38" s="4647"/>
      <c r="UQS38" s="4647"/>
      <c r="UQT38" s="4647"/>
      <c r="UQU38" s="4647"/>
      <c r="UQV38" s="4647"/>
      <c r="UQW38" s="4647"/>
      <c r="UQX38" s="4647"/>
      <c r="UQY38" s="4647"/>
      <c r="UQZ38" s="4647"/>
      <c r="URA38" s="4647"/>
      <c r="URB38" s="4647"/>
      <c r="URC38" s="4647"/>
      <c r="URD38" s="4647"/>
      <c r="URE38" s="4647"/>
      <c r="URF38" s="4647"/>
      <c r="URG38" s="4647"/>
      <c r="URH38" s="4647"/>
      <c r="URI38" s="4647"/>
      <c r="URJ38" s="4647"/>
      <c r="URK38" s="4647"/>
      <c r="URL38" s="4647"/>
      <c r="URM38" s="4647"/>
      <c r="URN38" s="4647"/>
      <c r="URO38" s="4647"/>
      <c r="URP38" s="4647"/>
      <c r="URQ38" s="4647"/>
      <c r="URR38" s="4647"/>
      <c r="URS38" s="4647"/>
      <c r="URT38" s="4647"/>
      <c r="URU38" s="4647"/>
      <c r="URV38" s="4647"/>
      <c r="URW38" s="4647"/>
      <c r="URX38" s="4647"/>
      <c r="URY38" s="4647"/>
      <c r="URZ38" s="4647"/>
      <c r="USA38" s="4647"/>
      <c r="USB38" s="4647"/>
      <c r="USC38" s="4647"/>
      <c r="USD38" s="4647"/>
      <c r="USE38" s="4647"/>
      <c r="USF38" s="4647"/>
      <c r="USG38" s="4647"/>
      <c r="USH38" s="4647"/>
      <c r="USI38" s="4647"/>
      <c r="USJ38" s="4647"/>
      <c r="USK38" s="4647"/>
      <c r="USL38" s="4647"/>
      <c r="USM38" s="4647"/>
      <c r="USN38" s="4647"/>
      <c r="USO38" s="4647"/>
      <c r="USP38" s="4647"/>
      <c r="USQ38" s="4647"/>
      <c r="USR38" s="4647"/>
      <c r="USS38" s="4647"/>
      <c r="UST38" s="4647"/>
      <c r="USU38" s="4647"/>
      <c r="USV38" s="4647"/>
      <c r="USW38" s="4647"/>
      <c r="USX38" s="4647"/>
      <c r="USY38" s="4647"/>
      <c r="USZ38" s="4647"/>
      <c r="UTA38" s="4647"/>
      <c r="UTB38" s="4647"/>
      <c r="UTC38" s="4647"/>
      <c r="UTD38" s="4647"/>
      <c r="UTE38" s="4647"/>
      <c r="UTF38" s="4647"/>
      <c r="UTG38" s="4647"/>
      <c r="UTH38" s="4647"/>
      <c r="UTI38" s="4647"/>
      <c r="UTJ38" s="4647"/>
      <c r="UTK38" s="4647"/>
      <c r="UTL38" s="4647"/>
      <c r="UTM38" s="4647"/>
      <c r="UTN38" s="4647"/>
      <c r="UTO38" s="4647"/>
      <c r="UTP38" s="4647"/>
      <c r="UTQ38" s="4647"/>
      <c r="UTR38" s="4647"/>
      <c r="UTS38" s="4647"/>
      <c r="UTT38" s="4647"/>
      <c r="UTU38" s="4647"/>
      <c r="UTV38" s="4647"/>
      <c r="UTW38" s="4647"/>
      <c r="UTX38" s="4647"/>
      <c r="UTY38" s="4647"/>
      <c r="UTZ38" s="4647"/>
      <c r="UUA38" s="4647"/>
      <c r="UUB38" s="4647"/>
      <c r="UUC38" s="4647"/>
      <c r="UUD38" s="4647"/>
      <c r="UUE38" s="4647"/>
      <c r="UUF38" s="4647"/>
      <c r="UUG38" s="4647"/>
      <c r="UUH38" s="4647"/>
      <c r="UUI38" s="4647"/>
      <c r="UUJ38" s="4647"/>
      <c r="UUK38" s="4647"/>
      <c r="UUL38" s="4647"/>
      <c r="UUM38" s="4647"/>
      <c r="UUN38" s="4647"/>
      <c r="UUO38" s="4647"/>
      <c r="UUP38" s="4647"/>
      <c r="UUQ38" s="4647"/>
      <c r="UUR38" s="4647"/>
      <c r="UUS38" s="4647"/>
      <c r="UUT38" s="4647"/>
      <c r="UUU38" s="4647"/>
      <c r="UUV38" s="4647"/>
      <c r="UUW38" s="4647"/>
      <c r="UUX38" s="4647"/>
      <c r="UUY38" s="4647"/>
      <c r="UUZ38" s="4647"/>
      <c r="UVA38" s="4647"/>
      <c r="UVB38" s="4647"/>
      <c r="UVC38" s="4647"/>
      <c r="UVD38" s="4647"/>
      <c r="UVE38" s="4647"/>
      <c r="UVF38" s="4647"/>
      <c r="UVG38" s="4647"/>
      <c r="UVH38" s="4647"/>
      <c r="UVI38" s="4647"/>
      <c r="UVJ38" s="4647"/>
      <c r="UVK38" s="4647"/>
      <c r="UVL38" s="4647"/>
      <c r="UVM38" s="4647"/>
      <c r="UVN38" s="4647"/>
      <c r="UVO38" s="4647"/>
      <c r="UVP38" s="4647"/>
      <c r="UVQ38" s="4647"/>
      <c r="UVR38" s="4647"/>
      <c r="UVS38" s="4647"/>
      <c r="UVT38" s="4647"/>
      <c r="UVU38" s="4647"/>
      <c r="UVV38" s="4647"/>
      <c r="UVW38" s="4647"/>
      <c r="UVX38" s="4647"/>
      <c r="UVY38" s="4647"/>
      <c r="UVZ38" s="4647"/>
      <c r="UWA38" s="4647"/>
      <c r="UWB38" s="4647"/>
      <c r="UWC38" s="4647"/>
      <c r="UWD38" s="4647"/>
      <c r="UWE38" s="4647"/>
      <c r="UWF38" s="4647"/>
      <c r="UWG38" s="4647"/>
      <c r="UWH38" s="4647"/>
      <c r="UWI38" s="4647"/>
      <c r="UWJ38" s="4647"/>
      <c r="UWK38" s="4647"/>
      <c r="UWL38" s="4647"/>
      <c r="UWM38" s="4647"/>
      <c r="UWN38" s="4647"/>
      <c r="UWO38" s="4647"/>
      <c r="UWP38" s="4647"/>
      <c r="UWQ38" s="4647"/>
      <c r="UWR38" s="4647"/>
      <c r="UWS38" s="4647"/>
      <c r="UWT38" s="4647"/>
      <c r="UWU38" s="4647"/>
      <c r="UWV38" s="4647"/>
      <c r="UWW38" s="4647"/>
      <c r="UWX38" s="4647"/>
      <c r="UWY38" s="4647"/>
      <c r="UWZ38" s="4647"/>
      <c r="UXA38" s="4647"/>
      <c r="UXB38" s="4647"/>
      <c r="UXC38" s="4647"/>
      <c r="UXD38" s="4647"/>
      <c r="UXE38" s="4647"/>
      <c r="UXF38" s="4647"/>
      <c r="UXG38" s="4647"/>
      <c r="UXH38" s="4647"/>
      <c r="UXI38" s="4647"/>
      <c r="UXJ38" s="4647"/>
      <c r="UXK38" s="4647"/>
      <c r="UXL38" s="4647"/>
      <c r="UXM38" s="4647"/>
      <c r="UXN38" s="4647"/>
      <c r="UXO38" s="4647"/>
      <c r="UXP38" s="4647"/>
      <c r="UXQ38" s="4647"/>
      <c r="UXR38" s="4647"/>
      <c r="UXS38" s="4647"/>
      <c r="UXT38" s="4647"/>
      <c r="UXU38" s="4647"/>
      <c r="UXV38" s="4647"/>
      <c r="UXW38" s="4647"/>
      <c r="UXX38" s="4647"/>
      <c r="UXY38" s="4647"/>
      <c r="UXZ38" s="4647"/>
      <c r="UYA38" s="4647"/>
      <c r="UYB38" s="4647"/>
      <c r="UYC38" s="4647"/>
      <c r="UYD38" s="4647"/>
      <c r="UYE38" s="4647"/>
      <c r="UYF38" s="4647"/>
      <c r="UYG38" s="4647"/>
      <c r="UYH38" s="4647"/>
      <c r="UYI38" s="4647"/>
      <c r="UYJ38" s="4647"/>
      <c r="UYK38" s="4647"/>
      <c r="UYL38" s="4647"/>
      <c r="UYM38" s="4647"/>
      <c r="UYN38" s="4647"/>
      <c r="UYO38" s="4647"/>
      <c r="UYP38" s="4647"/>
      <c r="UYQ38" s="4647"/>
      <c r="UYR38" s="4647"/>
      <c r="UYS38" s="4647"/>
      <c r="UYT38" s="4647"/>
      <c r="UYU38" s="4647"/>
      <c r="UYV38" s="4647"/>
      <c r="UYW38" s="4647"/>
      <c r="UYX38" s="4647"/>
      <c r="UYY38" s="4647"/>
      <c r="UYZ38" s="4647"/>
      <c r="UZA38" s="4647"/>
      <c r="UZB38" s="4647"/>
      <c r="UZC38" s="4647"/>
      <c r="UZD38" s="4647"/>
      <c r="UZE38" s="4647"/>
      <c r="UZF38" s="4647"/>
      <c r="UZG38" s="4647"/>
      <c r="UZH38" s="4647"/>
      <c r="UZI38" s="4647"/>
      <c r="UZJ38" s="4647"/>
      <c r="UZK38" s="4647"/>
      <c r="UZL38" s="4647"/>
      <c r="UZM38" s="4647"/>
      <c r="UZN38" s="4647"/>
      <c r="UZO38" s="4647"/>
      <c r="UZP38" s="4647"/>
      <c r="UZQ38" s="4647"/>
      <c r="UZR38" s="4647"/>
      <c r="UZS38" s="4647"/>
      <c r="UZT38" s="4647"/>
      <c r="UZU38" s="4647"/>
      <c r="UZV38" s="4647"/>
      <c r="UZW38" s="4647"/>
      <c r="UZX38" s="4647"/>
      <c r="UZY38" s="4647"/>
      <c r="UZZ38" s="4647"/>
      <c r="VAA38" s="4647"/>
      <c r="VAB38" s="4647"/>
      <c r="VAC38" s="4647"/>
      <c r="VAD38" s="4647"/>
      <c r="VAE38" s="4647"/>
      <c r="VAF38" s="4647"/>
      <c r="VAG38" s="4647"/>
      <c r="VAH38" s="4647"/>
      <c r="VAI38" s="4647"/>
      <c r="VAJ38" s="4647"/>
      <c r="VAK38" s="4647"/>
      <c r="VAL38" s="4647"/>
      <c r="VAM38" s="4647"/>
      <c r="VAN38" s="4647"/>
      <c r="VAO38" s="4647"/>
      <c r="VAP38" s="4647"/>
      <c r="VAQ38" s="4647"/>
      <c r="VAR38" s="4647"/>
      <c r="VAS38" s="4647"/>
      <c r="VAT38" s="4647"/>
      <c r="VAU38" s="4647"/>
      <c r="VAV38" s="4647"/>
      <c r="VAW38" s="4647"/>
      <c r="VAX38" s="4647"/>
      <c r="VAY38" s="4647"/>
      <c r="VAZ38" s="4647"/>
      <c r="VBA38" s="4647"/>
      <c r="VBB38" s="4647"/>
      <c r="VBC38" s="4647"/>
      <c r="VBD38" s="4647"/>
      <c r="VBE38" s="4647"/>
      <c r="VBF38" s="4647"/>
      <c r="VBG38" s="4647"/>
      <c r="VBH38" s="4647"/>
      <c r="VBI38" s="4647"/>
      <c r="VBJ38" s="4647"/>
      <c r="VBK38" s="4647"/>
      <c r="VBL38" s="4647"/>
      <c r="VBM38" s="4647"/>
      <c r="VBN38" s="4647"/>
      <c r="VBO38" s="4647"/>
      <c r="VBP38" s="4647"/>
      <c r="VBQ38" s="4647"/>
      <c r="VBR38" s="4647"/>
      <c r="VBS38" s="4647"/>
      <c r="VBT38" s="4647"/>
      <c r="VBU38" s="4647"/>
      <c r="VBV38" s="4647"/>
      <c r="VBW38" s="4647"/>
      <c r="VBX38" s="4647"/>
      <c r="VBY38" s="4647"/>
      <c r="VBZ38" s="4647"/>
      <c r="VCA38" s="4647"/>
      <c r="VCB38" s="4647"/>
      <c r="VCC38" s="4647"/>
      <c r="VCD38" s="4647"/>
      <c r="VCE38" s="4647"/>
      <c r="VCF38" s="4647"/>
      <c r="VCG38" s="4647"/>
      <c r="VCH38" s="4647"/>
      <c r="VCI38" s="4647"/>
      <c r="VCJ38" s="4647"/>
      <c r="VCK38" s="4647"/>
      <c r="VCL38" s="4647"/>
      <c r="VCM38" s="4647"/>
      <c r="VCN38" s="4647"/>
      <c r="VCO38" s="4647"/>
      <c r="VCP38" s="4647"/>
      <c r="VCQ38" s="4647"/>
      <c r="VCR38" s="4647"/>
      <c r="VCS38" s="4647"/>
      <c r="VCT38" s="4647"/>
      <c r="VCU38" s="4647"/>
      <c r="VCV38" s="4647"/>
      <c r="VCW38" s="4647"/>
      <c r="VCX38" s="4647"/>
      <c r="VCY38" s="4647"/>
      <c r="VCZ38" s="4647"/>
      <c r="VDA38" s="4647"/>
      <c r="VDB38" s="4647"/>
      <c r="VDC38" s="4647"/>
      <c r="VDD38" s="4647"/>
      <c r="VDE38" s="4647"/>
      <c r="VDF38" s="4647"/>
      <c r="VDG38" s="4647"/>
      <c r="VDH38" s="4647"/>
      <c r="VDI38" s="4647"/>
      <c r="VDJ38" s="4647"/>
      <c r="VDK38" s="4647"/>
      <c r="VDL38" s="4647"/>
      <c r="VDM38" s="4647"/>
      <c r="VDN38" s="4647"/>
      <c r="VDO38" s="4647"/>
      <c r="VDP38" s="4647"/>
      <c r="VDQ38" s="4647"/>
      <c r="VDR38" s="4647"/>
      <c r="VDS38" s="4647"/>
      <c r="VDT38" s="4647"/>
      <c r="VDU38" s="4647"/>
      <c r="VDV38" s="4647"/>
      <c r="VDW38" s="4647"/>
      <c r="VDX38" s="4647"/>
      <c r="VDY38" s="4647"/>
      <c r="VDZ38" s="4647"/>
      <c r="VEA38" s="4647"/>
      <c r="VEB38" s="4647"/>
      <c r="VEC38" s="4647"/>
      <c r="VED38" s="4647"/>
      <c r="VEE38" s="4647"/>
      <c r="VEF38" s="4647"/>
      <c r="VEG38" s="4647"/>
      <c r="VEH38" s="4647"/>
      <c r="VEI38" s="4647"/>
      <c r="VEJ38" s="4647"/>
      <c r="VEK38" s="4647"/>
      <c r="VEL38" s="4647"/>
      <c r="VEM38" s="4647"/>
      <c r="VEN38" s="4647"/>
      <c r="VEO38" s="4647"/>
      <c r="VEP38" s="4647"/>
      <c r="VEQ38" s="4647"/>
      <c r="VER38" s="4647"/>
      <c r="VES38" s="4647"/>
      <c r="VET38" s="4647"/>
      <c r="VEU38" s="4647"/>
      <c r="VEV38" s="4647"/>
      <c r="VEW38" s="4647"/>
      <c r="VEX38" s="4647"/>
      <c r="VEY38" s="4647"/>
      <c r="VEZ38" s="4647"/>
      <c r="VFA38" s="4647"/>
      <c r="VFB38" s="4647"/>
      <c r="VFC38" s="4647"/>
      <c r="VFD38" s="4647"/>
      <c r="VFE38" s="4647"/>
      <c r="VFF38" s="4647"/>
      <c r="VFG38" s="4647"/>
      <c r="VFH38" s="4647"/>
      <c r="VFI38" s="4647"/>
      <c r="VFJ38" s="4647"/>
      <c r="VFK38" s="4647"/>
      <c r="VFL38" s="4647"/>
      <c r="VFM38" s="4647"/>
      <c r="VFN38" s="4647"/>
      <c r="VFO38" s="4647"/>
      <c r="VFP38" s="4647"/>
      <c r="VFQ38" s="4647"/>
      <c r="VFR38" s="4647"/>
      <c r="VFS38" s="4647"/>
      <c r="VFT38" s="4647"/>
      <c r="VFU38" s="4647"/>
      <c r="VFV38" s="4647"/>
      <c r="VFW38" s="4647"/>
      <c r="VFX38" s="4647"/>
      <c r="VFY38" s="4647"/>
      <c r="VFZ38" s="4647"/>
      <c r="VGA38" s="4647"/>
      <c r="VGB38" s="4647"/>
      <c r="VGC38" s="4647"/>
      <c r="VGD38" s="4647"/>
      <c r="VGE38" s="4647"/>
      <c r="VGF38" s="4647"/>
      <c r="VGG38" s="4647"/>
      <c r="VGH38" s="4647"/>
      <c r="VGI38" s="4647"/>
      <c r="VGJ38" s="4647"/>
      <c r="VGK38" s="4647"/>
      <c r="VGL38" s="4647"/>
      <c r="VGM38" s="4647"/>
      <c r="VGN38" s="4647"/>
      <c r="VGO38" s="4647"/>
      <c r="VGP38" s="4647"/>
      <c r="VGQ38" s="4647"/>
      <c r="VGR38" s="4647"/>
      <c r="VGS38" s="4647"/>
      <c r="VGT38" s="4647"/>
      <c r="VGU38" s="4647"/>
      <c r="VGV38" s="4647"/>
      <c r="VGW38" s="4647"/>
      <c r="VGX38" s="4647"/>
      <c r="VGY38" s="4647"/>
      <c r="VGZ38" s="4647"/>
      <c r="VHA38" s="4647"/>
      <c r="VHB38" s="4647"/>
      <c r="VHC38" s="4647"/>
      <c r="VHD38" s="4647"/>
      <c r="VHE38" s="4647"/>
      <c r="VHF38" s="4647"/>
      <c r="VHG38" s="4647"/>
      <c r="VHH38" s="4647"/>
      <c r="VHI38" s="4647"/>
      <c r="VHJ38" s="4647"/>
      <c r="VHK38" s="4647"/>
      <c r="VHL38" s="4647"/>
      <c r="VHM38" s="4647"/>
      <c r="VHN38" s="4647"/>
      <c r="VHO38" s="4647"/>
      <c r="VHP38" s="4647"/>
      <c r="VHQ38" s="4647"/>
      <c r="VHR38" s="4647"/>
      <c r="VHS38" s="4647"/>
      <c r="VHT38" s="4647"/>
      <c r="VHU38" s="4647"/>
      <c r="VHV38" s="4647"/>
      <c r="VHW38" s="4647"/>
      <c r="VHX38" s="4647"/>
      <c r="VHY38" s="4647"/>
      <c r="VHZ38" s="4647"/>
      <c r="VIA38" s="4647"/>
      <c r="VIB38" s="4647"/>
      <c r="VIC38" s="4647"/>
      <c r="VID38" s="4647"/>
      <c r="VIE38" s="4647"/>
      <c r="VIF38" s="4647"/>
      <c r="VIG38" s="4647"/>
      <c r="VIH38" s="4647"/>
      <c r="VII38" s="4647"/>
      <c r="VIJ38" s="4647"/>
      <c r="VIK38" s="4647"/>
      <c r="VIL38" s="4647"/>
      <c r="VIM38" s="4647"/>
      <c r="VIN38" s="4647"/>
      <c r="VIO38" s="4647"/>
      <c r="VIP38" s="4647"/>
      <c r="VIQ38" s="4647"/>
      <c r="VIR38" s="4647"/>
      <c r="VIS38" s="4647"/>
      <c r="VIT38" s="4647"/>
      <c r="VIU38" s="4647"/>
      <c r="VIV38" s="4647"/>
      <c r="VIW38" s="4647"/>
      <c r="VIX38" s="4647"/>
      <c r="VIY38" s="4647"/>
      <c r="VIZ38" s="4647"/>
      <c r="VJA38" s="4647"/>
      <c r="VJB38" s="4647"/>
      <c r="VJC38" s="4647"/>
      <c r="VJD38" s="4647"/>
      <c r="VJE38" s="4647"/>
      <c r="VJF38" s="4647"/>
      <c r="VJG38" s="4647"/>
      <c r="VJH38" s="4647"/>
      <c r="VJI38" s="4647"/>
      <c r="VJJ38" s="4647"/>
      <c r="VJK38" s="4647"/>
      <c r="VJL38" s="4647"/>
      <c r="VJM38" s="4647"/>
      <c r="VJN38" s="4647"/>
      <c r="VJO38" s="4647"/>
      <c r="VJP38" s="4647"/>
      <c r="VJQ38" s="4647"/>
      <c r="VJR38" s="4647"/>
      <c r="VJS38" s="4647"/>
      <c r="VJT38" s="4647"/>
      <c r="VJU38" s="4647"/>
      <c r="VJV38" s="4647"/>
      <c r="VJW38" s="4647"/>
      <c r="VJX38" s="4647"/>
      <c r="VJY38" s="4647"/>
      <c r="VJZ38" s="4647"/>
      <c r="VKA38" s="4647"/>
      <c r="VKB38" s="4647"/>
      <c r="VKC38" s="4647"/>
      <c r="VKD38" s="4647"/>
      <c r="VKE38" s="4647"/>
      <c r="VKF38" s="4647"/>
      <c r="VKG38" s="4647"/>
      <c r="VKH38" s="4647"/>
      <c r="VKI38" s="4647"/>
      <c r="VKJ38" s="4647"/>
      <c r="VKK38" s="4647"/>
      <c r="VKL38" s="4647"/>
      <c r="VKM38" s="4647"/>
      <c r="VKN38" s="4647"/>
      <c r="VKO38" s="4647"/>
      <c r="VKP38" s="4647"/>
      <c r="VKQ38" s="4647"/>
      <c r="VKR38" s="4647"/>
      <c r="VKS38" s="4647"/>
      <c r="VKT38" s="4647"/>
      <c r="VKU38" s="4647"/>
      <c r="VKV38" s="4647"/>
      <c r="VKW38" s="4647"/>
      <c r="VKX38" s="4647"/>
      <c r="VKY38" s="4647"/>
      <c r="VKZ38" s="4647"/>
      <c r="VLA38" s="4647"/>
      <c r="VLB38" s="4647"/>
      <c r="VLC38" s="4647"/>
      <c r="VLD38" s="4647"/>
      <c r="VLE38" s="4647"/>
      <c r="VLF38" s="4647"/>
      <c r="VLG38" s="4647"/>
      <c r="VLH38" s="4647"/>
      <c r="VLI38" s="4647"/>
      <c r="VLJ38" s="4647"/>
      <c r="VLK38" s="4647"/>
      <c r="VLL38" s="4647"/>
      <c r="VLM38" s="4647"/>
      <c r="VLN38" s="4647"/>
      <c r="VLO38" s="4647"/>
      <c r="VLP38" s="4647"/>
      <c r="VLQ38" s="4647"/>
      <c r="VLR38" s="4647"/>
      <c r="VLS38" s="4647"/>
      <c r="VLT38" s="4647"/>
      <c r="VLU38" s="4647"/>
      <c r="VLV38" s="4647"/>
      <c r="VLW38" s="4647"/>
      <c r="VLX38" s="4647"/>
      <c r="VLY38" s="4647"/>
      <c r="VLZ38" s="4647"/>
      <c r="VMA38" s="4647"/>
      <c r="VMB38" s="4647"/>
      <c r="VMC38" s="4647"/>
      <c r="VMD38" s="4647"/>
      <c r="VME38" s="4647"/>
      <c r="VMF38" s="4647"/>
      <c r="VMG38" s="4647"/>
      <c r="VMH38" s="4647"/>
      <c r="VMI38" s="4647"/>
      <c r="VMJ38" s="4647"/>
      <c r="VMK38" s="4647"/>
      <c r="VML38" s="4647"/>
      <c r="VMM38" s="4647"/>
      <c r="VMN38" s="4647"/>
      <c r="VMO38" s="4647"/>
      <c r="VMP38" s="4647"/>
      <c r="VMQ38" s="4647"/>
      <c r="VMR38" s="4647"/>
      <c r="VMS38" s="4647"/>
      <c r="VMT38" s="4647"/>
      <c r="VMU38" s="4647"/>
      <c r="VMV38" s="4647"/>
      <c r="VMW38" s="4647"/>
      <c r="VMX38" s="4647"/>
      <c r="VMY38" s="4647"/>
      <c r="VMZ38" s="4647"/>
      <c r="VNA38" s="4647"/>
      <c r="VNB38" s="4647"/>
      <c r="VNC38" s="4647"/>
      <c r="VND38" s="4647"/>
      <c r="VNE38" s="4647"/>
      <c r="VNF38" s="4647"/>
      <c r="VNG38" s="4647"/>
      <c r="VNH38" s="4647"/>
      <c r="VNI38" s="4647"/>
      <c r="VNJ38" s="4647"/>
      <c r="VNK38" s="4647"/>
      <c r="VNL38" s="4647"/>
      <c r="VNM38" s="4647"/>
      <c r="VNN38" s="4647"/>
      <c r="VNO38" s="4647"/>
      <c r="VNP38" s="4647"/>
      <c r="VNQ38" s="4647"/>
      <c r="VNR38" s="4647"/>
      <c r="VNS38" s="4647"/>
      <c r="VNT38" s="4647"/>
      <c r="VNU38" s="4647"/>
      <c r="VNV38" s="4647"/>
      <c r="VNW38" s="4647"/>
      <c r="VNX38" s="4647"/>
      <c r="VNY38" s="4647"/>
      <c r="VNZ38" s="4647"/>
      <c r="VOA38" s="4647"/>
      <c r="VOB38" s="4647"/>
      <c r="VOC38" s="4647"/>
      <c r="VOD38" s="4647"/>
      <c r="VOE38" s="4647"/>
      <c r="VOF38" s="4647"/>
      <c r="VOG38" s="4647"/>
      <c r="VOH38" s="4647"/>
      <c r="VOI38" s="4647"/>
      <c r="VOJ38" s="4647"/>
      <c r="VOK38" s="4647"/>
      <c r="VOL38" s="4647"/>
      <c r="VOM38" s="4647"/>
      <c r="VON38" s="4647"/>
      <c r="VOO38" s="4647"/>
      <c r="VOP38" s="4647"/>
      <c r="VOQ38" s="4647"/>
      <c r="VOR38" s="4647"/>
      <c r="VOS38" s="4647"/>
      <c r="VOT38" s="4647"/>
      <c r="VOU38" s="4647"/>
      <c r="VOV38" s="4647"/>
      <c r="VOW38" s="4647"/>
      <c r="VOX38" s="4647"/>
      <c r="VOY38" s="4647"/>
      <c r="VOZ38" s="4647"/>
      <c r="VPA38" s="4647"/>
      <c r="VPB38" s="4647"/>
      <c r="VPC38" s="4647"/>
      <c r="VPD38" s="4647"/>
      <c r="VPE38" s="4647"/>
      <c r="VPF38" s="4647"/>
      <c r="VPG38" s="4647"/>
      <c r="VPH38" s="4647"/>
      <c r="VPI38" s="4647"/>
      <c r="VPJ38" s="4647"/>
      <c r="VPK38" s="4647"/>
      <c r="VPL38" s="4647"/>
      <c r="VPM38" s="4647"/>
      <c r="VPN38" s="4647"/>
      <c r="VPO38" s="4647"/>
      <c r="VPP38" s="4647"/>
      <c r="VPQ38" s="4647"/>
      <c r="VPR38" s="4647"/>
      <c r="VPS38" s="4647"/>
      <c r="VPT38" s="4647"/>
      <c r="VPU38" s="4647"/>
      <c r="VPV38" s="4647"/>
      <c r="VPW38" s="4647"/>
      <c r="VPX38" s="4647"/>
      <c r="VPY38" s="4647"/>
      <c r="VPZ38" s="4647"/>
      <c r="VQA38" s="4647"/>
      <c r="VQB38" s="4647"/>
      <c r="VQC38" s="4647"/>
      <c r="VQD38" s="4647"/>
      <c r="VQE38" s="4647"/>
      <c r="VQF38" s="4647"/>
      <c r="VQG38" s="4647"/>
      <c r="VQH38" s="4647"/>
      <c r="VQI38" s="4647"/>
      <c r="VQJ38" s="4647"/>
      <c r="VQK38" s="4647"/>
      <c r="VQL38" s="4647"/>
      <c r="VQM38" s="4647"/>
      <c r="VQN38" s="4647"/>
      <c r="VQO38" s="4647"/>
      <c r="VQP38" s="4647"/>
      <c r="VQQ38" s="4647"/>
      <c r="VQR38" s="4647"/>
      <c r="VQS38" s="4647"/>
      <c r="VQT38" s="4647"/>
      <c r="VQU38" s="4647"/>
      <c r="VQV38" s="4647"/>
      <c r="VQW38" s="4647"/>
      <c r="VQX38" s="4647"/>
      <c r="VQY38" s="4647"/>
      <c r="VQZ38" s="4647"/>
      <c r="VRA38" s="4647"/>
      <c r="VRB38" s="4647"/>
      <c r="VRC38" s="4647"/>
      <c r="VRD38" s="4647"/>
      <c r="VRE38" s="4647"/>
      <c r="VRF38" s="4647"/>
      <c r="VRG38" s="4647"/>
      <c r="VRH38" s="4647"/>
      <c r="VRI38" s="4647"/>
      <c r="VRJ38" s="4647"/>
      <c r="VRK38" s="4647"/>
      <c r="VRL38" s="4647"/>
      <c r="VRM38" s="4647"/>
      <c r="VRN38" s="4647"/>
      <c r="VRO38" s="4647"/>
      <c r="VRP38" s="4647"/>
      <c r="VRQ38" s="4647"/>
      <c r="VRR38" s="4647"/>
      <c r="VRS38" s="4647"/>
      <c r="VRT38" s="4647"/>
      <c r="VRU38" s="4647"/>
      <c r="VRV38" s="4647"/>
      <c r="VRW38" s="4647"/>
      <c r="VRX38" s="4647"/>
      <c r="VRY38" s="4647"/>
      <c r="VRZ38" s="4647"/>
      <c r="VSA38" s="4647"/>
      <c r="VSB38" s="4647"/>
      <c r="VSC38" s="4647"/>
      <c r="VSD38" s="4647"/>
      <c r="VSE38" s="4647"/>
      <c r="VSF38" s="4647"/>
      <c r="VSG38" s="4647"/>
      <c r="VSH38" s="4647"/>
      <c r="VSI38" s="4647"/>
      <c r="VSJ38" s="4647"/>
      <c r="VSK38" s="4647"/>
      <c r="VSL38" s="4647"/>
      <c r="VSM38" s="4647"/>
      <c r="VSN38" s="4647"/>
      <c r="VSO38" s="4647"/>
      <c r="VSP38" s="4647"/>
      <c r="VSQ38" s="4647"/>
      <c r="VSR38" s="4647"/>
      <c r="VSS38" s="4647"/>
      <c r="VST38" s="4647"/>
      <c r="VSU38" s="4647"/>
      <c r="VSV38" s="4647"/>
      <c r="VSW38" s="4647"/>
      <c r="VSX38" s="4647"/>
      <c r="VSY38" s="4647"/>
      <c r="VSZ38" s="4647"/>
      <c r="VTA38" s="4647"/>
      <c r="VTB38" s="4647"/>
      <c r="VTC38" s="4647"/>
      <c r="VTD38" s="4647"/>
      <c r="VTE38" s="4647"/>
      <c r="VTF38" s="4647"/>
      <c r="VTG38" s="4647"/>
      <c r="VTH38" s="4647"/>
      <c r="VTI38" s="4647"/>
      <c r="VTJ38" s="4647"/>
      <c r="VTK38" s="4647"/>
      <c r="VTL38" s="4647"/>
      <c r="VTM38" s="4647"/>
      <c r="VTN38" s="4647"/>
      <c r="VTO38" s="4647"/>
      <c r="VTP38" s="4647"/>
      <c r="VTQ38" s="4647"/>
      <c r="VTR38" s="4647"/>
      <c r="VTS38" s="4647"/>
      <c r="VTT38" s="4647"/>
      <c r="VTU38" s="4647"/>
      <c r="VTV38" s="4647"/>
      <c r="VTW38" s="4647"/>
      <c r="VTX38" s="4647"/>
      <c r="VTY38" s="4647"/>
      <c r="VTZ38" s="4647"/>
      <c r="VUA38" s="4647"/>
      <c r="VUB38" s="4647"/>
      <c r="VUC38" s="4647"/>
      <c r="VUD38" s="4647"/>
      <c r="VUE38" s="4647"/>
      <c r="VUF38" s="4647"/>
      <c r="VUG38" s="4647"/>
      <c r="VUH38" s="4647"/>
      <c r="VUI38" s="4647"/>
      <c r="VUJ38" s="4647"/>
      <c r="VUK38" s="4647"/>
      <c r="VUL38" s="4647"/>
      <c r="VUM38" s="4647"/>
      <c r="VUN38" s="4647"/>
      <c r="VUO38" s="4647"/>
      <c r="VUP38" s="4647"/>
      <c r="VUQ38" s="4647"/>
      <c r="VUR38" s="4647"/>
      <c r="VUS38" s="4647"/>
      <c r="VUT38" s="4647"/>
      <c r="VUU38" s="4647"/>
      <c r="VUV38" s="4647"/>
      <c r="VUW38" s="4647"/>
      <c r="VUX38" s="4647"/>
      <c r="VUY38" s="4647"/>
      <c r="VUZ38" s="4647"/>
      <c r="VVA38" s="4647"/>
      <c r="VVB38" s="4647"/>
      <c r="VVC38" s="4647"/>
      <c r="VVD38" s="4647"/>
      <c r="VVE38" s="4647"/>
      <c r="VVF38" s="4647"/>
      <c r="VVG38" s="4647"/>
      <c r="VVH38" s="4647"/>
      <c r="VVI38" s="4647"/>
      <c r="VVJ38" s="4647"/>
      <c r="VVK38" s="4647"/>
      <c r="VVL38" s="4647"/>
      <c r="VVM38" s="4647"/>
      <c r="VVN38" s="4647"/>
      <c r="VVO38" s="4647"/>
      <c r="VVP38" s="4647"/>
      <c r="VVQ38" s="4647"/>
      <c r="VVR38" s="4647"/>
      <c r="VVS38" s="4647"/>
      <c r="VVT38" s="4647"/>
      <c r="VVU38" s="4647"/>
      <c r="VVV38" s="4647"/>
      <c r="VVW38" s="4647"/>
      <c r="VVX38" s="4647"/>
      <c r="VVY38" s="4647"/>
      <c r="VVZ38" s="4647"/>
      <c r="VWA38" s="4647"/>
      <c r="VWB38" s="4647"/>
      <c r="VWC38" s="4647"/>
      <c r="VWD38" s="4647"/>
      <c r="VWE38" s="4647"/>
      <c r="VWF38" s="4647"/>
      <c r="VWG38" s="4647"/>
      <c r="VWH38" s="4647"/>
      <c r="VWI38" s="4647"/>
      <c r="VWJ38" s="4647"/>
      <c r="VWK38" s="4647"/>
      <c r="VWL38" s="4647"/>
      <c r="VWM38" s="4647"/>
      <c r="VWN38" s="4647"/>
      <c r="VWO38" s="4647"/>
      <c r="VWP38" s="4647"/>
      <c r="VWQ38" s="4647"/>
      <c r="VWR38" s="4647"/>
      <c r="VWS38" s="4647"/>
      <c r="VWT38" s="4647"/>
      <c r="VWU38" s="4647"/>
      <c r="VWV38" s="4647"/>
      <c r="VWW38" s="4647"/>
      <c r="VWX38" s="4647"/>
      <c r="VWY38" s="4647"/>
      <c r="VWZ38" s="4647"/>
      <c r="VXA38" s="4647"/>
      <c r="VXB38" s="4647"/>
      <c r="VXC38" s="4647"/>
      <c r="VXD38" s="4647"/>
      <c r="VXE38" s="4647"/>
      <c r="VXF38" s="4647"/>
      <c r="VXG38" s="4647"/>
      <c r="VXH38" s="4647"/>
      <c r="VXI38" s="4647"/>
      <c r="VXJ38" s="4647"/>
      <c r="VXK38" s="4647"/>
      <c r="VXL38" s="4647"/>
      <c r="VXM38" s="4647"/>
      <c r="VXN38" s="4647"/>
      <c r="VXO38" s="4647"/>
      <c r="VXP38" s="4647"/>
      <c r="VXQ38" s="4647"/>
      <c r="VXR38" s="4647"/>
      <c r="VXS38" s="4647"/>
      <c r="VXT38" s="4647"/>
      <c r="VXU38" s="4647"/>
      <c r="VXV38" s="4647"/>
      <c r="VXW38" s="4647"/>
      <c r="VXX38" s="4647"/>
      <c r="VXY38" s="4647"/>
      <c r="VXZ38" s="4647"/>
      <c r="VYA38" s="4647"/>
      <c r="VYB38" s="4647"/>
      <c r="VYC38" s="4647"/>
      <c r="VYD38" s="4647"/>
      <c r="VYE38" s="4647"/>
      <c r="VYF38" s="4647"/>
      <c r="VYG38" s="4647"/>
      <c r="VYH38" s="4647"/>
      <c r="VYI38" s="4647"/>
      <c r="VYJ38" s="4647"/>
      <c r="VYK38" s="4647"/>
      <c r="VYL38" s="4647"/>
      <c r="VYM38" s="4647"/>
      <c r="VYN38" s="4647"/>
      <c r="VYO38" s="4647"/>
      <c r="VYP38" s="4647"/>
      <c r="VYQ38" s="4647"/>
      <c r="VYR38" s="4647"/>
      <c r="VYS38" s="4647"/>
      <c r="VYT38" s="4647"/>
      <c r="VYU38" s="4647"/>
      <c r="VYV38" s="4647"/>
      <c r="VYW38" s="4647"/>
      <c r="VYX38" s="4647"/>
      <c r="VYY38" s="4647"/>
      <c r="VYZ38" s="4647"/>
      <c r="VZA38" s="4647"/>
      <c r="VZB38" s="4647"/>
      <c r="VZC38" s="4647"/>
      <c r="VZD38" s="4647"/>
      <c r="VZE38" s="4647"/>
      <c r="VZF38" s="4647"/>
      <c r="VZG38" s="4647"/>
      <c r="VZH38" s="4647"/>
      <c r="VZI38" s="4647"/>
      <c r="VZJ38" s="4647"/>
      <c r="VZK38" s="4647"/>
      <c r="VZL38" s="4647"/>
      <c r="VZM38" s="4647"/>
      <c r="VZN38" s="4647"/>
      <c r="VZO38" s="4647"/>
      <c r="VZP38" s="4647"/>
      <c r="VZQ38" s="4647"/>
      <c r="VZR38" s="4647"/>
      <c r="VZS38" s="4647"/>
      <c r="VZT38" s="4647"/>
      <c r="VZU38" s="4647"/>
      <c r="VZV38" s="4647"/>
      <c r="VZW38" s="4647"/>
      <c r="VZX38" s="4647"/>
      <c r="VZY38" s="4647"/>
      <c r="VZZ38" s="4647"/>
      <c r="WAA38" s="4647"/>
      <c r="WAB38" s="4647"/>
      <c r="WAC38" s="4647"/>
      <c r="WAD38" s="4647"/>
      <c r="WAE38" s="4647"/>
      <c r="WAF38" s="4647"/>
      <c r="WAG38" s="4647"/>
      <c r="WAH38" s="4647"/>
      <c r="WAI38" s="4647"/>
      <c r="WAJ38" s="4647"/>
      <c r="WAK38" s="4647"/>
      <c r="WAL38" s="4647"/>
      <c r="WAM38" s="4647"/>
      <c r="WAN38" s="4647"/>
      <c r="WAO38" s="4647"/>
      <c r="WAP38" s="4647"/>
      <c r="WAQ38" s="4647"/>
      <c r="WAR38" s="4647"/>
      <c r="WAS38" s="4647"/>
      <c r="WAT38" s="4647"/>
      <c r="WAU38" s="4647"/>
      <c r="WAV38" s="4647"/>
      <c r="WAW38" s="4647"/>
      <c r="WAX38" s="4647"/>
      <c r="WAY38" s="4647"/>
      <c r="WAZ38" s="4647"/>
      <c r="WBA38" s="4647"/>
      <c r="WBB38" s="4647"/>
      <c r="WBC38" s="4647"/>
      <c r="WBD38" s="4647"/>
      <c r="WBE38" s="4647"/>
      <c r="WBF38" s="4647"/>
      <c r="WBG38" s="4647"/>
      <c r="WBH38" s="4647"/>
      <c r="WBI38" s="4647"/>
      <c r="WBJ38" s="4647"/>
      <c r="WBK38" s="4647"/>
      <c r="WBL38" s="4647"/>
      <c r="WBM38" s="4647"/>
      <c r="WBN38" s="4647"/>
      <c r="WBO38" s="4647"/>
      <c r="WBP38" s="4647"/>
      <c r="WBQ38" s="4647"/>
      <c r="WBR38" s="4647"/>
      <c r="WBS38" s="4647"/>
      <c r="WBT38" s="4647"/>
      <c r="WBU38" s="4647"/>
      <c r="WBV38" s="4647"/>
      <c r="WBW38" s="4647"/>
      <c r="WBX38" s="4647"/>
      <c r="WBY38" s="4647"/>
      <c r="WBZ38" s="4647"/>
      <c r="WCA38" s="4647"/>
      <c r="WCB38" s="4647"/>
      <c r="WCC38" s="4647"/>
      <c r="WCD38" s="4647"/>
      <c r="WCE38" s="4647"/>
      <c r="WCF38" s="4647"/>
      <c r="WCG38" s="4647"/>
      <c r="WCH38" s="4647"/>
      <c r="WCI38" s="4647"/>
      <c r="WCJ38" s="4647"/>
      <c r="WCK38" s="4647"/>
      <c r="WCL38" s="4647"/>
      <c r="WCM38" s="4647"/>
      <c r="WCN38" s="4647"/>
      <c r="WCO38" s="4647"/>
      <c r="WCP38" s="4647"/>
      <c r="WCQ38" s="4647"/>
      <c r="WCR38" s="4647"/>
      <c r="WCS38" s="4647"/>
      <c r="WCT38" s="4647"/>
      <c r="WCU38" s="4647"/>
      <c r="WCV38" s="4647"/>
      <c r="WCW38" s="4647"/>
      <c r="WCX38" s="4647"/>
      <c r="WCY38" s="4647"/>
      <c r="WCZ38" s="4647"/>
      <c r="WDA38" s="4647"/>
      <c r="WDB38" s="4647"/>
      <c r="WDC38" s="4647"/>
      <c r="WDD38" s="4647"/>
      <c r="WDE38" s="4647"/>
      <c r="WDF38" s="4647"/>
      <c r="WDG38" s="4647"/>
      <c r="WDH38" s="4647"/>
      <c r="WDI38" s="4647"/>
      <c r="WDJ38" s="4647"/>
      <c r="WDK38" s="4647"/>
      <c r="WDL38" s="4647"/>
      <c r="WDM38" s="4647"/>
      <c r="WDN38" s="4647"/>
      <c r="WDO38" s="4647"/>
      <c r="WDP38" s="4647"/>
      <c r="WDQ38" s="4647"/>
      <c r="WDR38" s="4647"/>
      <c r="WDS38" s="4647"/>
      <c r="WDT38" s="4647"/>
      <c r="WDU38" s="4647"/>
      <c r="WDV38" s="4647"/>
      <c r="WDW38" s="4647"/>
      <c r="WDX38" s="4647"/>
      <c r="WDY38" s="4647"/>
      <c r="WDZ38" s="4647"/>
      <c r="WEA38" s="4647"/>
      <c r="WEB38" s="4647"/>
      <c r="WEC38" s="4647"/>
      <c r="WED38" s="4647"/>
      <c r="WEE38" s="4647"/>
      <c r="WEF38" s="4647"/>
      <c r="WEG38" s="4647"/>
      <c r="WEH38" s="4647"/>
      <c r="WEI38" s="4647"/>
      <c r="WEJ38" s="4647"/>
      <c r="WEK38" s="4647"/>
      <c r="WEL38" s="4647"/>
      <c r="WEM38" s="4647"/>
      <c r="WEN38" s="4647"/>
      <c r="WEO38" s="4647"/>
      <c r="WEP38" s="4647"/>
      <c r="WEQ38" s="4647"/>
      <c r="WER38" s="4647"/>
      <c r="WES38" s="4647"/>
      <c r="WET38" s="4647"/>
      <c r="WEU38" s="4647"/>
      <c r="WEV38" s="4647"/>
      <c r="WEW38" s="4647"/>
      <c r="WEX38" s="4647"/>
      <c r="WEY38" s="4647"/>
      <c r="WEZ38" s="4647"/>
      <c r="WFA38" s="4647"/>
      <c r="WFB38" s="4647"/>
      <c r="WFC38" s="4647"/>
      <c r="WFD38" s="4647"/>
      <c r="WFE38" s="4647"/>
      <c r="WFF38" s="4647"/>
      <c r="WFG38" s="4647"/>
      <c r="WFH38" s="4647"/>
      <c r="WFI38" s="4647"/>
      <c r="WFJ38" s="4647"/>
      <c r="WFK38" s="4647"/>
      <c r="WFL38" s="4647"/>
      <c r="WFM38" s="4647"/>
      <c r="WFN38" s="4647"/>
      <c r="WFO38" s="4647"/>
      <c r="WFP38" s="4647"/>
      <c r="WFQ38" s="4647"/>
      <c r="WFR38" s="4647"/>
      <c r="WFS38" s="4647"/>
      <c r="WFT38" s="4647"/>
      <c r="WFU38" s="4647"/>
      <c r="WFV38" s="4647"/>
      <c r="WFW38" s="4647"/>
      <c r="WFX38" s="4647"/>
      <c r="WFY38" s="4647"/>
      <c r="WFZ38" s="4647"/>
      <c r="WGA38" s="4647"/>
      <c r="WGB38" s="4647"/>
      <c r="WGC38" s="4647"/>
      <c r="WGD38" s="4647"/>
      <c r="WGE38" s="4647"/>
      <c r="WGF38" s="4647"/>
      <c r="WGG38" s="4647"/>
      <c r="WGH38" s="4647"/>
      <c r="WGI38" s="4647"/>
      <c r="WGJ38" s="4647"/>
      <c r="WGK38" s="4647"/>
      <c r="WGL38" s="4647"/>
      <c r="WGM38" s="4647"/>
      <c r="WGN38" s="4647"/>
      <c r="WGO38" s="4647"/>
      <c r="WGP38" s="4647"/>
      <c r="WGQ38" s="4647"/>
      <c r="WGR38" s="4647"/>
      <c r="WGS38" s="4647"/>
      <c r="WGT38" s="4647"/>
      <c r="WGU38" s="4647"/>
      <c r="WGV38" s="4647"/>
      <c r="WGW38" s="4647"/>
      <c r="WGX38" s="4647"/>
      <c r="WGY38" s="4647"/>
      <c r="WGZ38" s="4647"/>
      <c r="WHA38" s="4647"/>
      <c r="WHB38" s="4647"/>
      <c r="WHC38" s="4647"/>
      <c r="WHD38" s="4647"/>
      <c r="WHE38" s="4647"/>
      <c r="WHF38" s="4647"/>
      <c r="WHG38" s="4647"/>
      <c r="WHH38" s="4647"/>
      <c r="WHI38" s="4647"/>
      <c r="WHJ38" s="4647"/>
      <c r="WHK38" s="4647"/>
      <c r="WHL38" s="4647"/>
      <c r="WHM38" s="4647"/>
      <c r="WHN38" s="4647"/>
      <c r="WHO38" s="4647"/>
      <c r="WHP38" s="4647"/>
      <c r="WHQ38" s="4647"/>
      <c r="WHR38" s="4647"/>
      <c r="WHS38" s="4647"/>
      <c r="WHT38" s="4647"/>
      <c r="WHU38" s="4647"/>
      <c r="WHV38" s="4647"/>
      <c r="WHW38" s="4647"/>
      <c r="WHX38" s="4647"/>
      <c r="WHY38" s="4647"/>
      <c r="WHZ38" s="4647"/>
      <c r="WIA38" s="4647"/>
      <c r="WIB38" s="4647"/>
      <c r="WIC38" s="4647"/>
      <c r="WID38" s="4647"/>
      <c r="WIE38" s="4647"/>
      <c r="WIF38" s="4647"/>
      <c r="WIG38" s="4647"/>
      <c r="WIH38" s="4647"/>
      <c r="WII38" s="4647"/>
      <c r="WIJ38" s="4647"/>
      <c r="WIK38" s="4647"/>
      <c r="WIL38" s="4647"/>
      <c r="WIM38" s="4647"/>
      <c r="WIN38" s="4647"/>
      <c r="WIO38" s="4647"/>
      <c r="WIP38" s="4647"/>
      <c r="WIQ38" s="4647"/>
      <c r="WIR38" s="4647"/>
      <c r="WIS38" s="4647"/>
      <c r="WIT38" s="4647"/>
      <c r="WIU38" s="4647"/>
      <c r="WIV38" s="4647"/>
      <c r="WIW38" s="4647"/>
      <c r="WIX38" s="4647"/>
      <c r="WIY38" s="4647"/>
      <c r="WIZ38" s="4647"/>
      <c r="WJA38" s="4647"/>
      <c r="WJB38" s="4647"/>
      <c r="WJC38" s="4647"/>
      <c r="WJD38" s="4647"/>
      <c r="WJE38" s="4647"/>
      <c r="WJF38" s="4647"/>
      <c r="WJG38" s="4647"/>
      <c r="WJH38" s="4647"/>
      <c r="WJI38" s="4647"/>
      <c r="WJJ38" s="4647"/>
      <c r="WJK38" s="4647"/>
      <c r="WJL38" s="4647"/>
      <c r="WJM38" s="4647"/>
      <c r="WJN38" s="4647"/>
      <c r="WJO38" s="4647"/>
      <c r="WJP38" s="4647"/>
      <c r="WJQ38" s="4647"/>
      <c r="WJR38" s="4647"/>
      <c r="WJS38" s="4647"/>
      <c r="WJT38" s="4647"/>
      <c r="WJU38" s="4647"/>
      <c r="WJV38" s="4647"/>
      <c r="WJW38" s="4647"/>
      <c r="WJX38" s="4647"/>
      <c r="WJY38" s="4647"/>
      <c r="WJZ38" s="4647"/>
      <c r="WKA38" s="4647"/>
      <c r="WKB38" s="4647"/>
      <c r="WKC38" s="4647"/>
      <c r="WKD38" s="4647"/>
      <c r="WKE38" s="4647"/>
      <c r="WKF38" s="4647"/>
      <c r="WKG38" s="4647"/>
      <c r="WKH38" s="4647"/>
      <c r="WKI38" s="4647"/>
      <c r="WKJ38" s="4647"/>
      <c r="WKK38" s="4647"/>
      <c r="WKL38" s="4647"/>
      <c r="WKM38" s="4647"/>
      <c r="WKN38" s="4647"/>
      <c r="WKO38" s="4647"/>
      <c r="WKP38" s="4647"/>
      <c r="WKQ38" s="4647"/>
      <c r="WKR38" s="4647"/>
      <c r="WKS38" s="4647"/>
      <c r="WKT38" s="4647"/>
      <c r="WKU38" s="4647"/>
      <c r="WKV38" s="4647"/>
      <c r="WKW38" s="4647"/>
      <c r="WKX38" s="4647"/>
      <c r="WKY38" s="4647"/>
      <c r="WKZ38" s="4647"/>
      <c r="WLA38" s="4647"/>
      <c r="WLB38" s="4647"/>
      <c r="WLC38" s="4647"/>
      <c r="WLD38" s="4647"/>
      <c r="WLE38" s="4647"/>
      <c r="WLF38" s="4647"/>
      <c r="WLG38" s="4647"/>
      <c r="WLH38" s="4647"/>
      <c r="WLI38" s="4647"/>
      <c r="WLJ38" s="4647"/>
      <c r="WLK38" s="4647"/>
      <c r="WLL38" s="4647"/>
      <c r="WLM38" s="4647"/>
      <c r="WLN38" s="4647"/>
      <c r="WLO38" s="4647"/>
      <c r="WLP38" s="4647"/>
      <c r="WLQ38" s="4647"/>
      <c r="WLR38" s="4647"/>
      <c r="WLS38" s="4647"/>
      <c r="WLT38" s="4647"/>
      <c r="WLU38" s="4647"/>
      <c r="WLV38" s="4647"/>
      <c r="WLW38" s="4647"/>
      <c r="WLX38" s="4647"/>
      <c r="WLY38" s="4647"/>
      <c r="WLZ38" s="4647"/>
      <c r="WMA38" s="4647"/>
      <c r="WMB38" s="4647"/>
      <c r="WMC38" s="4647"/>
      <c r="WMD38" s="4647"/>
      <c r="WME38" s="4647"/>
      <c r="WMF38" s="4647"/>
      <c r="WMG38" s="4647"/>
      <c r="WMH38" s="4647"/>
      <c r="WMI38" s="4647"/>
      <c r="WMJ38" s="4647"/>
      <c r="WMK38" s="4647"/>
      <c r="WML38" s="4647"/>
      <c r="WMM38" s="4647"/>
      <c r="WMN38" s="4647"/>
      <c r="WMO38" s="4647"/>
      <c r="WMP38" s="4647"/>
      <c r="WMQ38" s="4647"/>
      <c r="WMR38" s="4647"/>
      <c r="WMS38" s="4647"/>
      <c r="WMT38" s="4647"/>
      <c r="WMU38" s="4647"/>
      <c r="WMV38" s="4647"/>
      <c r="WMW38" s="4647"/>
      <c r="WMX38" s="4647"/>
      <c r="WMY38" s="4647"/>
      <c r="WMZ38" s="4647"/>
      <c r="WNA38" s="4647"/>
      <c r="WNB38" s="4647"/>
      <c r="WNC38" s="4647"/>
      <c r="WND38" s="4647"/>
      <c r="WNE38" s="4647"/>
      <c r="WNF38" s="4647"/>
      <c r="WNG38" s="4647"/>
      <c r="WNH38" s="4647"/>
      <c r="WNI38" s="4647"/>
      <c r="WNJ38" s="4647"/>
      <c r="WNK38" s="4647"/>
      <c r="WNL38" s="4647"/>
      <c r="WNM38" s="4647"/>
      <c r="WNN38" s="4647"/>
      <c r="WNO38" s="4647"/>
      <c r="WNP38" s="4647"/>
      <c r="WNQ38" s="4647"/>
      <c r="WNR38" s="4647"/>
      <c r="WNS38" s="4647"/>
      <c r="WNT38" s="4647"/>
      <c r="WNU38" s="4647"/>
      <c r="WNV38" s="4647"/>
      <c r="WNW38" s="4647"/>
      <c r="WNX38" s="4647"/>
      <c r="WNY38" s="4647"/>
      <c r="WNZ38" s="4647"/>
      <c r="WOA38" s="4647"/>
      <c r="WOB38" s="4647"/>
      <c r="WOC38" s="4647"/>
      <c r="WOD38" s="4647"/>
      <c r="WOE38" s="4647"/>
      <c r="WOF38" s="4647"/>
      <c r="WOG38" s="4647"/>
      <c r="WOH38" s="4647"/>
      <c r="WOI38" s="4647"/>
      <c r="WOJ38" s="4647"/>
      <c r="WOK38" s="4647"/>
      <c r="WOL38" s="4647"/>
      <c r="WOM38" s="4647"/>
      <c r="WON38" s="4647"/>
      <c r="WOO38" s="4647"/>
      <c r="WOP38" s="4647"/>
      <c r="WOQ38" s="4647"/>
      <c r="WOR38" s="4647"/>
      <c r="WOS38" s="4647"/>
      <c r="WOT38" s="4647"/>
      <c r="WOU38" s="4647"/>
      <c r="WOV38" s="4647"/>
      <c r="WOW38" s="4647"/>
      <c r="WOX38" s="4647"/>
      <c r="WOY38" s="4647"/>
      <c r="WOZ38" s="4647"/>
      <c r="WPA38" s="4647"/>
      <c r="WPB38" s="4647"/>
      <c r="WPC38" s="4647"/>
      <c r="WPD38" s="4647"/>
      <c r="WPE38" s="4647"/>
      <c r="WPF38" s="4647"/>
      <c r="WPG38" s="4647"/>
      <c r="WPH38" s="4647"/>
      <c r="WPI38" s="4647"/>
      <c r="WPJ38" s="4647"/>
      <c r="WPK38" s="4647"/>
      <c r="WPL38" s="4647"/>
      <c r="WPM38" s="4647"/>
      <c r="WPN38" s="4647"/>
      <c r="WPO38" s="4647"/>
      <c r="WPP38" s="4647"/>
      <c r="WPQ38" s="4647"/>
      <c r="WPR38" s="4647"/>
      <c r="WPS38" s="4647"/>
      <c r="WPT38" s="4647"/>
      <c r="WPU38" s="4647"/>
      <c r="WPV38" s="4647"/>
      <c r="WPW38" s="4647"/>
      <c r="WPX38" s="4647"/>
      <c r="WPY38" s="4647"/>
      <c r="WPZ38" s="4647"/>
      <c r="WQA38" s="4647"/>
      <c r="WQB38" s="4647"/>
      <c r="WQC38" s="4647"/>
      <c r="WQD38" s="4647"/>
      <c r="WQE38" s="4647"/>
      <c r="WQF38" s="4647"/>
      <c r="WQG38" s="4647"/>
      <c r="WQH38" s="4647"/>
      <c r="WQI38" s="4647"/>
      <c r="WQJ38" s="4647"/>
      <c r="WQK38" s="4647"/>
      <c r="WQL38" s="4647"/>
      <c r="WQM38" s="4647"/>
      <c r="WQN38" s="4647"/>
      <c r="WQO38" s="4647"/>
      <c r="WQP38" s="4647"/>
      <c r="WQQ38" s="4647"/>
      <c r="WQR38" s="4647"/>
      <c r="WQS38" s="4647"/>
      <c r="WQT38" s="4647"/>
      <c r="WQU38" s="4647"/>
      <c r="WQV38" s="4647"/>
      <c r="WQW38" s="4647"/>
      <c r="WQX38" s="4647"/>
      <c r="WQY38" s="4647"/>
      <c r="WQZ38" s="4647"/>
      <c r="WRA38" s="4647"/>
      <c r="WRB38" s="4647"/>
      <c r="WRC38" s="4647"/>
      <c r="WRD38" s="4647"/>
      <c r="WRE38" s="4647"/>
      <c r="WRF38" s="4647"/>
      <c r="WRG38" s="4647"/>
      <c r="WRH38" s="4647"/>
      <c r="WRI38" s="4647"/>
      <c r="WRJ38" s="4647"/>
      <c r="WRK38" s="4647"/>
      <c r="WRL38" s="4647"/>
      <c r="WRM38" s="4647"/>
      <c r="WRN38" s="4647"/>
      <c r="WRO38" s="4647"/>
      <c r="WRP38" s="4647"/>
      <c r="WRQ38" s="4647"/>
      <c r="WRR38" s="4647"/>
      <c r="WRS38" s="4647"/>
      <c r="WRT38" s="4647"/>
      <c r="WRU38" s="4647"/>
      <c r="WRV38" s="4647"/>
      <c r="WRW38" s="4647"/>
      <c r="WRX38" s="4647"/>
      <c r="WRY38" s="4647"/>
      <c r="WRZ38" s="4647"/>
      <c r="WSA38" s="4647"/>
      <c r="WSB38" s="4647"/>
      <c r="WSC38" s="4647"/>
      <c r="WSD38" s="4647"/>
      <c r="WSE38" s="4647"/>
      <c r="WSF38" s="4647"/>
      <c r="WSG38" s="4647"/>
      <c r="WSH38" s="4647"/>
      <c r="WSI38" s="4647"/>
      <c r="WSJ38" s="4647"/>
      <c r="WSK38" s="4647"/>
      <c r="WSL38" s="4647"/>
      <c r="WSM38" s="4647"/>
      <c r="WSN38" s="4647"/>
      <c r="WSO38" s="4647"/>
      <c r="WSP38" s="4647"/>
      <c r="WSQ38" s="4647"/>
      <c r="WSR38" s="4647"/>
      <c r="WSS38" s="4647"/>
      <c r="WST38" s="4647"/>
      <c r="WSU38" s="4647"/>
      <c r="WSV38" s="4647"/>
      <c r="WSW38" s="4647"/>
      <c r="WSX38" s="4647"/>
      <c r="WSY38" s="4647"/>
      <c r="WSZ38" s="4647"/>
      <c r="WTA38" s="4647"/>
      <c r="WTB38" s="4647"/>
      <c r="WTC38" s="4647"/>
      <c r="WTD38" s="4647"/>
      <c r="WTE38" s="4647"/>
      <c r="WTF38" s="4647"/>
      <c r="WTG38" s="4647"/>
      <c r="WTH38" s="4647"/>
      <c r="WTI38" s="4647"/>
      <c r="WTJ38" s="4647"/>
      <c r="WTK38" s="4647"/>
      <c r="WTL38" s="4647"/>
      <c r="WTM38" s="4647"/>
      <c r="WTN38" s="4647"/>
      <c r="WTO38" s="4647"/>
      <c r="WTP38" s="4647"/>
      <c r="WTQ38" s="4647"/>
      <c r="WTR38" s="4647"/>
      <c r="WTS38" s="4647"/>
      <c r="WTT38" s="4647"/>
      <c r="WTU38" s="4647"/>
      <c r="WTV38" s="4647"/>
      <c r="WTW38" s="4647"/>
      <c r="WTX38" s="4647"/>
      <c r="WTY38" s="4647"/>
      <c r="WTZ38" s="4647"/>
      <c r="WUA38" s="4647"/>
      <c r="WUB38" s="4647"/>
      <c r="WUC38" s="4647"/>
      <c r="WUD38" s="4647"/>
      <c r="WUE38" s="4647"/>
      <c r="WUF38" s="4647"/>
      <c r="WUG38" s="4647"/>
      <c r="WUH38" s="4647"/>
      <c r="WUI38" s="4647"/>
      <c r="WUJ38" s="4647"/>
      <c r="WUK38" s="4647"/>
      <c r="WUL38" s="4647"/>
      <c r="WUM38" s="4647"/>
      <c r="WUN38" s="4647"/>
      <c r="WUO38" s="4647"/>
      <c r="WUP38" s="4647"/>
      <c r="WUQ38" s="4647"/>
      <c r="WUR38" s="4647"/>
      <c r="WUS38" s="4647"/>
      <c r="WUT38" s="4647"/>
      <c r="WUU38" s="4647"/>
      <c r="WUV38" s="4647"/>
      <c r="WUW38" s="4647"/>
      <c r="WUX38" s="4647"/>
      <c r="WUY38" s="4647"/>
      <c r="WUZ38" s="4647"/>
      <c r="WVA38" s="4647"/>
      <c r="WVB38" s="4647"/>
      <c r="WVC38" s="4647"/>
      <c r="WVD38" s="4647"/>
      <c r="WVE38" s="4647"/>
      <c r="WVF38" s="4647"/>
      <c r="WVG38" s="4647"/>
      <c r="WVH38" s="4647"/>
      <c r="WVI38" s="4647"/>
      <c r="WVJ38" s="4647"/>
      <c r="WVK38" s="4647"/>
      <c r="WVL38" s="4647"/>
      <c r="WVM38" s="4647"/>
      <c r="WVN38" s="4647"/>
      <c r="WVO38" s="4647"/>
      <c r="WVP38" s="4647"/>
      <c r="WVQ38" s="4647"/>
      <c r="WVR38" s="4647"/>
      <c r="WVS38" s="4647"/>
      <c r="WVT38" s="4647"/>
      <c r="WVU38" s="4647"/>
      <c r="WVV38" s="4647"/>
      <c r="WVW38" s="4647"/>
      <c r="WVX38" s="4647"/>
      <c r="WVY38" s="4647"/>
      <c r="WVZ38" s="4647"/>
      <c r="WWA38" s="4647"/>
      <c r="WWB38" s="4647"/>
      <c r="WWC38" s="4647"/>
      <c r="WWD38" s="4647"/>
      <c r="WWE38" s="4647"/>
      <c r="WWF38" s="4647"/>
      <c r="WWG38" s="4647"/>
      <c r="WWH38" s="4647"/>
      <c r="WWI38" s="4647"/>
      <c r="WWJ38" s="4647"/>
      <c r="WWK38" s="4647"/>
      <c r="WWL38" s="4647"/>
      <c r="WWM38" s="4647"/>
      <c r="WWN38" s="4647"/>
      <c r="WWO38" s="4647"/>
      <c r="WWP38" s="4647"/>
      <c r="WWQ38" s="4647"/>
      <c r="WWR38" s="4647"/>
      <c r="WWS38" s="4647"/>
      <c r="WWT38" s="4647"/>
      <c r="WWU38" s="4647"/>
      <c r="WWV38" s="4647"/>
      <c r="WWW38" s="4647"/>
      <c r="WWX38" s="4647"/>
      <c r="WWY38" s="4647"/>
      <c r="WWZ38" s="4647"/>
      <c r="WXA38" s="4647"/>
      <c r="WXB38" s="4647"/>
      <c r="WXC38" s="4647"/>
      <c r="WXD38" s="4647"/>
      <c r="WXE38" s="4647"/>
      <c r="WXF38" s="4647"/>
      <c r="WXG38" s="4647"/>
      <c r="WXH38" s="4647"/>
      <c r="WXI38" s="4647"/>
      <c r="WXJ38" s="4647"/>
      <c r="WXK38" s="4647"/>
      <c r="WXL38" s="4647"/>
      <c r="WXM38" s="4647"/>
      <c r="WXN38" s="4647"/>
      <c r="WXO38" s="4647"/>
      <c r="WXP38" s="4647"/>
      <c r="WXQ38" s="4647"/>
      <c r="WXR38" s="4647"/>
      <c r="WXS38" s="4647"/>
      <c r="WXT38" s="4647"/>
      <c r="WXU38" s="4647"/>
      <c r="WXV38" s="4647"/>
      <c r="WXW38" s="4647"/>
      <c r="WXX38" s="4647"/>
      <c r="WXY38" s="4647"/>
      <c r="WXZ38" s="4647"/>
      <c r="WYA38" s="4647"/>
      <c r="WYB38" s="4647"/>
      <c r="WYC38" s="4647"/>
      <c r="WYD38" s="4647"/>
      <c r="WYE38" s="4647"/>
      <c r="WYF38" s="4647"/>
      <c r="WYG38" s="4647"/>
      <c r="WYH38" s="4647"/>
      <c r="WYI38" s="4647"/>
      <c r="WYJ38" s="4647"/>
      <c r="WYK38" s="4647"/>
      <c r="WYL38" s="4647"/>
      <c r="WYM38" s="4647"/>
      <c r="WYN38" s="4647"/>
      <c r="WYO38" s="4647"/>
      <c r="WYP38" s="4647"/>
      <c r="WYQ38" s="4647"/>
      <c r="WYR38" s="4647"/>
      <c r="WYS38" s="4647"/>
      <c r="WYT38" s="4647"/>
      <c r="WYU38" s="4647"/>
      <c r="WYV38" s="4647"/>
      <c r="WYW38" s="4647"/>
      <c r="WYX38" s="4647"/>
      <c r="WYY38" s="4647"/>
      <c r="WYZ38" s="4647"/>
      <c r="WZA38" s="4647"/>
      <c r="WZB38" s="4647"/>
      <c r="WZC38" s="4647"/>
      <c r="WZD38" s="4647"/>
      <c r="WZE38" s="4647"/>
      <c r="WZF38" s="4647"/>
      <c r="WZG38" s="4647"/>
      <c r="WZH38" s="4647"/>
      <c r="WZI38" s="4647"/>
      <c r="WZJ38" s="4647"/>
      <c r="WZK38" s="4647"/>
      <c r="WZL38" s="4647"/>
      <c r="WZM38" s="4647"/>
      <c r="WZN38" s="4647"/>
      <c r="WZO38" s="4647"/>
      <c r="WZP38" s="4647"/>
      <c r="WZQ38" s="4647"/>
      <c r="WZR38" s="4647"/>
      <c r="WZS38" s="4647"/>
      <c r="WZT38" s="4647"/>
      <c r="WZU38" s="4647"/>
      <c r="WZV38" s="4647"/>
      <c r="WZW38" s="4647"/>
      <c r="WZX38" s="4647"/>
      <c r="WZY38" s="4647"/>
      <c r="WZZ38" s="4647"/>
      <c r="XAA38" s="4647"/>
      <c r="XAB38" s="4647"/>
      <c r="XAC38" s="4647"/>
      <c r="XAD38" s="4647"/>
      <c r="XAE38" s="4647"/>
      <c r="XAF38" s="4647"/>
      <c r="XAG38" s="4647"/>
      <c r="XAH38" s="4647"/>
      <c r="XAI38" s="4647"/>
      <c r="XAJ38" s="4647"/>
      <c r="XAK38" s="4647"/>
      <c r="XAL38" s="4647"/>
      <c r="XAM38" s="4647"/>
      <c r="XAN38" s="4647"/>
      <c r="XAO38" s="4647"/>
      <c r="XAP38" s="4647"/>
      <c r="XAQ38" s="4647"/>
      <c r="XAR38" s="4647"/>
      <c r="XAS38" s="4647"/>
      <c r="XAT38" s="4647"/>
      <c r="XAU38" s="4647"/>
      <c r="XAV38" s="4647"/>
      <c r="XAW38" s="4647"/>
      <c r="XAX38" s="4647"/>
      <c r="XAY38" s="4647"/>
      <c r="XAZ38" s="4647"/>
      <c r="XBA38" s="4647"/>
      <c r="XBB38" s="4647"/>
      <c r="XBC38" s="4647"/>
      <c r="XBD38" s="4647"/>
      <c r="XBE38" s="4647"/>
      <c r="XBF38" s="4647"/>
      <c r="XBG38" s="4647"/>
      <c r="XBH38" s="4647"/>
      <c r="XBI38" s="4647"/>
      <c r="XBJ38" s="4647"/>
      <c r="XBK38" s="4647"/>
      <c r="XBL38" s="4647"/>
      <c r="XBM38" s="4647"/>
      <c r="XBN38" s="4647"/>
      <c r="XBO38" s="4647"/>
      <c r="XBP38" s="4647"/>
      <c r="XBQ38" s="4647"/>
      <c r="XBR38" s="4647"/>
      <c r="XBS38" s="4647"/>
      <c r="XBT38" s="4647"/>
      <c r="XBU38" s="4647"/>
      <c r="XBV38" s="4647"/>
      <c r="XBW38" s="4647"/>
      <c r="XBX38" s="4647"/>
      <c r="XBY38" s="4647"/>
      <c r="XBZ38" s="4647"/>
      <c r="XCA38" s="4647"/>
      <c r="XCB38" s="4647"/>
      <c r="XCC38" s="4647"/>
      <c r="XCD38" s="4647"/>
      <c r="XCE38" s="4647"/>
      <c r="XCF38" s="4647"/>
      <c r="XCG38" s="4647"/>
      <c r="XCH38" s="4647"/>
      <c r="XCI38" s="4647"/>
      <c r="XCJ38" s="4647"/>
      <c r="XCK38" s="4647"/>
      <c r="XCL38" s="4647"/>
      <c r="XCM38" s="4647"/>
      <c r="XCN38" s="4647"/>
      <c r="XCO38" s="4647"/>
      <c r="XCP38" s="4647"/>
      <c r="XCQ38" s="4647"/>
      <c r="XCR38" s="4647"/>
      <c r="XCS38" s="4647"/>
      <c r="XCT38" s="4647"/>
      <c r="XCU38" s="4647"/>
      <c r="XCV38" s="4647"/>
      <c r="XCW38" s="4647"/>
      <c r="XCX38" s="4647"/>
      <c r="XCY38" s="4647"/>
      <c r="XCZ38" s="4647"/>
      <c r="XDA38" s="4647"/>
      <c r="XDB38" s="4647"/>
      <c r="XDC38" s="4647"/>
      <c r="XDD38" s="4647"/>
      <c r="XDE38" s="4647"/>
      <c r="XDF38" s="4647"/>
      <c r="XDG38" s="4647"/>
      <c r="XDH38" s="4647"/>
      <c r="XDI38" s="4647"/>
      <c r="XDJ38" s="4647"/>
      <c r="XDK38" s="4647"/>
      <c r="XDL38" s="4647"/>
      <c r="XDM38" s="4647"/>
      <c r="XDN38" s="4647"/>
      <c r="XDO38" s="4647"/>
      <c r="XDP38" s="4647"/>
      <c r="XDQ38" s="4647"/>
      <c r="XDR38" s="4647"/>
      <c r="XDS38" s="4647"/>
      <c r="XDT38" s="4647"/>
      <c r="XDU38" s="4647"/>
      <c r="XDV38" s="4647"/>
      <c r="XDW38" s="4647"/>
      <c r="XDX38" s="4647"/>
      <c r="XDY38" s="4647"/>
      <c r="XDZ38" s="4647"/>
      <c r="XEA38" s="4647"/>
      <c r="XEB38" s="4647"/>
      <c r="XEC38" s="4647"/>
      <c r="XED38" s="4647"/>
      <c r="XEE38" s="4647"/>
      <c r="XEF38" s="4647"/>
      <c r="XEG38" s="4647"/>
      <c r="XEH38" s="4647"/>
      <c r="XEI38" s="4647"/>
      <c r="XEJ38" s="4647"/>
      <c r="XEK38" s="4647"/>
      <c r="XEL38" s="4647"/>
      <c r="XEM38" s="4647"/>
      <c r="XEN38" s="4647"/>
      <c r="XEO38" s="4647"/>
      <c r="XEP38" s="4647"/>
      <c r="XEQ38" s="4647"/>
      <c r="XER38" s="4647"/>
      <c r="XES38" s="4647"/>
      <c r="XET38" s="4647"/>
      <c r="XEU38" s="4647"/>
      <c r="XEV38" s="4647"/>
      <c r="XEW38" s="4647"/>
      <c r="XEX38" s="4647"/>
      <c r="XEY38" s="4647"/>
      <c r="XEZ38" s="4647"/>
      <c r="XFA38" s="4647"/>
      <c r="XFB38" s="4647"/>
      <c r="XFC38" s="4647"/>
      <c r="XFD38" s="4647"/>
    </row>
    <row r="39" spans="1:16384" ht="10.5" customHeight="1">
      <c r="A39" s="4648"/>
      <c r="B39" s="4648"/>
      <c r="C39" s="4648"/>
      <c r="D39" s="4648"/>
      <c r="E39" s="4648"/>
      <c r="F39" s="4648"/>
      <c r="G39" s="4648"/>
      <c r="H39" s="4648"/>
      <c r="I39" s="4648"/>
      <c r="J39" s="4648"/>
      <c r="K39" s="4648"/>
      <c r="L39" s="4648"/>
      <c r="M39" s="4648"/>
      <c r="N39" s="4648"/>
      <c r="O39" s="4648"/>
      <c r="P39" s="4648"/>
      <c r="Q39" s="4648"/>
      <c r="R39" s="4648"/>
      <c r="S39" s="4648"/>
      <c r="T39" s="4648"/>
      <c r="U39" s="4648"/>
      <c r="V39" s="4648"/>
      <c r="W39" s="4648"/>
      <c r="X39" s="4648"/>
      <c r="Y39" s="4648"/>
      <c r="Z39" s="4648"/>
      <c r="AA39" s="4648"/>
      <c r="AB39" s="4648"/>
      <c r="AC39" s="4648"/>
      <c r="AD39" s="4648"/>
      <c r="AE39" s="4648"/>
      <c r="AF39" s="4648"/>
      <c r="AG39" s="4648"/>
      <c r="AH39" s="4648"/>
      <c r="AI39" s="4648"/>
      <c r="AJ39" s="4648"/>
      <c r="AK39" s="4648"/>
      <c r="AL39" s="4648"/>
      <c r="AM39" s="4648"/>
      <c r="AN39" s="4648"/>
      <c r="AO39" s="4648"/>
      <c r="AP39" s="4648"/>
      <c r="AQ39" s="4648"/>
      <c r="AR39" s="4648"/>
      <c r="AS39" s="4648"/>
      <c r="AT39" s="4648"/>
      <c r="AU39" s="4648"/>
      <c r="AV39" s="4648"/>
      <c r="AW39" s="4648"/>
      <c r="AX39" s="4648"/>
      <c r="AY39" s="4648"/>
      <c r="AZ39" s="4648"/>
      <c r="BA39" s="4648"/>
      <c r="BB39" s="4648"/>
      <c r="BC39" s="4648"/>
      <c r="BD39" s="4648"/>
      <c r="BE39" s="4648"/>
      <c r="BF39" s="4648"/>
      <c r="BG39" s="4648"/>
      <c r="BH39" s="4648"/>
      <c r="BI39" s="4648"/>
      <c r="BJ39" s="4648"/>
      <c r="BK39" s="4648"/>
      <c r="BL39" s="4648"/>
      <c r="BM39" s="4648"/>
      <c r="BN39" s="4648"/>
      <c r="BO39" s="4648"/>
      <c r="BP39" s="4648"/>
      <c r="BQ39" s="4648"/>
      <c r="BR39" s="4648"/>
      <c r="BS39" s="4648"/>
      <c r="BT39" s="4648"/>
      <c r="BU39" s="4648"/>
      <c r="BV39" s="4648"/>
      <c r="BW39" s="4648"/>
      <c r="BX39" s="4648"/>
      <c r="BY39" s="4648"/>
      <c r="BZ39" s="4648"/>
      <c r="CA39" s="4648"/>
      <c r="CB39" s="4648"/>
      <c r="CC39" s="4648"/>
      <c r="CD39" s="4648"/>
      <c r="CE39" s="4648"/>
      <c r="CF39" s="4648"/>
      <c r="CG39" s="4648"/>
      <c r="CH39" s="4648"/>
      <c r="CI39" s="4648"/>
      <c r="CJ39" s="4648"/>
      <c r="CK39" s="4648"/>
      <c r="CL39" s="4648"/>
      <c r="CM39" s="4648"/>
      <c r="CN39" s="4648"/>
      <c r="CO39" s="4648"/>
      <c r="CP39" s="4648"/>
      <c r="CQ39" s="4648"/>
      <c r="CR39" s="4648"/>
      <c r="CS39" s="4648"/>
      <c r="CT39" s="4648"/>
      <c r="CU39" s="4648"/>
      <c r="CV39" s="4648"/>
      <c r="CW39" s="4648"/>
      <c r="CX39" s="4648"/>
      <c r="CY39" s="4648"/>
      <c r="CZ39" s="4648"/>
      <c r="DA39" s="4648"/>
      <c r="DB39" s="4648"/>
      <c r="DC39" s="4648"/>
      <c r="DD39" s="4648"/>
      <c r="DE39" s="4648"/>
      <c r="DF39" s="4648"/>
      <c r="DG39" s="4648"/>
      <c r="DH39" s="4648"/>
      <c r="DI39" s="4648"/>
      <c r="DJ39" s="4648"/>
      <c r="DK39" s="4648"/>
      <c r="DL39" s="4648"/>
      <c r="DM39" s="4648"/>
      <c r="DN39" s="4648"/>
      <c r="DO39" s="4648"/>
      <c r="DP39" s="4648"/>
      <c r="DQ39" s="4648"/>
      <c r="DR39" s="4648"/>
      <c r="DS39" s="4648"/>
      <c r="DT39" s="4648"/>
      <c r="DU39" s="4648"/>
      <c r="DV39" s="4648"/>
      <c r="DW39" s="4648"/>
      <c r="DX39" s="4648"/>
      <c r="DY39" s="4648"/>
      <c r="DZ39" s="4648"/>
      <c r="EA39" s="4648"/>
      <c r="EB39" s="4648"/>
      <c r="EC39" s="4648"/>
      <c r="ED39" s="4648"/>
      <c r="EE39" s="4648"/>
      <c r="EF39" s="4648"/>
      <c r="EG39" s="4648"/>
      <c r="EH39" s="4648"/>
      <c r="EI39" s="4648"/>
      <c r="EJ39" s="4648"/>
      <c r="EK39" s="4648"/>
      <c r="EL39" s="4648"/>
      <c r="EM39" s="4648"/>
      <c r="EN39" s="4648"/>
      <c r="EO39" s="4648"/>
      <c r="EP39" s="4648"/>
      <c r="EQ39" s="4648"/>
      <c r="ER39" s="4648"/>
      <c r="ES39" s="4648"/>
      <c r="ET39" s="4648"/>
      <c r="EU39" s="4648"/>
      <c r="EV39" s="4648"/>
      <c r="EW39" s="4648"/>
      <c r="EX39" s="4648"/>
      <c r="EY39" s="4648"/>
      <c r="EZ39" s="4648"/>
      <c r="FA39" s="4648"/>
      <c r="FB39" s="4648"/>
      <c r="FC39" s="4648"/>
      <c r="FD39" s="4648"/>
      <c r="FE39" s="4648"/>
      <c r="FF39" s="4648"/>
      <c r="FG39" s="4648"/>
      <c r="FH39" s="4648"/>
      <c r="FI39" s="4648"/>
      <c r="FJ39" s="4648"/>
      <c r="FK39" s="4648"/>
      <c r="FL39" s="4648"/>
      <c r="FM39" s="4648"/>
      <c r="FN39" s="4648"/>
      <c r="FO39" s="4648"/>
      <c r="FP39" s="4648"/>
      <c r="FQ39" s="4648"/>
      <c r="FR39" s="4648"/>
      <c r="FS39" s="4648"/>
      <c r="FT39" s="4648"/>
      <c r="FU39" s="4648"/>
      <c r="FV39" s="4648"/>
      <c r="FW39" s="4648"/>
      <c r="FX39" s="4648"/>
      <c r="FY39" s="4648"/>
      <c r="FZ39" s="4648"/>
      <c r="GA39" s="4648"/>
      <c r="GB39" s="4648"/>
      <c r="GC39" s="4648"/>
      <c r="GD39" s="4648"/>
      <c r="GE39" s="4648"/>
      <c r="GF39" s="4648"/>
      <c r="GG39" s="4648"/>
      <c r="GH39" s="4648"/>
      <c r="GI39" s="4648"/>
      <c r="GJ39" s="4648"/>
      <c r="GK39" s="4648"/>
      <c r="GL39" s="4648"/>
      <c r="GM39" s="4648"/>
      <c r="GN39" s="4648"/>
      <c r="GO39" s="4648"/>
      <c r="GP39" s="4648"/>
      <c r="GQ39" s="4648"/>
      <c r="GR39" s="4648"/>
      <c r="GS39" s="4648"/>
      <c r="GT39" s="4648"/>
      <c r="GU39" s="4648"/>
      <c r="GV39" s="4648"/>
      <c r="GW39" s="4648"/>
      <c r="GX39" s="4648"/>
      <c r="GY39" s="4648"/>
      <c r="GZ39" s="4648"/>
      <c r="HA39" s="4648"/>
      <c r="HB39" s="4648"/>
      <c r="HC39" s="4648"/>
      <c r="HD39" s="4648"/>
      <c r="HE39" s="4648"/>
      <c r="HF39" s="4648"/>
      <c r="HG39" s="4648"/>
      <c r="HH39" s="4648"/>
      <c r="HI39" s="4648"/>
      <c r="HJ39" s="4648"/>
      <c r="HK39" s="4648"/>
      <c r="HL39" s="4648"/>
      <c r="HM39" s="4648"/>
      <c r="HN39" s="4648"/>
      <c r="HO39" s="4648"/>
      <c r="HP39" s="4648"/>
      <c r="HQ39" s="4648"/>
      <c r="HR39" s="4648"/>
      <c r="HS39" s="4648"/>
      <c r="HT39" s="4648"/>
      <c r="HU39" s="4648"/>
      <c r="HV39" s="4648"/>
      <c r="HW39" s="4648"/>
      <c r="HX39" s="4648"/>
      <c r="HY39" s="4648"/>
      <c r="HZ39" s="4648"/>
      <c r="IA39" s="4648"/>
      <c r="IB39" s="4648"/>
      <c r="IC39" s="4648"/>
      <c r="ID39" s="4648"/>
      <c r="IE39" s="4648"/>
      <c r="IF39" s="4648"/>
      <c r="IG39" s="4648"/>
      <c r="IH39" s="4648"/>
      <c r="II39" s="4648"/>
      <c r="IJ39" s="4648"/>
      <c r="IK39" s="4648"/>
      <c r="IL39" s="4648"/>
      <c r="IM39" s="4648"/>
      <c r="IN39" s="4648"/>
      <c r="IO39" s="4648"/>
      <c r="IP39" s="4648"/>
      <c r="IQ39" s="4648"/>
      <c r="IR39" s="4648"/>
      <c r="IS39" s="4648"/>
      <c r="IT39" s="4648"/>
      <c r="IU39" s="4648"/>
      <c r="IV39" s="4648"/>
      <c r="IW39" s="4648"/>
      <c r="IX39" s="4648"/>
      <c r="IY39" s="4648"/>
      <c r="IZ39" s="4648"/>
      <c r="JA39" s="4648"/>
      <c r="JB39" s="4648"/>
      <c r="JC39" s="4648"/>
      <c r="JD39" s="4648"/>
      <c r="JE39" s="4648"/>
      <c r="JF39" s="4648"/>
      <c r="JG39" s="4648"/>
      <c r="JH39" s="4648"/>
      <c r="JI39" s="4648"/>
      <c r="JJ39" s="4648"/>
      <c r="JK39" s="4648"/>
      <c r="JL39" s="4648"/>
      <c r="JM39" s="4648"/>
      <c r="JN39" s="4648"/>
      <c r="JO39" s="4648"/>
      <c r="JP39" s="4648"/>
      <c r="JQ39" s="4648"/>
      <c r="JR39" s="4648"/>
      <c r="JS39" s="4648"/>
      <c r="JT39" s="4648"/>
      <c r="JU39" s="4648"/>
      <c r="JV39" s="4648"/>
      <c r="JW39" s="4648"/>
      <c r="JX39" s="4648"/>
      <c r="JY39" s="4648"/>
      <c r="JZ39" s="4648"/>
      <c r="KA39" s="4648"/>
      <c r="KB39" s="4648"/>
      <c r="KC39" s="4648"/>
      <c r="KD39" s="4648"/>
      <c r="KE39" s="4648"/>
      <c r="KF39" s="4648"/>
      <c r="KG39" s="4648"/>
      <c r="KH39" s="4648"/>
      <c r="KI39" s="4648"/>
      <c r="KJ39" s="4648"/>
      <c r="KK39" s="4648"/>
      <c r="KL39" s="4648"/>
      <c r="KM39" s="4648"/>
      <c r="KN39" s="4648"/>
      <c r="KO39" s="4648"/>
      <c r="KP39" s="4648"/>
      <c r="KQ39" s="4648"/>
      <c r="KR39" s="4648"/>
      <c r="KS39" s="4648"/>
      <c r="KT39" s="4648"/>
      <c r="KU39" s="4648"/>
      <c r="KV39" s="4648"/>
      <c r="KW39" s="4648"/>
      <c r="KX39" s="4648"/>
      <c r="KY39" s="4648"/>
      <c r="KZ39" s="4648"/>
      <c r="LA39" s="4648"/>
      <c r="LB39" s="4648"/>
      <c r="LC39" s="4648"/>
      <c r="LD39" s="4648"/>
      <c r="LE39" s="4648"/>
      <c r="LF39" s="4648"/>
      <c r="LG39" s="4648"/>
      <c r="LH39" s="4648"/>
      <c r="LI39" s="4648"/>
      <c r="LJ39" s="4648"/>
      <c r="LK39" s="4648"/>
      <c r="LL39" s="4648"/>
      <c r="LM39" s="4648"/>
      <c r="LN39" s="4648"/>
      <c r="LO39" s="4648"/>
      <c r="LP39" s="4648"/>
      <c r="LQ39" s="4648"/>
      <c r="LR39" s="4648"/>
      <c r="LS39" s="4648"/>
      <c r="LT39" s="4648"/>
      <c r="LU39" s="4648"/>
      <c r="LV39" s="4648"/>
      <c r="LW39" s="4648"/>
      <c r="LX39" s="4648"/>
      <c r="LY39" s="4648"/>
      <c r="LZ39" s="4648"/>
      <c r="MA39" s="4648"/>
      <c r="MB39" s="4648"/>
      <c r="MC39" s="4648"/>
      <c r="MD39" s="4648"/>
      <c r="ME39" s="4648"/>
      <c r="MF39" s="4648"/>
      <c r="MG39" s="4648"/>
      <c r="MH39" s="4648"/>
      <c r="MI39" s="4648"/>
      <c r="MJ39" s="4648"/>
      <c r="MK39" s="4648"/>
      <c r="ML39" s="4648"/>
      <c r="MM39" s="4648"/>
      <c r="MN39" s="4648"/>
      <c r="MO39" s="4648"/>
      <c r="MP39" s="4648"/>
      <c r="MQ39" s="4648"/>
      <c r="MR39" s="4648"/>
      <c r="MS39" s="4648"/>
      <c r="MT39" s="4648"/>
      <c r="MU39" s="4648"/>
      <c r="MV39" s="4648"/>
      <c r="MW39" s="4648"/>
      <c r="MX39" s="4648"/>
      <c r="MY39" s="4648"/>
      <c r="MZ39" s="4648"/>
      <c r="NA39" s="4648"/>
      <c r="NB39" s="4648"/>
      <c r="NC39" s="4648"/>
      <c r="ND39" s="4648"/>
      <c r="NE39" s="4648"/>
      <c r="NF39" s="4648"/>
      <c r="NG39" s="4648"/>
      <c r="NH39" s="4648"/>
      <c r="NI39" s="4648"/>
      <c r="NJ39" s="4648"/>
      <c r="NK39" s="4648"/>
      <c r="NL39" s="4648"/>
      <c r="NM39" s="4648"/>
      <c r="NN39" s="4648"/>
      <c r="NO39" s="4648"/>
      <c r="NP39" s="4648"/>
      <c r="NQ39" s="4648"/>
      <c r="NR39" s="4648"/>
      <c r="NS39" s="4648"/>
      <c r="NT39" s="4648"/>
      <c r="NU39" s="4648"/>
      <c r="NV39" s="4648"/>
      <c r="NW39" s="4648"/>
      <c r="NX39" s="4648"/>
      <c r="NY39" s="4648"/>
      <c r="NZ39" s="4648"/>
      <c r="OA39" s="4648"/>
      <c r="OB39" s="4648"/>
      <c r="OC39" s="4648"/>
      <c r="OD39" s="4648"/>
      <c r="OE39" s="4648"/>
      <c r="OF39" s="4648"/>
      <c r="OG39" s="4648"/>
      <c r="OH39" s="4648"/>
      <c r="OI39" s="4648"/>
      <c r="OJ39" s="4648"/>
      <c r="OK39" s="4648"/>
      <c r="OL39" s="4648"/>
      <c r="OM39" s="4648"/>
      <c r="ON39" s="4648"/>
      <c r="OO39" s="4648"/>
      <c r="OP39" s="4648"/>
      <c r="OQ39" s="4648"/>
      <c r="OR39" s="4648"/>
      <c r="OS39" s="4648"/>
      <c r="OT39" s="4648"/>
      <c r="OU39" s="4648"/>
      <c r="OV39" s="4648"/>
      <c r="OW39" s="4648"/>
      <c r="OX39" s="4648"/>
      <c r="OY39" s="4648"/>
      <c r="OZ39" s="4648"/>
      <c r="PA39" s="4648"/>
      <c r="PB39" s="4648"/>
      <c r="PC39" s="4648"/>
      <c r="PD39" s="4648"/>
      <c r="PE39" s="4648"/>
      <c r="PF39" s="4648"/>
      <c r="PG39" s="4648"/>
      <c r="PH39" s="4648"/>
      <c r="PI39" s="4648"/>
      <c r="PJ39" s="4648"/>
      <c r="PK39" s="4648"/>
      <c r="PL39" s="4648"/>
      <c r="PM39" s="4648"/>
      <c r="PN39" s="4648"/>
      <c r="PO39" s="4648"/>
      <c r="PP39" s="4648"/>
      <c r="PQ39" s="4648"/>
      <c r="PR39" s="4648"/>
      <c r="PS39" s="4648"/>
      <c r="PT39" s="4648"/>
      <c r="PU39" s="4648"/>
      <c r="PV39" s="4648"/>
      <c r="PW39" s="4648"/>
      <c r="PX39" s="4648"/>
      <c r="PY39" s="4648"/>
      <c r="PZ39" s="4648"/>
      <c r="QA39" s="4648"/>
      <c r="QB39" s="4648"/>
      <c r="QC39" s="4648"/>
      <c r="QD39" s="4648"/>
      <c r="QE39" s="4648"/>
      <c r="QF39" s="4648"/>
      <c r="QG39" s="4648"/>
      <c r="QH39" s="4648"/>
      <c r="QI39" s="4648"/>
      <c r="QJ39" s="4648"/>
      <c r="QK39" s="4648"/>
      <c r="QL39" s="4648"/>
      <c r="QM39" s="4648"/>
      <c r="QN39" s="4648"/>
      <c r="QO39" s="4648"/>
      <c r="QP39" s="4648"/>
      <c r="QQ39" s="4648"/>
      <c r="QR39" s="4648"/>
      <c r="QS39" s="4648"/>
      <c r="QT39" s="4648"/>
      <c r="QU39" s="4648"/>
      <c r="QV39" s="4648"/>
      <c r="QW39" s="4648"/>
      <c r="QX39" s="4648"/>
      <c r="QY39" s="4648"/>
      <c r="QZ39" s="4648"/>
      <c r="RA39" s="4648"/>
      <c r="RB39" s="4648"/>
      <c r="RC39" s="4648"/>
      <c r="RD39" s="4648"/>
      <c r="RE39" s="4648"/>
      <c r="RF39" s="4648"/>
      <c r="RG39" s="4648"/>
      <c r="RH39" s="4648"/>
      <c r="RI39" s="4648"/>
      <c r="RJ39" s="4648"/>
      <c r="RK39" s="4648"/>
      <c r="RL39" s="4648"/>
      <c r="RM39" s="4648"/>
      <c r="RN39" s="4648"/>
      <c r="RO39" s="4648"/>
      <c r="RP39" s="4648"/>
      <c r="RQ39" s="4648"/>
      <c r="RR39" s="4648"/>
      <c r="RS39" s="4648"/>
      <c r="RT39" s="4648"/>
      <c r="RU39" s="4648"/>
      <c r="RV39" s="4648"/>
      <c r="RW39" s="4648"/>
      <c r="RX39" s="4648"/>
      <c r="RY39" s="4648"/>
      <c r="RZ39" s="4648"/>
      <c r="SA39" s="4648"/>
      <c r="SB39" s="4648"/>
      <c r="SC39" s="4648"/>
      <c r="SD39" s="4648"/>
      <c r="SE39" s="4648"/>
      <c r="SF39" s="4648"/>
      <c r="SG39" s="4648"/>
      <c r="SH39" s="4648"/>
      <c r="SI39" s="4648"/>
      <c r="SJ39" s="4648"/>
      <c r="SK39" s="4648"/>
      <c r="SL39" s="4648"/>
      <c r="SM39" s="4648"/>
      <c r="SN39" s="4648"/>
      <c r="SO39" s="4648"/>
      <c r="SP39" s="4648"/>
      <c r="SQ39" s="4648"/>
      <c r="SR39" s="4648"/>
      <c r="SS39" s="4648"/>
      <c r="ST39" s="4648"/>
      <c r="SU39" s="4648"/>
      <c r="SV39" s="4648"/>
      <c r="SW39" s="4648"/>
      <c r="SX39" s="4648"/>
      <c r="SY39" s="4648"/>
      <c r="SZ39" s="4648"/>
      <c r="TA39" s="4648"/>
      <c r="TB39" s="4648"/>
      <c r="TC39" s="4648"/>
      <c r="TD39" s="4648"/>
      <c r="TE39" s="4648"/>
      <c r="TF39" s="4648"/>
      <c r="TG39" s="4648"/>
      <c r="TH39" s="4648"/>
      <c r="TI39" s="4648"/>
      <c r="TJ39" s="4648"/>
      <c r="TK39" s="4648"/>
      <c r="TL39" s="4648"/>
      <c r="TM39" s="4648"/>
      <c r="TN39" s="4648"/>
      <c r="TO39" s="4648"/>
      <c r="TP39" s="4648"/>
      <c r="TQ39" s="4648"/>
      <c r="TR39" s="4648"/>
      <c r="TS39" s="4648"/>
      <c r="TT39" s="4648"/>
      <c r="TU39" s="4648"/>
      <c r="TV39" s="4648"/>
      <c r="TW39" s="4648"/>
      <c r="TX39" s="4648"/>
      <c r="TY39" s="4648"/>
      <c r="TZ39" s="4648"/>
      <c r="UA39" s="4648"/>
      <c r="UB39" s="4648"/>
      <c r="UC39" s="4648"/>
      <c r="UD39" s="4648"/>
      <c r="UE39" s="4648"/>
      <c r="UF39" s="4648"/>
      <c r="UG39" s="4648"/>
      <c r="UH39" s="4648"/>
      <c r="UI39" s="4648"/>
      <c r="UJ39" s="4648"/>
      <c r="UK39" s="4648"/>
      <c r="UL39" s="4648"/>
      <c r="UM39" s="4648"/>
      <c r="UN39" s="4648"/>
      <c r="UO39" s="4648"/>
      <c r="UP39" s="4648"/>
      <c r="UQ39" s="4648"/>
      <c r="UR39" s="4648"/>
      <c r="US39" s="4648"/>
      <c r="UT39" s="4648"/>
      <c r="UU39" s="4648"/>
      <c r="UV39" s="4648"/>
      <c r="UW39" s="4648"/>
      <c r="UX39" s="4648"/>
      <c r="UY39" s="4648"/>
      <c r="UZ39" s="4648"/>
      <c r="VA39" s="4648"/>
      <c r="VB39" s="4648"/>
      <c r="VC39" s="4648"/>
      <c r="VD39" s="4648"/>
      <c r="VE39" s="4648"/>
      <c r="VF39" s="4648"/>
      <c r="VG39" s="4648"/>
      <c r="VH39" s="4648"/>
      <c r="VI39" s="4648"/>
      <c r="VJ39" s="4648"/>
      <c r="VK39" s="4648"/>
      <c r="VL39" s="4648"/>
      <c r="VM39" s="4648"/>
      <c r="VN39" s="4648"/>
      <c r="VO39" s="4648"/>
      <c r="VP39" s="4648"/>
      <c r="VQ39" s="4648"/>
      <c r="VR39" s="4648"/>
      <c r="VS39" s="4648"/>
      <c r="VT39" s="4648"/>
      <c r="VU39" s="4648"/>
      <c r="VV39" s="4648"/>
      <c r="VW39" s="4648"/>
      <c r="VX39" s="4648"/>
      <c r="VY39" s="4648"/>
      <c r="VZ39" s="4648"/>
      <c r="WA39" s="4648"/>
      <c r="WB39" s="4648"/>
      <c r="WC39" s="4648"/>
      <c r="WD39" s="4648"/>
      <c r="WE39" s="4648"/>
      <c r="WF39" s="4648"/>
      <c r="WG39" s="4648"/>
      <c r="WH39" s="4648"/>
      <c r="WI39" s="4648"/>
      <c r="WJ39" s="4648"/>
      <c r="WK39" s="4648"/>
      <c r="WL39" s="4648"/>
      <c r="WM39" s="4648"/>
      <c r="WN39" s="4648"/>
      <c r="WO39" s="4648"/>
      <c r="WP39" s="4648"/>
      <c r="WQ39" s="4648"/>
      <c r="WR39" s="4648"/>
      <c r="WS39" s="4648"/>
      <c r="WT39" s="4648"/>
      <c r="WU39" s="4648"/>
      <c r="WV39" s="4648"/>
      <c r="WW39" s="4648"/>
      <c r="WX39" s="4648"/>
      <c r="WY39" s="4648"/>
      <c r="WZ39" s="4648"/>
      <c r="XA39" s="4648"/>
      <c r="XB39" s="4648"/>
      <c r="XC39" s="4648"/>
      <c r="XD39" s="4648"/>
      <c r="XE39" s="4648"/>
      <c r="XF39" s="4648"/>
      <c r="XG39" s="4648"/>
      <c r="XH39" s="4648"/>
      <c r="XI39" s="4648"/>
      <c r="XJ39" s="4648"/>
      <c r="XK39" s="4648"/>
      <c r="XL39" s="4648"/>
      <c r="XM39" s="4648"/>
      <c r="XN39" s="4648"/>
      <c r="XO39" s="4648"/>
      <c r="XP39" s="4648"/>
      <c r="XQ39" s="4648"/>
      <c r="XR39" s="4648"/>
      <c r="XS39" s="4648"/>
      <c r="XT39" s="4648"/>
      <c r="XU39" s="4648"/>
      <c r="XV39" s="4648"/>
      <c r="XW39" s="4648"/>
      <c r="XX39" s="4648"/>
      <c r="XY39" s="4648"/>
      <c r="XZ39" s="4648"/>
      <c r="YA39" s="4648"/>
      <c r="YB39" s="4648"/>
      <c r="YC39" s="4648"/>
      <c r="YD39" s="4648"/>
      <c r="YE39" s="4648"/>
      <c r="YF39" s="4648"/>
      <c r="YG39" s="4648"/>
      <c r="YH39" s="4648"/>
      <c r="YI39" s="4648"/>
      <c r="YJ39" s="4648"/>
      <c r="YK39" s="4648"/>
      <c r="YL39" s="4648"/>
      <c r="YM39" s="4648"/>
      <c r="YN39" s="4648"/>
      <c r="YO39" s="4648"/>
      <c r="YP39" s="4648"/>
      <c r="YQ39" s="4648"/>
      <c r="YR39" s="4648"/>
      <c r="YS39" s="4648"/>
      <c r="YT39" s="4648"/>
      <c r="YU39" s="4648"/>
      <c r="YV39" s="4648"/>
      <c r="YW39" s="4648"/>
      <c r="YX39" s="4648"/>
      <c r="YY39" s="4648"/>
      <c r="YZ39" s="4648"/>
      <c r="ZA39" s="4648"/>
      <c r="ZB39" s="4648"/>
      <c r="ZC39" s="4648"/>
      <c r="ZD39" s="4648"/>
      <c r="ZE39" s="4648"/>
      <c r="ZF39" s="4648"/>
      <c r="ZG39" s="4648"/>
      <c r="ZH39" s="4648"/>
      <c r="ZI39" s="4648"/>
      <c r="ZJ39" s="4648"/>
      <c r="ZK39" s="4648"/>
      <c r="ZL39" s="4648"/>
      <c r="ZM39" s="4648"/>
      <c r="ZN39" s="4648"/>
      <c r="ZO39" s="4648"/>
      <c r="ZP39" s="4648"/>
      <c r="ZQ39" s="4648"/>
      <c r="ZR39" s="4648"/>
      <c r="ZS39" s="4648"/>
      <c r="ZT39" s="4648"/>
      <c r="ZU39" s="4648"/>
      <c r="ZV39" s="4648"/>
      <c r="ZW39" s="4648"/>
      <c r="ZX39" s="4648"/>
      <c r="ZY39" s="4648"/>
      <c r="ZZ39" s="4648"/>
      <c r="AAA39" s="4648"/>
      <c r="AAB39" s="4648"/>
      <c r="AAC39" s="4648"/>
      <c r="AAD39" s="4648"/>
      <c r="AAE39" s="4648"/>
      <c r="AAF39" s="4648"/>
      <c r="AAG39" s="4648"/>
      <c r="AAH39" s="4648"/>
      <c r="AAI39" s="4648"/>
      <c r="AAJ39" s="4648"/>
      <c r="AAK39" s="4648"/>
      <c r="AAL39" s="4648"/>
      <c r="AAM39" s="4648"/>
      <c r="AAN39" s="4648"/>
      <c r="AAO39" s="4648"/>
      <c r="AAP39" s="4648"/>
      <c r="AAQ39" s="4648"/>
      <c r="AAR39" s="4648"/>
      <c r="AAS39" s="4648"/>
      <c r="AAT39" s="4648"/>
      <c r="AAU39" s="4648"/>
      <c r="AAV39" s="4648"/>
      <c r="AAW39" s="4648"/>
      <c r="AAX39" s="4648"/>
      <c r="AAY39" s="4648"/>
      <c r="AAZ39" s="4648"/>
      <c r="ABA39" s="4648"/>
      <c r="ABB39" s="4648"/>
      <c r="ABC39" s="4648"/>
      <c r="ABD39" s="4648"/>
      <c r="ABE39" s="4648"/>
      <c r="ABF39" s="4648"/>
      <c r="ABG39" s="4648"/>
      <c r="ABH39" s="4648"/>
      <c r="ABI39" s="4648"/>
      <c r="ABJ39" s="4648"/>
      <c r="ABK39" s="4648"/>
      <c r="ABL39" s="4648"/>
      <c r="ABM39" s="4648"/>
      <c r="ABN39" s="4648"/>
      <c r="ABO39" s="4648"/>
      <c r="ABP39" s="4648"/>
      <c r="ABQ39" s="4648"/>
      <c r="ABR39" s="4648"/>
      <c r="ABS39" s="4648"/>
      <c r="ABT39" s="4648"/>
      <c r="ABU39" s="4648"/>
      <c r="ABV39" s="4648"/>
      <c r="ABW39" s="4648"/>
      <c r="ABX39" s="4648"/>
      <c r="ABY39" s="4648"/>
      <c r="ABZ39" s="4648"/>
      <c r="ACA39" s="4648"/>
      <c r="ACB39" s="4648"/>
      <c r="ACC39" s="4648"/>
      <c r="ACD39" s="4648"/>
      <c r="ACE39" s="4648"/>
      <c r="ACF39" s="4648"/>
      <c r="ACG39" s="4648"/>
      <c r="ACH39" s="4648"/>
      <c r="ACI39" s="4648"/>
      <c r="ACJ39" s="4648"/>
      <c r="ACK39" s="4648"/>
      <c r="ACL39" s="4648"/>
      <c r="ACM39" s="4648"/>
      <c r="ACN39" s="4648"/>
      <c r="ACO39" s="4648"/>
      <c r="ACP39" s="4648"/>
      <c r="ACQ39" s="4648"/>
      <c r="ACR39" s="4648"/>
      <c r="ACS39" s="4648"/>
      <c r="ACT39" s="4648"/>
      <c r="ACU39" s="4648"/>
      <c r="ACV39" s="4648"/>
      <c r="ACW39" s="4648"/>
      <c r="ACX39" s="4648"/>
      <c r="ACY39" s="4648"/>
      <c r="ACZ39" s="4648"/>
      <c r="ADA39" s="4648"/>
      <c r="ADB39" s="4648"/>
      <c r="ADC39" s="4648"/>
      <c r="ADD39" s="4648"/>
      <c r="ADE39" s="4648"/>
      <c r="ADF39" s="4648"/>
      <c r="ADG39" s="4648"/>
      <c r="ADH39" s="4648"/>
      <c r="ADI39" s="4648"/>
      <c r="ADJ39" s="4648"/>
      <c r="ADK39" s="4648"/>
      <c r="ADL39" s="4648"/>
      <c r="ADM39" s="4648"/>
      <c r="ADN39" s="4648"/>
      <c r="ADO39" s="4648"/>
      <c r="ADP39" s="4648"/>
      <c r="ADQ39" s="4648"/>
      <c r="ADR39" s="4648"/>
      <c r="ADS39" s="4648"/>
      <c r="ADT39" s="4648"/>
      <c r="ADU39" s="4648"/>
      <c r="ADV39" s="4648"/>
      <c r="ADW39" s="4648"/>
      <c r="ADX39" s="4648"/>
      <c r="ADY39" s="4648"/>
      <c r="ADZ39" s="4648"/>
      <c r="AEA39" s="4648"/>
      <c r="AEB39" s="4648"/>
      <c r="AEC39" s="4648"/>
      <c r="AED39" s="4648"/>
      <c r="AEE39" s="4648"/>
      <c r="AEF39" s="4648"/>
      <c r="AEG39" s="4648"/>
      <c r="AEH39" s="4648"/>
      <c r="AEI39" s="4648"/>
      <c r="AEJ39" s="4648"/>
      <c r="AEK39" s="4648"/>
      <c r="AEL39" s="4648"/>
      <c r="AEM39" s="4648"/>
      <c r="AEN39" s="4648"/>
      <c r="AEO39" s="4648"/>
      <c r="AEP39" s="4648"/>
      <c r="AEQ39" s="4648"/>
      <c r="AER39" s="4648"/>
      <c r="AES39" s="4648"/>
      <c r="AET39" s="4648"/>
      <c r="AEU39" s="4648"/>
      <c r="AEV39" s="4648"/>
      <c r="AEW39" s="4648"/>
      <c r="AEX39" s="4648"/>
      <c r="AEY39" s="4648"/>
      <c r="AEZ39" s="4648"/>
      <c r="AFA39" s="4648"/>
      <c r="AFB39" s="4648"/>
      <c r="AFC39" s="4648"/>
      <c r="AFD39" s="4648"/>
      <c r="AFE39" s="4648"/>
      <c r="AFF39" s="4648"/>
      <c r="AFG39" s="4648"/>
      <c r="AFH39" s="4648"/>
      <c r="AFI39" s="4648"/>
      <c r="AFJ39" s="4648"/>
      <c r="AFK39" s="4648"/>
      <c r="AFL39" s="4648"/>
      <c r="AFM39" s="4648"/>
      <c r="AFN39" s="4648"/>
      <c r="AFO39" s="4648"/>
      <c r="AFP39" s="4648"/>
      <c r="AFQ39" s="4648"/>
      <c r="AFR39" s="4648"/>
      <c r="AFS39" s="4648"/>
      <c r="AFT39" s="4648"/>
      <c r="AFU39" s="4648"/>
      <c r="AFV39" s="4648"/>
      <c r="AFW39" s="4648"/>
      <c r="AFX39" s="4648"/>
      <c r="AFY39" s="4648"/>
      <c r="AFZ39" s="4648"/>
      <c r="AGA39" s="4648"/>
      <c r="AGB39" s="4648"/>
      <c r="AGC39" s="4648"/>
      <c r="AGD39" s="4648"/>
      <c r="AGE39" s="4648"/>
      <c r="AGF39" s="4648"/>
      <c r="AGG39" s="4648"/>
      <c r="AGH39" s="4648"/>
      <c r="AGI39" s="4648"/>
      <c r="AGJ39" s="4648"/>
      <c r="AGK39" s="4648"/>
      <c r="AGL39" s="4648"/>
      <c r="AGM39" s="4648"/>
      <c r="AGN39" s="4648"/>
      <c r="AGO39" s="4648"/>
      <c r="AGP39" s="4648"/>
      <c r="AGQ39" s="4648"/>
      <c r="AGR39" s="4648"/>
      <c r="AGS39" s="4648"/>
      <c r="AGT39" s="4648"/>
      <c r="AGU39" s="4648"/>
      <c r="AGV39" s="4648"/>
      <c r="AGW39" s="4648"/>
      <c r="AGX39" s="4648"/>
      <c r="AGY39" s="4648"/>
      <c r="AGZ39" s="4648"/>
      <c r="AHA39" s="4648"/>
      <c r="AHB39" s="4648"/>
      <c r="AHC39" s="4648"/>
      <c r="AHD39" s="4648"/>
      <c r="AHE39" s="4648"/>
      <c r="AHF39" s="4648"/>
      <c r="AHG39" s="4648"/>
      <c r="AHH39" s="4648"/>
      <c r="AHI39" s="4648"/>
      <c r="AHJ39" s="4648"/>
      <c r="AHK39" s="4648"/>
      <c r="AHL39" s="4648"/>
      <c r="AHM39" s="4648"/>
      <c r="AHN39" s="4648"/>
      <c r="AHO39" s="4648"/>
      <c r="AHP39" s="4648"/>
      <c r="AHQ39" s="4648"/>
      <c r="AHR39" s="4648"/>
      <c r="AHS39" s="4648"/>
      <c r="AHT39" s="4648"/>
      <c r="AHU39" s="4648"/>
      <c r="AHV39" s="4648"/>
      <c r="AHW39" s="4648"/>
      <c r="AHX39" s="4648"/>
      <c r="AHY39" s="4648"/>
      <c r="AHZ39" s="4648"/>
      <c r="AIA39" s="4648"/>
      <c r="AIB39" s="4648"/>
      <c r="AIC39" s="4648"/>
      <c r="AID39" s="4648"/>
      <c r="AIE39" s="4648"/>
      <c r="AIF39" s="4648"/>
      <c r="AIG39" s="4648"/>
      <c r="AIH39" s="4648"/>
      <c r="AII39" s="4648"/>
      <c r="AIJ39" s="4648"/>
      <c r="AIK39" s="4648"/>
      <c r="AIL39" s="4648"/>
      <c r="AIM39" s="4648"/>
      <c r="AIN39" s="4648"/>
      <c r="AIO39" s="4648"/>
      <c r="AIP39" s="4648"/>
      <c r="AIQ39" s="4648"/>
      <c r="AIR39" s="4648"/>
      <c r="AIS39" s="4648"/>
      <c r="AIT39" s="4648"/>
      <c r="AIU39" s="4648"/>
      <c r="AIV39" s="4648"/>
      <c r="AIW39" s="4648"/>
      <c r="AIX39" s="4648"/>
      <c r="AIY39" s="4648"/>
      <c r="AIZ39" s="4648"/>
      <c r="AJA39" s="4648"/>
      <c r="AJB39" s="4648"/>
      <c r="AJC39" s="4648"/>
      <c r="AJD39" s="4648"/>
      <c r="AJE39" s="4648"/>
      <c r="AJF39" s="4648"/>
      <c r="AJG39" s="4648"/>
      <c r="AJH39" s="4648"/>
      <c r="AJI39" s="4648"/>
      <c r="AJJ39" s="4648"/>
      <c r="AJK39" s="4648"/>
      <c r="AJL39" s="4648"/>
      <c r="AJM39" s="4648"/>
      <c r="AJN39" s="4648"/>
      <c r="AJO39" s="4648"/>
      <c r="AJP39" s="4648"/>
      <c r="AJQ39" s="4648"/>
      <c r="AJR39" s="4648"/>
      <c r="AJS39" s="4648"/>
      <c r="AJT39" s="4648"/>
      <c r="AJU39" s="4648"/>
      <c r="AJV39" s="4648"/>
      <c r="AJW39" s="4648"/>
      <c r="AJX39" s="4648"/>
      <c r="AJY39" s="4648"/>
      <c r="AJZ39" s="4648"/>
      <c r="AKA39" s="4648"/>
      <c r="AKB39" s="4648"/>
      <c r="AKC39" s="4648"/>
      <c r="AKD39" s="4648"/>
      <c r="AKE39" s="4648"/>
      <c r="AKF39" s="4648"/>
      <c r="AKG39" s="4648"/>
      <c r="AKH39" s="4648"/>
      <c r="AKI39" s="4648"/>
      <c r="AKJ39" s="4648"/>
      <c r="AKK39" s="4648"/>
      <c r="AKL39" s="4648"/>
      <c r="AKM39" s="4648"/>
      <c r="AKN39" s="4648"/>
      <c r="AKO39" s="4648"/>
      <c r="AKP39" s="4648"/>
      <c r="AKQ39" s="4648"/>
      <c r="AKR39" s="4648"/>
      <c r="AKS39" s="4648"/>
      <c r="AKT39" s="4648"/>
      <c r="AKU39" s="4648"/>
      <c r="AKV39" s="4648"/>
      <c r="AKW39" s="4648"/>
      <c r="AKX39" s="4648"/>
      <c r="AKY39" s="4648"/>
      <c r="AKZ39" s="4648"/>
      <c r="ALA39" s="4648"/>
      <c r="ALB39" s="4648"/>
      <c r="ALC39" s="4648"/>
      <c r="ALD39" s="4648"/>
      <c r="ALE39" s="4648"/>
      <c r="ALF39" s="4648"/>
      <c r="ALG39" s="4648"/>
      <c r="ALH39" s="4648"/>
      <c r="ALI39" s="4648"/>
      <c r="ALJ39" s="4648"/>
      <c r="ALK39" s="4648"/>
      <c r="ALL39" s="4648"/>
      <c r="ALM39" s="4648"/>
      <c r="ALN39" s="4648"/>
      <c r="ALO39" s="4648"/>
      <c r="ALP39" s="4648"/>
      <c r="ALQ39" s="4648"/>
      <c r="ALR39" s="4648"/>
      <c r="ALS39" s="4648"/>
      <c r="ALT39" s="4648"/>
      <c r="ALU39" s="4648"/>
      <c r="ALV39" s="4648"/>
      <c r="ALW39" s="4648"/>
      <c r="ALX39" s="4648"/>
      <c r="ALY39" s="4648"/>
      <c r="ALZ39" s="4648"/>
      <c r="AMA39" s="4648"/>
      <c r="AMB39" s="4648"/>
      <c r="AMC39" s="4648"/>
      <c r="AMD39" s="4648"/>
      <c r="AME39" s="4648"/>
      <c r="AMF39" s="4648"/>
      <c r="AMG39" s="4648"/>
      <c r="AMH39" s="4648"/>
      <c r="AMI39" s="4648"/>
      <c r="AMJ39" s="4648"/>
      <c r="AMK39" s="4648"/>
      <c r="AML39" s="4648"/>
      <c r="AMM39" s="4648"/>
      <c r="AMN39" s="4648"/>
      <c r="AMO39" s="4648"/>
      <c r="AMP39" s="4648"/>
      <c r="AMQ39" s="4648"/>
      <c r="AMR39" s="4648"/>
      <c r="AMS39" s="4648"/>
      <c r="AMT39" s="4648"/>
      <c r="AMU39" s="4648"/>
      <c r="AMV39" s="4648"/>
      <c r="AMW39" s="4648"/>
      <c r="AMX39" s="4648"/>
      <c r="AMY39" s="4648"/>
      <c r="AMZ39" s="4648"/>
      <c r="ANA39" s="4648"/>
      <c r="ANB39" s="4648"/>
      <c r="ANC39" s="4648"/>
      <c r="AND39" s="4648"/>
      <c r="ANE39" s="4648"/>
      <c r="ANF39" s="4648"/>
      <c r="ANG39" s="4648"/>
      <c r="ANH39" s="4648"/>
      <c r="ANI39" s="4648"/>
      <c r="ANJ39" s="4648"/>
      <c r="ANK39" s="4648"/>
      <c r="ANL39" s="4648"/>
      <c r="ANM39" s="4648"/>
      <c r="ANN39" s="4648"/>
      <c r="ANO39" s="4648"/>
      <c r="ANP39" s="4648"/>
      <c r="ANQ39" s="4648"/>
      <c r="ANR39" s="4648"/>
      <c r="ANS39" s="4648"/>
      <c r="ANT39" s="4648"/>
      <c r="ANU39" s="4648"/>
      <c r="ANV39" s="4648"/>
      <c r="ANW39" s="4648"/>
      <c r="ANX39" s="4648"/>
      <c r="ANY39" s="4648"/>
      <c r="ANZ39" s="4648"/>
      <c r="AOA39" s="4648"/>
      <c r="AOB39" s="4648"/>
      <c r="AOC39" s="4648"/>
      <c r="AOD39" s="4648"/>
      <c r="AOE39" s="4648"/>
      <c r="AOF39" s="4648"/>
      <c r="AOG39" s="4648"/>
      <c r="AOH39" s="4648"/>
      <c r="AOI39" s="4648"/>
      <c r="AOJ39" s="4648"/>
      <c r="AOK39" s="4648"/>
      <c r="AOL39" s="4648"/>
      <c r="AOM39" s="4648"/>
      <c r="AON39" s="4648"/>
      <c r="AOO39" s="4648"/>
      <c r="AOP39" s="4648"/>
      <c r="AOQ39" s="4648"/>
      <c r="AOR39" s="4648"/>
      <c r="AOS39" s="4648"/>
      <c r="AOT39" s="4648"/>
      <c r="AOU39" s="4648"/>
      <c r="AOV39" s="4648"/>
      <c r="AOW39" s="4648"/>
      <c r="AOX39" s="4648"/>
      <c r="AOY39" s="4648"/>
      <c r="AOZ39" s="4648"/>
      <c r="APA39" s="4648"/>
      <c r="APB39" s="4648"/>
      <c r="APC39" s="4648"/>
      <c r="APD39" s="4648"/>
      <c r="APE39" s="4648"/>
      <c r="APF39" s="4648"/>
      <c r="APG39" s="4648"/>
      <c r="APH39" s="4648"/>
      <c r="API39" s="4648"/>
      <c r="APJ39" s="4648"/>
      <c r="APK39" s="4648"/>
      <c r="APL39" s="4648"/>
      <c r="APM39" s="4648"/>
      <c r="APN39" s="4648"/>
      <c r="APO39" s="4648"/>
      <c r="APP39" s="4648"/>
      <c r="APQ39" s="4648"/>
      <c r="APR39" s="4648"/>
      <c r="APS39" s="4648"/>
      <c r="APT39" s="4648"/>
      <c r="APU39" s="4648"/>
      <c r="APV39" s="4648"/>
      <c r="APW39" s="4648"/>
      <c r="APX39" s="4648"/>
      <c r="APY39" s="4648"/>
      <c r="APZ39" s="4648"/>
      <c r="AQA39" s="4648"/>
      <c r="AQB39" s="4648"/>
      <c r="AQC39" s="4648"/>
      <c r="AQD39" s="4648"/>
      <c r="AQE39" s="4648"/>
      <c r="AQF39" s="4648"/>
      <c r="AQG39" s="4648"/>
      <c r="AQH39" s="4648"/>
      <c r="AQI39" s="4648"/>
      <c r="AQJ39" s="4648"/>
      <c r="AQK39" s="4648"/>
      <c r="AQL39" s="4648"/>
      <c r="AQM39" s="4648"/>
      <c r="AQN39" s="4648"/>
      <c r="AQO39" s="4648"/>
      <c r="AQP39" s="4648"/>
      <c r="AQQ39" s="4648"/>
      <c r="AQR39" s="4648"/>
      <c r="AQS39" s="4648"/>
      <c r="AQT39" s="4648"/>
      <c r="AQU39" s="4648"/>
      <c r="AQV39" s="4648"/>
      <c r="AQW39" s="4648"/>
      <c r="AQX39" s="4648"/>
      <c r="AQY39" s="4648"/>
      <c r="AQZ39" s="4648"/>
      <c r="ARA39" s="4648"/>
      <c r="ARB39" s="4648"/>
      <c r="ARC39" s="4648"/>
      <c r="ARD39" s="4648"/>
      <c r="ARE39" s="4648"/>
      <c r="ARF39" s="4648"/>
      <c r="ARG39" s="4648"/>
      <c r="ARH39" s="4648"/>
      <c r="ARI39" s="4648"/>
      <c r="ARJ39" s="4648"/>
      <c r="ARK39" s="4648"/>
      <c r="ARL39" s="4648"/>
      <c r="ARM39" s="4648"/>
      <c r="ARN39" s="4648"/>
      <c r="ARO39" s="4648"/>
      <c r="ARP39" s="4648"/>
      <c r="ARQ39" s="4648"/>
      <c r="ARR39" s="4648"/>
      <c r="ARS39" s="4648"/>
      <c r="ART39" s="4648"/>
      <c r="ARU39" s="4648"/>
      <c r="ARV39" s="4648"/>
      <c r="ARW39" s="4648"/>
      <c r="ARX39" s="4648"/>
      <c r="ARY39" s="4648"/>
      <c r="ARZ39" s="4648"/>
      <c r="ASA39" s="4648"/>
      <c r="ASB39" s="4648"/>
      <c r="ASC39" s="4648"/>
      <c r="ASD39" s="4648"/>
      <c r="ASE39" s="4648"/>
      <c r="ASF39" s="4648"/>
      <c r="ASG39" s="4648"/>
      <c r="ASH39" s="4648"/>
      <c r="ASI39" s="4648"/>
      <c r="ASJ39" s="4648"/>
      <c r="ASK39" s="4648"/>
      <c r="ASL39" s="4648"/>
      <c r="ASM39" s="4648"/>
      <c r="ASN39" s="4648"/>
      <c r="ASO39" s="4648"/>
      <c r="ASP39" s="4648"/>
      <c r="ASQ39" s="4648"/>
      <c r="ASR39" s="4648"/>
      <c r="ASS39" s="4648"/>
      <c r="AST39" s="4648"/>
      <c r="ASU39" s="4648"/>
      <c r="ASV39" s="4648"/>
      <c r="ASW39" s="4648"/>
      <c r="ASX39" s="4648"/>
      <c r="ASY39" s="4648"/>
      <c r="ASZ39" s="4648"/>
      <c r="ATA39" s="4648"/>
      <c r="ATB39" s="4648"/>
      <c r="ATC39" s="4648"/>
      <c r="ATD39" s="4648"/>
      <c r="ATE39" s="4648"/>
      <c r="ATF39" s="4648"/>
      <c r="ATG39" s="4648"/>
      <c r="ATH39" s="4648"/>
      <c r="ATI39" s="4648"/>
      <c r="ATJ39" s="4648"/>
      <c r="ATK39" s="4648"/>
      <c r="ATL39" s="4648"/>
      <c r="ATM39" s="4648"/>
      <c r="ATN39" s="4648"/>
      <c r="ATO39" s="4648"/>
      <c r="ATP39" s="4648"/>
      <c r="ATQ39" s="4648"/>
      <c r="ATR39" s="4648"/>
      <c r="ATS39" s="4648"/>
      <c r="ATT39" s="4648"/>
      <c r="ATU39" s="4648"/>
      <c r="ATV39" s="4648"/>
      <c r="ATW39" s="4648"/>
      <c r="ATX39" s="4648"/>
      <c r="ATY39" s="4648"/>
      <c r="ATZ39" s="4648"/>
      <c r="AUA39" s="4648"/>
      <c r="AUB39" s="4648"/>
      <c r="AUC39" s="4648"/>
      <c r="AUD39" s="4648"/>
      <c r="AUE39" s="4648"/>
      <c r="AUF39" s="4648"/>
      <c r="AUG39" s="4648"/>
      <c r="AUH39" s="4648"/>
      <c r="AUI39" s="4648"/>
      <c r="AUJ39" s="4648"/>
      <c r="AUK39" s="4648"/>
      <c r="AUL39" s="4648"/>
      <c r="AUM39" s="4648"/>
      <c r="AUN39" s="4648"/>
      <c r="AUO39" s="4648"/>
      <c r="AUP39" s="4648"/>
      <c r="AUQ39" s="4648"/>
      <c r="AUR39" s="4648"/>
      <c r="AUS39" s="4648"/>
      <c r="AUT39" s="4648"/>
      <c r="AUU39" s="4648"/>
      <c r="AUV39" s="4648"/>
      <c r="AUW39" s="4648"/>
      <c r="AUX39" s="4648"/>
      <c r="AUY39" s="4648"/>
      <c r="AUZ39" s="4648"/>
      <c r="AVA39" s="4648"/>
      <c r="AVB39" s="4648"/>
      <c r="AVC39" s="4648"/>
      <c r="AVD39" s="4648"/>
      <c r="AVE39" s="4648"/>
      <c r="AVF39" s="4648"/>
      <c r="AVG39" s="4648"/>
      <c r="AVH39" s="4648"/>
      <c r="AVI39" s="4648"/>
      <c r="AVJ39" s="4648"/>
      <c r="AVK39" s="4648"/>
      <c r="AVL39" s="4648"/>
      <c r="AVM39" s="4648"/>
      <c r="AVN39" s="4648"/>
      <c r="AVO39" s="4648"/>
      <c r="AVP39" s="4648"/>
      <c r="AVQ39" s="4648"/>
      <c r="AVR39" s="4648"/>
      <c r="AVS39" s="4648"/>
      <c r="AVT39" s="4648"/>
      <c r="AVU39" s="4648"/>
      <c r="AVV39" s="4648"/>
      <c r="AVW39" s="4648"/>
      <c r="AVX39" s="4648"/>
      <c r="AVY39" s="4648"/>
      <c r="AVZ39" s="4648"/>
      <c r="AWA39" s="4648"/>
      <c r="AWB39" s="4648"/>
      <c r="AWC39" s="4648"/>
      <c r="AWD39" s="4648"/>
      <c r="AWE39" s="4648"/>
      <c r="AWF39" s="4648"/>
      <c r="AWG39" s="4648"/>
      <c r="AWH39" s="4648"/>
      <c r="AWI39" s="4648"/>
      <c r="AWJ39" s="4648"/>
      <c r="AWK39" s="4648"/>
      <c r="AWL39" s="4648"/>
      <c r="AWM39" s="4648"/>
      <c r="AWN39" s="4648"/>
      <c r="AWO39" s="4648"/>
      <c r="AWP39" s="4648"/>
      <c r="AWQ39" s="4648"/>
      <c r="AWR39" s="4648"/>
      <c r="AWS39" s="4648"/>
      <c r="AWT39" s="4648"/>
      <c r="AWU39" s="4648"/>
      <c r="AWV39" s="4648"/>
      <c r="AWW39" s="4648"/>
      <c r="AWX39" s="4648"/>
      <c r="AWY39" s="4648"/>
      <c r="AWZ39" s="4648"/>
      <c r="AXA39" s="4648"/>
      <c r="AXB39" s="4648"/>
      <c r="AXC39" s="4648"/>
      <c r="AXD39" s="4648"/>
      <c r="AXE39" s="4648"/>
      <c r="AXF39" s="4648"/>
      <c r="AXG39" s="4648"/>
      <c r="AXH39" s="4648"/>
      <c r="AXI39" s="4648"/>
      <c r="AXJ39" s="4648"/>
      <c r="AXK39" s="4648"/>
      <c r="AXL39" s="4648"/>
      <c r="AXM39" s="4648"/>
      <c r="AXN39" s="4648"/>
      <c r="AXO39" s="4648"/>
      <c r="AXP39" s="4648"/>
      <c r="AXQ39" s="4648"/>
      <c r="AXR39" s="4648"/>
      <c r="AXS39" s="4648"/>
      <c r="AXT39" s="4648"/>
      <c r="AXU39" s="4648"/>
      <c r="AXV39" s="4648"/>
      <c r="AXW39" s="4648"/>
      <c r="AXX39" s="4648"/>
      <c r="AXY39" s="4648"/>
      <c r="AXZ39" s="4648"/>
      <c r="AYA39" s="4648"/>
      <c r="AYB39" s="4648"/>
      <c r="AYC39" s="4648"/>
      <c r="AYD39" s="4648"/>
      <c r="AYE39" s="4648"/>
      <c r="AYF39" s="4648"/>
      <c r="AYG39" s="4648"/>
      <c r="AYH39" s="4648"/>
      <c r="AYI39" s="4648"/>
      <c r="AYJ39" s="4648"/>
      <c r="AYK39" s="4648"/>
      <c r="AYL39" s="4648"/>
      <c r="AYM39" s="4648"/>
      <c r="AYN39" s="4648"/>
      <c r="AYO39" s="4648"/>
      <c r="AYP39" s="4648"/>
      <c r="AYQ39" s="4648"/>
      <c r="AYR39" s="4648"/>
      <c r="AYS39" s="4648"/>
      <c r="AYT39" s="4648"/>
      <c r="AYU39" s="4648"/>
      <c r="AYV39" s="4648"/>
      <c r="AYW39" s="4648"/>
      <c r="AYX39" s="4648"/>
      <c r="AYY39" s="4648"/>
      <c r="AYZ39" s="4648"/>
      <c r="AZA39" s="4648"/>
      <c r="AZB39" s="4648"/>
      <c r="AZC39" s="4648"/>
      <c r="AZD39" s="4648"/>
      <c r="AZE39" s="4648"/>
      <c r="AZF39" s="4648"/>
      <c r="AZG39" s="4648"/>
      <c r="AZH39" s="4648"/>
      <c r="AZI39" s="4648"/>
      <c r="AZJ39" s="4648"/>
      <c r="AZK39" s="4648"/>
      <c r="AZL39" s="4648"/>
      <c r="AZM39" s="4648"/>
      <c r="AZN39" s="4648"/>
      <c r="AZO39" s="4648"/>
      <c r="AZP39" s="4648"/>
      <c r="AZQ39" s="4648"/>
      <c r="AZR39" s="4648"/>
      <c r="AZS39" s="4648"/>
      <c r="AZT39" s="4648"/>
      <c r="AZU39" s="4648"/>
      <c r="AZV39" s="4648"/>
      <c r="AZW39" s="4648"/>
      <c r="AZX39" s="4648"/>
      <c r="AZY39" s="4648"/>
      <c r="AZZ39" s="4648"/>
      <c r="BAA39" s="4648"/>
      <c r="BAB39" s="4648"/>
      <c r="BAC39" s="4648"/>
      <c r="BAD39" s="4648"/>
      <c r="BAE39" s="4648"/>
      <c r="BAF39" s="4648"/>
      <c r="BAG39" s="4648"/>
      <c r="BAH39" s="4648"/>
      <c r="BAI39" s="4648"/>
      <c r="BAJ39" s="4648"/>
      <c r="BAK39" s="4648"/>
      <c r="BAL39" s="4648"/>
      <c r="BAM39" s="4648"/>
      <c r="BAN39" s="4648"/>
      <c r="BAO39" s="4648"/>
      <c r="BAP39" s="4648"/>
      <c r="BAQ39" s="4648"/>
      <c r="BAR39" s="4648"/>
      <c r="BAS39" s="4648"/>
      <c r="BAT39" s="4648"/>
      <c r="BAU39" s="4648"/>
      <c r="BAV39" s="4648"/>
      <c r="BAW39" s="4648"/>
      <c r="BAX39" s="4648"/>
      <c r="BAY39" s="4648"/>
      <c r="BAZ39" s="4648"/>
      <c r="BBA39" s="4648"/>
      <c r="BBB39" s="4648"/>
      <c r="BBC39" s="4648"/>
      <c r="BBD39" s="4648"/>
      <c r="BBE39" s="4648"/>
      <c r="BBF39" s="4648"/>
      <c r="BBG39" s="4648"/>
      <c r="BBH39" s="4648"/>
      <c r="BBI39" s="4648"/>
      <c r="BBJ39" s="4648"/>
      <c r="BBK39" s="4648"/>
      <c r="BBL39" s="4648"/>
      <c r="BBM39" s="4648"/>
      <c r="BBN39" s="4648"/>
      <c r="BBO39" s="4648"/>
      <c r="BBP39" s="4648"/>
      <c r="BBQ39" s="4648"/>
      <c r="BBR39" s="4648"/>
      <c r="BBS39" s="4648"/>
      <c r="BBT39" s="4648"/>
      <c r="BBU39" s="4648"/>
      <c r="BBV39" s="4648"/>
      <c r="BBW39" s="4648"/>
      <c r="BBX39" s="4648"/>
      <c r="BBY39" s="4648"/>
      <c r="BBZ39" s="4648"/>
      <c r="BCA39" s="4648"/>
      <c r="BCB39" s="4648"/>
      <c r="BCC39" s="4648"/>
      <c r="BCD39" s="4648"/>
      <c r="BCE39" s="4648"/>
      <c r="BCF39" s="4648"/>
      <c r="BCG39" s="4648"/>
      <c r="BCH39" s="4648"/>
      <c r="BCI39" s="4648"/>
      <c r="BCJ39" s="4648"/>
      <c r="BCK39" s="4648"/>
      <c r="BCL39" s="4648"/>
      <c r="BCM39" s="4648"/>
      <c r="BCN39" s="4648"/>
      <c r="BCO39" s="4648"/>
      <c r="BCP39" s="4648"/>
      <c r="BCQ39" s="4648"/>
      <c r="BCR39" s="4648"/>
      <c r="BCS39" s="4648"/>
      <c r="BCT39" s="4648"/>
      <c r="BCU39" s="4648"/>
      <c r="BCV39" s="4648"/>
      <c r="BCW39" s="4648"/>
      <c r="BCX39" s="4648"/>
      <c r="BCY39" s="4648"/>
      <c r="BCZ39" s="4648"/>
      <c r="BDA39" s="4648"/>
      <c r="BDB39" s="4648"/>
      <c r="BDC39" s="4648"/>
      <c r="BDD39" s="4648"/>
      <c r="BDE39" s="4648"/>
      <c r="BDF39" s="4648"/>
      <c r="BDG39" s="4648"/>
      <c r="BDH39" s="4648"/>
      <c r="BDI39" s="4648"/>
      <c r="BDJ39" s="4648"/>
      <c r="BDK39" s="4648"/>
      <c r="BDL39" s="4648"/>
      <c r="BDM39" s="4648"/>
      <c r="BDN39" s="4648"/>
      <c r="BDO39" s="4648"/>
      <c r="BDP39" s="4648"/>
      <c r="BDQ39" s="4648"/>
      <c r="BDR39" s="4648"/>
      <c r="BDS39" s="4648"/>
      <c r="BDT39" s="4648"/>
      <c r="BDU39" s="4648"/>
      <c r="BDV39" s="4648"/>
      <c r="BDW39" s="4648"/>
      <c r="BDX39" s="4648"/>
      <c r="BDY39" s="4648"/>
      <c r="BDZ39" s="4648"/>
      <c r="BEA39" s="4648"/>
      <c r="BEB39" s="4648"/>
      <c r="BEC39" s="4648"/>
      <c r="BED39" s="4648"/>
      <c r="BEE39" s="4648"/>
      <c r="BEF39" s="4648"/>
      <c r="BEG39" s="4648"/>
      <c r="BEH39" s="4648"/>
      <c r="BEI39" s="4648"/>
      <c r="BEJ39" s="4648"/>
      <c r="BEK39" s="4648"/>
      <c r="BEL39" s="4648"/>
      <c r="BEM39" s="4648"/>
      <c r="BEN39" s="4648"/>
      <c r="BEO39" s="4648"/>
      <c r="BEP39" s="4648"/>
      <c r="BEQ39" s="4648"/>
      <c r="BER39" s="4648"/>
      <c r="BES39" s="4648"/>
      <c r="BET39" s="4648"/>
      <c r="BEU39" s="4648"/>
      <c r="BEV39" s="4648"/>
      <c r="BEW39" s="4648"/>
      <c r="BEX39" s="4648"/>
      <c r="BEY39" s="4648"/>
      <c r="BEZ39" s="4648"/>
      <c r="BFA39" s="4648"/>
      <c r="BFB39" s="4648"/>
      <c r="BFC39" s="4648"/>
      <c r="BFD39" s="4648"/>
      <c r="BFE39" s="4648"/>
      <c r="BFF39" s="4648"/>
      <c r="BFG39" s="4648"/>
      <c r="BFH39" s="4648"/>
      <c r="BFI39" s="4648"/>
      <c r="BFJ39" s="4648"/>
      <c r="BFK39" s="4648"/>
      <c r="BFL39" s="4648"/>
      <c r="BFM39" s="4648"/>
      <c r="BFN39" s="4648"/>
      <c r="BFO39" s="4648"/>
      <c r="BFP39" s="4648"/>
      <c r="BFQ39" s="4648"/>
      <c r="BFR39" s="4648"/>
      <c r="BFS39" s="4648"/>
      <c r="BFT39" s="4648"/>
      <c r="BFU39" s="4648"/>
      <c r="BFV39" s="4648"/>
      <c r="BFW39" s="4648"/>
      <c r="BFX39" s="4648"/>
      <c r="BFY39" s="4648"/>
      <c r="BFZ39" s="4648"/>
      <c r="BGA39" s="4648"/>
      <c r="BGB39" s="4648"/>
      <c r="BGC39" s="4648"/>
      <c r="BGD39" s="4648"/>
      <c r="BGE39" s="4648"/>
      <c r="BGF39" s="4648"/>
      <c r="BGG39" s="4648"/>
      <c r="BGH39" s="4648"/>
      <c r="BGI39" s="4648"/>
      <c r="BGJ39" s="4648"/>
      <c r="BGK39" s="4648"/>
      <c r="BGL39" s="4648"/>
      <c r="BGM39" s="4648"/>
      <c r="BGN39" s="4648"/>
      <c r="BGO39" s="4648"/>
      <c r="BGP39" s="4648"/>
      <c r="BGQ39" s="4648"/>
      <c r="BGR39" s="4648"/>
      <c r="BGS39" s="4648"/>
      <c r="BGT39" s="4648"/>
      <c r="BGU39" s="4648"/>
      <c r="BGV39" s="4648"/>
      <c r="BGW39" s="4648"/>
      <c r="BGX39" s="4648"/>
      <c r="BGY39" s="4648"/>
      <c r="BGZ39" s="4648"/>
      <c r="BHA39" s="4648"/>
      <c r="BHB39" s="4648"/>
      <c r="BHC39" s="4648"/>
      <c r="BHD39" s="4648"/>
      <c r="BHE39" s="4648"/>
      <c r="BHF39" s="4648"/>
      <c r="BHG39" s="4648"/>
      <c r="BHH39" s="4648"/>
      <c r="BHI39" s="4648"/>
      <c r="BHJ39" s="4648"/>
      <c r="BHK39" s="4648"/>
      <c r="BHL39" s="4648"/>
      <c r="BHM39" s="4648"/>
      <c r="BHN39" s="4648"/>
      <c r="BHO39" s="4648"/>
      <c r="BHP39" s="4648"/>
      <c r="BHQ39" s="4648"/>
      <c r="BHR39" s="4648"/>
      <c r="BHS39" s="4648"/>
      <c r="BHT39" s="4648"/>
      <c r="BHU39" s="4648"/>
      <c r="BHV39" s="4648"/>
      <c r="BHW39" s="4648"/>
      <c r="BHX39" s="4648"/>
      <c r="BHY39" s="4648"/>
      <c r="BHZ39" s="4648"/>
      <c r="BIA39" s="4648"/>
      <c r="BIB39" s="4648"/>
      <c r="BIC39" s="4648"/>
      <c r="BID39" s="4648"/>
      <c r="BIE39" s="4648"/>
      <c r="BIF39" s="4648"/>
      <c r="BIG39" s="4648"/>
      <c r="BIH39" s="4648"/>
      <c r="BII39" s="4648"/>
      <c r="BIJ39" s="4648"/>
      <c r="BIK39" s="4648"/>
      <c r="BIL39" s="4648"/>
      <c r="BIM39" s="4648"/>
      <c r="BIN39" s="4648"/>
      <c r="BIO39" s="4648"/>
      <c r="BIP39" s="4648"/>
      <c r="BIQ39" s="4648"/>
      <c r="BIR39" s="4648"/>
      <c r="BIS39" s="4648"/>
      <c r="BIT39" s="4648"/>
      <c r="BIU39" s="4648"/>
      <c r="BIV39" s="4648"/>
      <c r="BIW39" s="4648"/>
      <c r="BIX39" s="4648"/>
      <c r="BIY39" s="4648"/>
      <c r="BIZ39" s="4648"/>
      <c r="BJA39" s="4648"/>
      <c r="BJB39" s="4648"/>
      <c r="BJC39" s="4648"/>
      <c r="BJD39" s="4648"/>
      <c r="BJE39" s="4648"/>
      <c r="BJF39" s="4648"/>
      <c r="BJG39" s="4648"/>
      <c r="BJH39" s="4648"/>
      <c r="BJI39" s="4648"/>
      <c r="BJJ39" s="4648"/>
      <c r="BJK39" s="4648"/>
      <c r="BJL39" s="4648"/>
      <c r="BJM39" s="4648"/>
      <c r="BJN39" s="4648"/>
      <c r="BJO39" s="4648"/>
      <c r="BJP39" s="4648"/>
      <c r="BJQ39" s="4648"/>
      <c r="BJR39" s="4648"/>
      <c r="BJS39" s="4648"/>
      <c r="BJT39" s="4648"/>
      <c r="BJU39" s="4648"/>
      <c r="BJV39" s="4648"/>
      <c r="BJW39" s="4648"/>
      <c r="BJX39" s="4648"/>
      <c r="BJY39" s="4648"/>
      <c r="BJZ39" s="4648"/>
      <c r="BKA39" s="4648"/>
      <c r="BKB39" s="4648"/>
      <c r="BKC39" s="4648"/>
      <c r="BKD39" s="4648"/>
      <c r="BKE39" s="4648"/>
      <c r="BKF39" s="4648"/>
      <c r="BKG39" s="4648"/>
      <c r="BKH39" s="4648"/>
      <c r="BKI39" s="4648"/>
      <c r="BKJ39" s="4648"/>
      <c r="BKK39" s="4648"/>
      <c r="BKL39" s="4648"/>
      <c r="BKM39" s="4648"/>
      <c r="BKN39" s="4648"/>
      <c r="BKO39" s="4648"/>
      <c r="BKP39" s="4648"/>
      <c r="BKQ39" s="4648"/>
      <c r="BKR39" s="4648"/>
      <c r="BKS39" s="4648"/>
      <c r="BKT39" s="4648"/>
      <c r="BKU39" s="4648"/>
      <c r="BKV39" s="4648"/>
      <c r="BKW39" s="4648"/>
      <c r="BKX39" s="4648"/>
      <c r="BKY39" s="4648"/>
      <c r="BKZ39" s="4648"/>
      <c r="BLA39" s="4648"/>
      <c r="BLB39" s="4648"/>
      <c r="BLC39" s="4648"/>
      <c r="BLD39" s="4648"/>
      <c r="BLE39" s="4648"/>
      <c r="BLF39" s="4648"/>
      <c r="BLG39" s="4648"/>
      <c r="BLH39" s="4648"/>
      <c r="BLI39" s="4648"/>
      <c r="BLJ39" s="4648"/>
      <c r="BLK39" s="4648"/>
      <c r="BLL39" s="4648"/>
      <c r="BLM39" s="4648"/>
      <c r="BLN39" s="4648"/>
      <c r="BLO39" s="4648"/>
      <c r="BLP39" s="4648"/>
      <c r="BLQ39" s="4648"/>
      <c r="BLR39" s="4648"/>
      <c r="BLS39" s="4648"/>
      <c r="BLT39" s="4648"/>
      <c r="BLU39" s="4648"/>
      <c r="BLV39" s="4648"/>
      <c r="BLW39" s="4648"/>
      <c r="BLX39" s="4648"/>
      <c r="BLY39" s="4648"/>
      <c r="BLZ39" s="4648"/>
      <c r="BMA39" s="4648"/>
      <c r="BMB39" s="4648"/>
      <c r="BMC39" s="4648"/>
      <c r="BMD39" s="4648"/>
      <c r="BME39" s="4648"/>
      <c r="BMF39" s="4648"/>
      <c r="BMG39" s="4648"/>
      <c r="BMH39" s="4648"/>
      <c r="BMI39" s="4648"/>
      <c r="BMJ39" s="4648"/>
      <c r="BMK39" s="4648"/>
      <c r="BML39" s="4648"/>
      <c r="BMM39" s="4648"/>
      <c r="BMN39" s="4648"/>
      <c r="BMO39" s="4648"/>
      <c r="BMP39" s="4648"/>
      <c r="BMQ39" s="4648"/>
      <c r="BMR39" s="4648"/>
      <c r="BMS39" s="4648"/>
      <c r="BMT39" s="4648"/>
      <c r="BMU39" s="4648"/>
      <c r="BMV39" s="4648"/>
      <c r="BMW39" s="4648"/>
      <c r="BMX39" s="4648"/>
      <c r="BMY39" s="4648"/>
      <c r="BMZ39" s="4648"/>
      <c r="BNA39" s="4648"/>
      <c r="BNB39" s="4648"/>
      <c r="BNC39" s="4648"/>
      <c r="BND39" s="4648"/>
      <c r="BNE39" s="4648"/>
      <c r="BNF39" s="4648"/>
      <c r="BNG39" s="4648"/>
      <c r="BNH39" s="4648"/>
      <c r="BNI39" s="4648"/>
      <c r="BNJ39" s="4648"/>
      <c r="BNK39" s="4648"/>
      <c r="BNL39" s="4648"/>
      <c r="BNM39" s="4648"/>
      <c r="BNN39" s="4648"/>
      <c r="BNO39" s="4648"/>
      <c r="BNP39" s="4648"/>
      <c r="BNQ39" s="4648"/>
      <c r="BNR39" s="4648"/>
      <c r="BNS39" s="4648"/>
      <c r="BNT39" s="4648"/>
      <c r="BNU39" s="4648"/>
      <c r="BNV39" s="4648"/>
      <c r="BNW39" s="4648"/>
      <c r="BNX39" s="4648"/>
      <c r="BNY39" s="4648"/>
      <c r="BNZ39" s="4648"/>
      <c r="BOA39" s="4648"/>
      <c r="BOB39" s="4648"/>
      <c r="BOC39" s="4648"/>
      <c r="BOD39" s="4648"/>
      <c r="BOE39" s="4648"/>
      <c r="BOF39" s="4648"/>
      <c r="BOG39" s="4648"/>
      <c r="BOH39" s="4648"/>
      <c r="BOI39" s="4648"/>
      <c r="BOJ39" s="4648"/>
      <c r="BOK39" s="4648"/>
      <c r="BOL39" s="4648"/>
      <c r="BOM39" s="4648"/>
      <c r="BON39" s="4648"/>
      <c r="BOO39" s="4648"/>
      <c r="BOP39" s="4648"/>
      <c r="BOQ39" s="4648"/>
      <c r="BOR39" s="4648"/>
      <c r="BOS39" s="4648"/>
      <c r="BOT39" s="4648"/>
      <c r="BOU39" s="4648"/>
      <c r="BOV39" s="4648"/>
      <c r="BOW39" s="4648"/>
      <c r="BOX39" s="4648"/>
      <c r="BOY39" s="4648"/>
      <c r="BOZ39" s="4648"/>
      <c r="BPA39" s="4648"/>
      <c r="BPB39" s="4648"/>
      <c r="BPC39" s="4648"/>
      <c r="BPD39" s="4648"/>
      <c r="BPE39" s="4648"/>
      <c r="BPF39" s="4648"/>
      <c r="BPG39" s="4648"/>
      <c r="BPH39" s="4648"/>
      <c r="BPI39" s="4648"/>
      <c r="BPJ39" s="4648"/>
      <c r="BPK39" s="4648"/>
      <c r="BPL39" s="4648"/>
      <c r="BPM39" s="4648"/>
      <c r="BPN39" s="4648"/>
      <c r="BPO39" s="4648"/>
      <c r="BPP39" s="4648"/>
      <c r="BPQ39" s="4648"/>
      <c r="BPR39" s="4648"/>
      <c r="BPS39" s="4648"/>
      <c r="BPT39" s="4648"/>
      <c r="BPU39" s="4648"/>
      <c r="BPV39" s="4648"/>
      <c r="BPW39" s="4648"/>
      <c r="BPX39" s="4648"/>
      <c r="BPY39" s="4648"/>
      <c r="BPZ39" s="4648"/>
      <c r="BQA39" s="4648"/>
      <c r="BQB39" s="4648"/>
      <c r="BQC39" s="4648"/>
      <c r="BQD39" s="4648"/>
      <c r="BQE39" s="4648"/>
      <c r="BQF39" s="4648"/>
      <c r="BQG39" s="4648"/>
      <c r="BQH39" s="4648"/>
      <c r="BQI39" s="4648"/>
      <c r="BQJ39" s="4648"/>
      <c r="BQK39" s="4648"/>
      <c r="BQL39" s="4648"/>
      <c r="BQM39" s="4648"/>
      <c r="BQN39" s="4648"/>
      <c r="BQO39" s="4648"/>
      <c r="BQP39" s="4648"/>
      <c r="BQQ39" s="4648"/>
      <c r="BQR39" s="4648"/>
      <c r="BQS39" s="4648"/>
      <c r="BQT39" s="4648"/>
      <c r="BQU39" s="4648"/>
      <c r="BQV39" s="4648"/>
      <c r="BQW39" s="4648"/>
      <c r="BQX39" s="4648"/>
      <c r="BQY39" s="4648"/>
      <c r="BQZ39" s="4648"/>
      <c r="BRA39" s="4648"/>
      <c r="BRB39" s="4648"/>
      <c r="BRC39" s="4648"/>
      <c r="BRD39" s="4648"/>
      <c r="BRE39" s="4648"/>
      <c r="BRF39" s="4648"/>
      <c r="BRG39" s="4648"/>
      <c r="BRH39" s="4648"/>
      <c r="BRI39" s="4648"/>
      <c r="BRJ39" s="4648"/>
      <c r="BRK39" s="4648"/>
      <c r="BRL39" s="4648"/>
      <c r="BRM39" s="4648"/>
      <c r="BRN39" s="4648"/>
      <c r="BRO39" s="4648"/>
      <c r="BRP39" s="4648"/>
      <c r="BRQ39" s="4648"/>
      <c r="BRR39" s="4648"/>
      <c r="BRS39" s="4648"/>
      <c r="BRT39" s="4648"/>
      <c r="BRU39" s="4648"/>
      <c r="BRV39" s="4648"/>
      <c r="BRW39" s="4648"/>
      <c r="BRX39" s="4648"/>
      <c r="BRY39" s="4648"/>
      <c r="BRZ39" s="4648"/>
      <c r="BSA39" s="4648"/>
      <c r="BSB39" s="4648"/>
      <c r="BSC39" s="4648"/>
      <c r="BSD39" s="4648"/>
      <c r="BSE39" s="4648"/>
      <c r="BSF39" s="4648"/>
      <c r="BSG39" s="4648"/>
      <c r="BSH39" s="4648"/>
      <c r="BSI39" s="4648"/>
      <c r="BSJ39" s="4648"/>
      <c r="BSK39" s="4648"/>
      <c r="BSL39" s="4648"/>
      <c r="BSM39" s="4648"/>
      <c r="BSN39" s="4648"/>
      <c r="BSO39" s="4648"/>
      <c r="BSP39" s="4648"/>
      <c r="BSQ39" s="4648"/>
      <c r="BSR39" s="4648"/>
      <c r="BSS39" s="4648"/>
      <c r="BST39" s="4648"/>
      <c r="BSU39" s="4648"/>
      <c r="BSV39" s="4648"/>
      <c r="BSW39" s="4648"/>
      <c r="BSX39" s="4648"/>
      <c r="BSY39" s="4648"/>
      <c r="BSZ39" s="4648"/>
      <c r="BTA39" s="4648"/>
      <c r="BTB39" s="4648"/>
      <c r="BTC39" s="4648"/>
      <c r="BTD39" s="4648"/>
      <c r="BTE39" s="4648"/>
      <c r="BTF39" s="4648"/>
      <c r="BTG39" s="4648"/>
      <c r="BTH39" s="4648"/>
      <c r="BTI39" s="4648"/>
      <c r="BTJ39" s="4648"/>
      <c r="BTK39" s="4648"/>
      <c r="BTL39" s="4648"/>
      <c r="BTM39" s="4648"/>
      <c r="BTN39" s="4648"/>
      <c r="BTO39" s="4648"/>
      <c r="BTP39" s="4648"/>
      <c r="BTQ39" s="4648"/>
      <c r="BTR39" s="4648"/>
      <c r="BTS39" s="4648"/>
      <c r="BTT39" s="4648"/>
      <c r="BTU39" s="4648"/>
      <c r="BTV39" s="4648"/>
      <c r="BTW39" s="4648"/>
      <c r="BTX39" s="4648"/>
      <c r="BTY39" s="4648"/>
      <c r="BTZ39" s="4648"/>
      <c r="BUA39" s="4648"/>
      <c r="BUB39" s="4648"/>
      <c r="BUC39" s="4648"/>
      <c r="BUD39" s="4648"/>
      <c r="BUE39" s="4648"/>
      <c r="BUF39" s="4648"/>
      <c r="BUG39" s="4648"/>
      <c r="BUH39" s="4648"/>
      <c r="BUI39" s="4648"/>
      <c r="BUJ39" s="4648"/>
      <c r="BUK39" s="4648"/>
      <c r="BUL39" s="4648"/>
      <c r="BUM39" s="4648"/>
      <c r="BUN39" s="4648"/>
      <c r="BUO39" s="4648"/>
      <c r="BUP39" s="4648"/>
      <c r="BUQ39" s="4648"/>
      <c r="BUR39" s="4648"/>
      <c r="BUS39" s="4648"/>
      <c r="BUT39" s="4648"/>
      <c r="BUU39" s="4648"/>
      <c r="BUV39" s="4648"/>
      <c r="BUW39" s="4648"/>
      <c r="BUX39" s="4648"/>
      <c r="BUY39" s="4648"/>
      <c r="BUZ39" s="4648"/>
      <c r="BVA39" s="4648"/>
      <c r="BVB39" s="4648"/>
      <c r="BVC39" s="4648"/>
      <c r="BVD39" s="4648"/>
      <c r="BVE39" s="4648"/>
      <c r="BVF39" s="4648"/>
      <c r="BVG39" s="4648"/>
      <c r="BVH39" s="4648"/>
      <c r="BVI39" s="4648"/>
      <c r="BVJ39" s="4648"/>
      <c r="BVK39" s="4648"/>
      <c r="BVL39" s="4648"/>
      <c r="BVM39" s="4648"/>
      <c r="BVN39" s="4648"/>
      <c r="BVO39" s="4648"/>
      <c r="BVP39" s="4648"/>
      <c r="BVQ39" s="4648"/>
      <c r="BVR39" s="4648"/>
      <c r="BVS39" s="4648"/>
      <c r="BVT39" s="4648"/>
      <c r="BVU39" s="4648"/>
      <c r="BVV39" s="4648"/>
      <c r="BVW39" s="4648"/>
      <c r="BVX39" s="4648"/>
      <c r="BVY39" s="4648"/>
      <c r="BVZ39" s="4648"/>
      <c r="BWA39" s="4648"/>
      <c r="BWB39" s="4648"/>
      <c r="BWC39" s="4648"/>
      <c r="BWD39" s="4648"/>
      <c r="BWE39" s="4648"/>
      <c r="BWF39" s="4648"/>
      <c r="BWG39" s="4648"/>
      <c r="BWH39" s="4648"/>
      <c r="BWI39" s="4648"/>
      <c r="BWJ39" s="4648"/>
      <c r="BWK39" s="4648"/>
      <c r="BWL39" s="4648"/>
      <c r="BWM39" s="4648"/>
      <c r="BWN39" s="4648"/>
      <c r="BWO39" s="4648"/>
      <c r="BWP39" s="4648"/>
      <c r="BWQ39" s="4648"/>
      <c r="BWR39" s="4648"/>
      <c r="BWS39" s="4648"/>
      <c r="BWT39" s="4648"/>
      <c r="BWU39" s="4648"/>
      <c r="BWV39" s="4648"/>
      <c r="BWW39" s="4648"/>
      <c r="BWX39" s="4648"/>
      <c r="BWY39" s="4648"/>
      <c r="BWZ39" s="4648"/>
      <c r="BXA39" s="4648"/>
      <c r="BXB39" s="4648"/>
      <c r="BXC39" s="4648"/>
      <c r="BXD39" s="4648"/>
      <c r="BXE39" s="4648"/>
      <c r="BXF39" s="4648"/>
      <c r="BXG39" s="4648"/>
      <c r="BXH39" s="4648"/>
      <c r="BXI39" s="4648"/>
      <c r="BXJ39" s="4648"/>
      <c r="BXK39" s="4648"/>
      <c r="BXL39" s="4648"/>
      <c r="BXM39" s="4648"/>
      <c r="BXN39" s="4648"/>
      <c r="BXO39" s="4648"/>
      <c r="BXP39" s="4648"/>
      <c r="BXQ39" s="4648"/>
      <c r="BXR39" s="4648"/>
      <c r="BXS39" s="4648"/>
      <c r="BXT39" s="4648"/>
      <c r="BXU39" s="4648"/>
      <c r="BXV39" s="4648"/>
      <c r="BXW39" s="4648"/>
      <c r="BXX39" s="4648"/>
      <c r="BXY39" s="4648"/>
      <c r="BXZ39" s="4648"/>
      <c r="BYA39" s="4648"/>
      <c r="BYB39" s="4648"/>
      <c r="BYC39" s="4648"/>
      <c r="BYD39" s="4648"/>
      <c r="BYE39" s="4648"/>
      <c r="BYF39" s="4648"/>
      <c r="BYG39" s="4648"/>
      <c r="BYH39" s="4648"/>
      <c r="BYI39" s="4648"/>
      <c r="BYJ39" s="4648"/>
      <c r="BYK39" s="4648"/>
      <c r="BYL39" s="4648"/>
      <c r="BYM39" s="4648"/>
      <c r="BYN39" s="4648"/>
      <c r="BYO39" s="4648"/>
      <c r="BYP39" s="4648"/>
      <c r="BYQ39" s="4648"/>
      <c r="BYR39" s="4648"/>
      <c r="BYS39" s="4648"/>
      <c r="BYT39" s="4648"/>
      <c r="BYU39" s="4648"/>
      <c r="BYV39" s="4648"/>
      <c r="BYW39" s="4648"/>
      <c r="BYX39" s="4648"/>
      <c r="BYY39" s="4648"/>
      <c r="BYZ39" s="4648"/>
      <c r="BZA39" s="4648"/>
      <c r="BZB39" s="4648"/>
      <c r="BZC39" s="4648"/>
      <c r="BZD39" s="4648"/>
      <c r="BZE39" s="4648"/>
      <c r="BZF39" s="4648"/>
      <c r="BZG39" s="4648"/>
      <c r="BZH39" s="4648"/>
      <c r="BZI39" s="4648"/>
      <c r="BZJ39" s="4648"/>
      <c r="BZK39" s="4648"/>
      <c r="BZL39" s="4648"/>
      <c r="BZM39" s="4648"/>
      <c r="BZN39" s="4648"/>
      <c r="BZO39" s="4648"/>
      <c r="BZP39" s="4648"/>
      <c r="BZQ39" s="4648"/>
      <c r="BZR39" s="4648"/>
      <c r="BZS39" s="4648"/>
      <c r="BZT39" s="4648"/>
      <c r="BZU39" s="4648"/>
      <c r="BZV39" s="4648"/>
      <c r="BZW39" s="4648"/>
      <c r="BZX39" s="4648"/>
      <c r="BZY39" s="4648"/>
      <c r="BZZ39" s="4648"/>
      <c r="CAA39" s="4648"/>
      <c r="CAB39" s="4648"/>
      <c r="CAC39" s="4648"/>
      <c r="CAD39" s="4648"/>
      <c r="CAE39" s="4648"/>
      <c r="CAF39" s="4648"/>
      <c r="CAG39" s="4648"/>
      <c r="CAH39" s="4648"/>
      <c r="CAI39" s="4648"/>
      <c r="CAJ39" s="4648"/>
      <c r="CAK39" s="4648"/>
      <c r="CAL39" s="4648"/>
      <c r="CAM39" s="4648"/>
      <c r="CAN39" s="4648"/>
      <c r="CAO39" s="4648"/>
      <c r="CAP39" s="4648"/>
      <c r="CAQ39" s="4648"/>
      <c r="CAR39" s="4648"/>
      <c r="CAS39" s="4648"/>
      <c r="CAT39" s="4648"/>
      <c r="CAU39" s="4648"/>
      <c r="CAV39" s="4648"/>
      <c r="CAW39" s="4648"/>
      <c r="CAX39" s="4648"/>
      <c r="CAY39" s="4648"/>
      <c r="CAZ39" s="4648"/>
      <c r="CBA39" s="4648"/>
      <c r="CBB39" s="4648"/>
      <c r="CBC39" s="4648"/>
      <c r="CBD39" s="4648"/>
      <c r="CBE39" s="4648"/>
      <c r="CBF39" s="4648"/>
      <c r="CBG39" s="4648"/>
      <c r="CBH39" s="4648"/>
      <c r="CBI39" s="4648"/>
      <c r="CBJ39" s="4648"/>
      <c r="CBK39" s="4648"/>
      <c r="CBL39" s="4648"/>
      <c r="CBM39" s="4648"/>
      <c r="CBN39" s="4648"/>
      <c r="CBO39" s="4648"/>
      <c r="CBP39" s="4648"/>
      <c r="CBQ39" s="4648"/>
      <c r="CBR39" s="4648"/>
      <c r="CBS39" s="4648"/>
      <c r="CBT39" s="4648"/>
      <c r="CBU39" s="4648"/>
      <c r="CBV39" s="4648"/>
      <c r="CBW39" s="4648"/>
      <c r="CBX39" s="4648"/>
      <c r="CBY39" s="4648"/>
      <c r="CBZ39" s="4648"/>
      <c r="CCA39" s="4648"/>
      <c r="CCB39" s="4648"/>
      <c r="CCC39" s="4648"/>
      <c r="CCD39" s="4648"/>
      <c r="CCE39" s="4648"/>
      <c r="CCF39" s="4648"/>
      <c r="CCG39" s="4648"/>
      <c r="CCH39" s="4648"/>
      <c r="CCI39" s="4648"/>
      <c r="CCJ39" s="4648"/>
      <c r="CCK39" s="4648"/>
      <c r="CCL39" s="4648"/>
      <c r="CCM39" s="4648"/>
      <c r="CCN39" s="4648"/>
      <c r="CCO39" s="4648"/>
      <c r="CCP39" s="4648"/>
      <c r="CCQ39" s="4648"/>
      <c r="CCR39" s="4648"/>
      <c r="CCS39" s="4648"/>
      <c r="CCT39" s="4648"/>
      <c r="CCU39" s="4648"/>
      <c r="CCV39" s="4648"/>
      <c r="CCW39" s="4648"/>
      <c r="CCX39" s="4648"/>
      <c r="CCY39" s="4648"/>
      <c r="CCZ39" s="4648"/>
      <c r="CDA39" s="4648"/>
      <c r="CDB39" s="4648"/>
      <c r="CDC39" s="4648"/>
      <c r="CDD39" s="4648"/>
      <c r="CDE39" s="4648"/>
      <c r="CDF39" s="4648"/>
      <c r="CDG39" s="4648"/>
      <c r="CDH39" s="4648"/>
      <c r="CDI39" s="4648"/>
      <c r="CDJ39" s="4648"/>
      <c r="CDK39" s="4648"/>
      <c r="CDL39" s="4648"/>
      <c r="CDM39" s="4648"/>
      <c r="CDN39" s="4648"/>
      <c r="CDO39" s="4648"/>
      <c r="CDP39" s="4648"/>
      <c r="CDQ39" s="4648"/>
      <c r="CDR39" s="4648"/>
      <c r="CDS39" s="4648"/>
      <c r="CDT39" s="4648"/>
      <c r="CDU39" s="4648"/>
      <c r="CDV39" s="4648"/>
      <c r="CDW39" s="4648"/>
      <c r="CDX39" s="4648"/>
      <c r="CDY39" s="4648"/>
      <c r="CDZ39" s="4648"/>
      <c r="CEA39" s="4648"/>
      <c r="CEB39" s="4648"/>
      <c r="CEC39" s="4648"/>
      <c r="CED39" s="4648"/>
      <c r="CEE39" s="4648"/>
      <c r="CEF39" s="4648"/>
      <c r="CEG39" s="4648"/>
      <c r="CEH39" s="4648"/>
      <c r="CEI39" s="4648"/>
      <c r="CEJ39" s="4648"/>
      <c r="CEK39" s="4648"/>
      <c r="CEL39" s="4648"/>
      <c r="CEM39" s="4648"/>
      <c r="CEN39" s="4648"/>
      <c r="CEO39" s="4648"/>
      <c r="CEP39" s="4648"/>
      <c r="CEQ39" s="4648"/>
      <c r="CER39" s="4648"/>
      <c r="CES39" s="4648"/>
      <c r="CET39" s="4648"/>
      <c r="CEU39" s="4648"/>
      <c r="CEV39" s="4648"/>
      <c r="CEW39" s="4648"/>
      <c r="CEX39" s="4648"/>
      <c r="CEY39" s="4648"/>
      <c r="CEZ39" s="4648"/>
      <c r="CFA39" s="4648"/>
      <c r="CFB39" s="4648"/>
      <c r="CFC39" s="4648"/>
      <c r="CFD39" s="4648"/>
      <c r="CFE39" s="4648"/>
      <c r="CFF39" s="4648"/>
      <c r="CFG39" s="4648"/>
      <c r="CFH39" s="4648"/>
      <c r="CFI39" s="4648"/>
      <c r="CFJ39" s="4648"/>
      <c r="CFK39" s="4648"/>
      <c r="CFL39" s="4648"/>
      <c r="CFM39" s="4648"/>
      <c r="CFN39" s="4648"/>
      <c r="CFO39" s="4648"/>
      <c r="CFP39" s="4648"/>
      <c r="CFQ39" s="4648"/>
      <c r="CFR39" s="4648"/>
      <c r="CFS39" s="4648"/>
      <c r="CFT39" s="4648"/>
      <c r="CFU39" s="4648"/>
      <c r="CFV39" s="4648"/>
      <c r="CFW39" s="4648"/>
      <c r="CFX39" s="4648"/>
      <c r="CFY39" s="4648"/>
      <c r="CFZ39" s="4648"/>
      <c r="CGA39" s="4648"/>
      <c r="CGB39" s="4648"/>
      <c r="CGC39" s="4648"/>
      <c r="CGD39" s="4648"/>
      <c r="CGE39" s="4648"/>
      <c r="CGF39" s="4648"/>
      <c r="CGG39" s="4648"/>
      <c r="CGH39" s="4648"/>
      <c r="CGI39" s="4648"/>
      <c r="CGJ39" s="4648"/>
      <c r="CGK39" s="4648"/>
      <c r="CGL39" s="4648"/>
      <c r="CGM39" s="4648"/>
      <c r="CGN39" s="4648"/>
      <c r="CGO39" s="4648"/>
      <c r="CGP39" s="4648"/>
      <c r="CGQ39" s="4648"/>
      <c r="CGR39" s="4648"/>
      <c r="CGS39" s="4648"/>
      <c r="CGT39" s="4648"/>
      <c r="CGU39" s="4648"/>
      <c r="CGV39" s="4648"/>
      <c r="CGW39" s="4648"/>
      <c r="CGX39" s="4648"/>
      <c r="CGY39" s="4648"/>
      <c r="CGZ39" s="4648"/>
      <c r="CHA39" s="4648"/>
      <c r="CHB39" s="4648"/>
      <c r="CHC39" s="4648"/>
      <c r="CHD39" s="4648"/>
      <c r="CHE39" s="4648"/>
      <c r="CHF39" s="4648"/>
      <c r="CHG39" s="4648"/>
      <c r="CHH39" s="4648"/>
      <c r="CHI39" s="4648"/>
      <c r="CHJ39" s="4648"/>
      <c r="CHK39" s="4648"/>
      <c r="CHL39" s="4648"/>
      <c r="CHM39" s="4648"/>
      <c r="CHN39" s="4648"/>
      <c r="CHO39" s="4648"/>
      <c r="CHP39" s="4648"/>
      <c r="CHQ39" s="4648"/>
      <c r="CHR39" s="4648"/>
      <c r="CHS39" s="4648"/>
      <c r="CHT39" s="4648"/>
      <c r="CHU39" s="4648"/>
      <c r="CHV39" s="4648"/>
      <c r="CHW39" s="4648"/>
      <c r="CHX39" s="4648"/>
      <c r="CHY39" s="4648"/>
      <c r="CHZ39" s="4648"/>
      <c r="CIA39" s="4648"/>
      <c r="CIB39" s="4648"/>
      <c r="CIC39" s="4648"/>
      <c r="CID39" s="4648"/>
      <c r="CIE39" s="4648"/>
      <c r="CIF39" s="4648"/>
      <c r="CIG39" s="4648"/>
      <c r="CIH39" s="4648"/>
      <c r="CII39" s="4648"/>
      <c r="CIJ39" s="4648"/>
      <c r="CIK39" s="4648"/>
      <c r="CIL39" s="4648"/>
      <c r="CIM39" s="4648"/>
      <c r="CIN39" s="4648"/>
      <c r="CIO39" s="4648"/>
      <c r="CIP39" s="4648"/>
      <c r="CIQ39" s="4648"/>
      <c r="CIR39" s="4648"/>
      <c r="CIS39" s="4648"/>
      <c r="CIT39" s="4648"/>
      <c r="CIU39" s="4648"/>
      <c r="CIV39" s="4648"/>
      <c r="CIW39" s="4648"/>
      <c r="CIX39" s="4648"/>
      <c r="CIY39" s="4648"/>
      <c r="CIZ39" s="4648"/>
      <c r="CJA39" s="4648"/>
      <c r="CJB39" s="4648"/>
      <c r="CJC39" s="4648"/>
      <c r="CJD39" s="4648"/>
      <c r="CJE39" s="4648"/>
      <c r="CJF39" s="4648"/>
      <c r="CJG39" s="4648"/>
      <c r="CJH39" s="4648"/>
      <c r="CJI39" s="4648"/>
      <c r="CJJ39" s="4648"/>
      <c r="CJK39" s="4648"/>
      <c r="CJL39" s="4648"/>
      <c r="CJM39" s="4648"/>
      <c r="CJN39" s="4648"/>
      <c r="CJO39" s="4648"/>
      <c r="CJP39" s="4648"/>
      <c r="CJQ39" s="4648"/>
      <c r="CJR39" s="4648"/>
      <c r="CJS39" s="4648"/>
      <c r="CJT39" s="4648"/>
      <c r="CJU39" s="4648"/>
      <c r="CJV39" s="4648"/>
      <c r="CJW39" s="4648"/>
      <c r="CJX39" s="4648"/>
      <c r="CJY39" s="4648"/>
      <c r="CJZ39" s="4648"/>
      <c r="CKA39" s="4648"/>
      <c r="CKB39" s="4648"/>
      <c r="CKC39" s="4648"/>
      <c r="CKD39" s="4648"/>
      <c r="CKE39" s="4648"/>
      <c r="CKF39" s="4648"/>
      <c r="CKG39" s="4648"/>
      <c r="CKH39" s="4648"/>
      <c r="CKI39" s="4648"/>
      <c r="CKJ39" s="4648"/>
      <c r="CKK39" s="4648"/>
      <c r="CKL39" s="4648"/>
      <c r="CKM39" s="4648"/>
      <c r="CKN39" s="4648"/>
      <c r="CKO39" s="4648"/>
      <c r="CKP39" s="4648"/>
      <c r="CKQ39" s="4648"/>
      <c r="CKR39" s="4648"/>
      <c r="CKS39" s="4648"/>
      <c r="CKT39" s="4648"/>
      <c r="CKU39" s="4648"/>
      <c r="CKV39" s="4648"/>
      <c r="CKW39" s="4648"/>
      <c r="CKX39" s="4648"/>
      <c r="CKY39" s="4648"/>
      <c r="CKZ39" s="4648"/>
      <c r="CLA39" s="4648"/>
      <c r="CLB39" s="4648"/>
      <c r="CLC39" s="4648"/>
      <c r="CLD39" s="4648"/>
      <c r="CLE39" s="4648"/>
      <c r="CLF39" s="4648"/>
      <c r="CLG39" s="4648"/>
      <c r="CLH39" s="4648"/>
      <c r="CLI39" s="4648"/>
      <c r="CLJ39" s="4648"/>
      <c r="CLK39" s="4648"/>
      <c r="CLL39" s="4648"/>
      <c r="CLM39" s="4648"/>
      <c r="CLN39" s="4648"/>
      <c r="CLO39" s="4648"/>
      <c r="CLP39" s="4648"/>
      <c r="CLQ39" s="4648"/>
      <c r="CLR39" s="4648"/>
      <c r="CLS39" s="4648"/>
      <c r="CLT39" s="4648"/>
      <c r="CLU39" s="4648"/>
      <c r="CLV39" s="4648"/>
      <c r="CLW39" s="4648"/>
      <c r="CLX39" s="4648"/>
      <c r="CLY39" s="4648"/>
      <c r="CLZ39" s="4648"/>
      <c r="CMA39" s="4648"/>
      <c r="CMB39" s="4648"/>
      <c r="CMC39" s="4648"/>
      <c r="CMD39" s="4648"/>
      <c r="CME39" s="4648"/>
      <c r="CMF39" s="4648"/>
      <c r="CMG39" s="4648"/>
      <c r="CMH39" s="4648"/>
      <c r="CMI39" s="4648"/>
      <c r="CMJ39" s="4648"/>
      <c r="CMK39" s="4648"/>
      <c r="CML39" s="4648"/>
      <c r="CMM39" s="4648"/>
      <c r="CMN39" s="4648"/>
      <c r="CMO39" s="4648"/>
      <c r="CMP39" s="4648"/>
      <c r="CMQ39" s="4648"/>
      <c r="CMR39" s="4648"/>
      <c r="CMS39" s="4648"/>
      <c r="CMT39" s="4648"/>
      <c r="CMU39" s="4648"/>
      <c r="CMV39" s="4648"/>
      <c r="CMW39" s="4648"/>
      <c r="CMX39" s="4648"/>
      <c r="CMY39" s="4648"/>
      <c r="CMZ39" s="4648"/>
      <c r="CNA39" s="4648"/>
      <c r="CNB39" s="4648"/>
      <c r="CNC39" s="4648"/>
      <c r="CND39" s="4648"/>
      <c r="CNE39" s="4648"/>
      <c r="CNF39" s="4648"/>
      <c r="CNG39" s="4648"/>
      <c r="CNH39" s="4648"/>
      <c r="CNI39" s="4648"/>
      <c r="CNJ39" s="4648"/>
      <c r="CNK39" s="4648"/>
      <c r="CNL39" s="4648"/>
      <c r="CNM39" s="4648"/>
      <c r="CNN39" s="4648"/>
      <c r="CNO39" s="4648"/>
      <c r="CNP39" s="4648"/>
      <c r="CNQ39" s="4648"/>
      <c r="CNR39" s="4648"/>
      <c r="CNS39" s="4648"/>
      <c r="CNT39" s="4648"/>
      <c r="CNU39" s="4648"/>
      <c r="CNV39" s="4648"/>
      <c r="CNW39" s="4648"/>
      <c r="CNX39" s="4648"/>
      <c r="CNY39" s="4648"/>
      <c r="CNZ39" s="4648"/>
      <c r="COA39" s="4648"/>
      <c r="COB39" s="4648"/>
      <c r="COC39" s="4648"/>
      <c r="COD39" s="4648"/>
      <c r="COE39" s="4648"/>
      <c r="COF39" s="4648"/>
      <c r="COG39" s="4648"/>
      <c r="COH39" s="4648"/>
      <c r="COI39" s="4648"/>
      <c r="COJ39" s="4648"/>
      <c r="COK39" s="4648"/>
      <c r="COL39" s="4648"/>
      <c r="COM39" s="4648"/>
      <c r="CON39" s="4648"/>
      <c r="COO39" s="4648"/>
      <c r="COP39" s="4648"/>
      <c r="COQ39" s="4648"/>
      <c r="COR39" s="4648"/>
      <c r="COS39" s="4648"/>
      <c r="COT39" s="4648"/>
      <c r="COU39" s="4648"/>
      <c r="COV39" s="4648"/>
      <c r="COW39" s="4648"/>
      <c r="COX39" s="4648"/>
      <c r="COY39" s="4648"/>
      <c r="COZ39" s="4648"/>
      <c r="CPA39" s="4648"/>
      <c r="CPB39" s="4648"/>
      <c r="CPC39" s="4648"/>
      <c r="CPD39" s="4648"/>
      <c r="CPE39" s="4648"/>
      <c r="CPF39" s="4648"/>
      <c r="CPG39" s="4648"/>
      <c r="CPH39" s="4648"/>
      <c r="CPI39" s="4648"/>
      <c r="CPJ39" s="4648"/>
      <c r="CPK39" s="4648"/>
      <c r="CPL39" s="4648"/>
      <c r="CPM39" s="4648"/>
      <c r="CPN39" s="4648"/>
      <c r="CPO39" s="4648"/>
      <c r="CPP39" s="4648"/>
      <c r="CPQ39" s="4648"/>
      <c r="CPR39" s="4648"/>
      <c r="CPS39" s="4648"/>
      <c r="CPT39" s="4648"/>
      <c r="CPU39" s="4648"/>
      <c r="CPV39" s="4648"/>
      <c r="CPW39" s="4648"/>
      <c r="CPX39" s="4648"/>
      <c r="CPY39" s="4648"/>
      <c r="CPZ39" s="4648"/>
      <c r="CQA39" s="4648"/>
      <c r="CQB39" s="4648"/>
      <c r="CQC39" s="4648"/>
      <c r="CQD39" s="4648"/>
      <c r="CQE39" s="4648"/>
      <c r="CQF39" s="4648"/>
      <c r="CQG39" s="4648"/>
      <c r="CQH39" s="4648"/>
      <c r="CQI39" s="4648"/>
      <c r="CQJ39" s="4648"/>
      <c r="CQK39" s="4648"/>
      <c r="CQL39" s="4648"/>
      <c r="CQM39" s="4648"/>
      <c r="CQN39" s="4648"/>
      <c r="CQO39" s="4648"/>
      <c r="CQP39" s="4648"/>
      <c r="CQQ39" s="4648"/>
      <c r="CQR39" s="4648"/>
      <c r="CQS39" s="4648"/>
      <c r="CQT39" s="4648"/>
      <c r="CQU39" s="4648"/>
      <c r="CQV39" s="4648"/>
      <c r="CQW39" s="4648"/>
      <c r="CQX39" s="4648"/>
      <c r="CQY39" s="4648"/>
      <c r="CQZ39" s="4648"/>
      <c r="CRA39" s="4648"/>
      <c r="CRB39" s="4648"/>
      <c r="CRC39" s="4648"/>
      <c r="CRD39" s="4648"/>
      <c r="CRE39" s="4648"/>
      <c r="CRF39" s="4648"/>
      <c r="CRG39" s="4648"/>
      <c r="CRH39" s="4648"/>
      <c r="CRI39" s="4648"/>
      <c r="CRJ39" s="4648"/>
      <c r="CRK39" s="4648"/>
      <c r="CRL39" s="4648"/>
      <c r="CRM39" s="4648"/>
      <c r="CRN39" s="4648"/>
      <c r="CRO39" s="4648"/>
      <c r="CRP39" s="4648"/>
      <c r="CRQ39" s="4648"/>
      <c r="CRR39" s="4648"/>
      <c r="CRS39" s="4648"/>
      <c r="CRT39" s="4648"/>
      <c r="CRU39" s="4648"/>
      <c r="CRV39" s="4648"/>
      <c r="CRW39" s="4648"/>
      <c r="CRX39" s="4648"/>
      <c r="CRY39" s="4648"/>
      <c r="CRZ39" s="4648"/>
      <c r="CSA39" s="4648"/>
      <c r="CSB39" s="4648"/>
      <c r="CSC39" s="4648"/>
      <c r="CSD39" s="4648"/>
      <c r="CSE39" s="4648"/>
      <c r="CSF39" s="4648"/>
      <c r="CSG39" s="4648"/>
      <c r="CSH39" s="4648"/>
      <c r="CSI39" s="4648"/>
      <c r="CSJ39" s="4648"/>
      <c r="CSK39" s="4648"/>
      <c r="CSL39" s="4648"/>
      <c r="CSM39" s="4648"/>
      <c r="CSN39" s="4648"/>
      <c r="CSO39" s="4648"/>
      <c r="CSP39" s="4648"/>
      <c r="CSQ39" s="4648"/>
      <c r="CSR39" s="4648"/>
      <c r="CSS39" s="4648"/>
      <c r="CST39" s="4648"/>
      <c r="CSU39" s="4648"/>
      <c r="CSV39" s="4648"/>
      <c r="CSW39" s="4648"/>
      <c r="CSX39" s="4648"/>
      <c r="CSY39" s="4648"/>
      <c r="CSZ39" s="4648"/>
      <c r="CTA39" s="4648"/>
      <c r="CTB39" s="4648"/>
      <c r="CTC39" s="4648"/>
      <c r="CTD39" s="4648"/>
      <c r="CTE39" s="4648"/>
      <c r="CTF39" s="4648"/>
      <c r="CTG39" s="4648"/>
      <c r="CTH39" s="4648"/>
      <c r="CTI39" s="4648"/>
      <c r="CTJ39" s="4648"/>
      <c r="CTK39" s="4648"/>
      <c r="CTL39" s="4648"/>
      <c r="CTM39" s="4648"/>
      <c r="CTN39" s="4648"/>
      <c r="CTO39" s="4648"/>
      <c r="CTP39" s="4648"/>
      <c r="CTQ39" s="4648"/>
      <c r="CTR39" s="4648"/>
      <c r="CTS39" s="4648"/>
      <c r="CTT39" s="4648"/>
      <c r="CTU39" s="4648"/>
      <c r="CTV39" s="4648"/>
      <c r="CTW39" s="4648"/>
      <c r="CTX39" s="4648"/>
      <c r="CTY39" s="4648"/>
      <c r="CTZ39" s="4648"/>
      <c r="CUA39" s="4648"/>
      <c r="CUB39" s="4648"/>
      <c r="CUC39" s="4648"/>
      <c r="CUD39" s="4648"/>
      <c r="CUE39" s="4648"/>
      <c r="CUF39" s="4648"/>
      <c r="CUG39" s="4648"/>
      <c r="CUH39" s="4648"/>
      <c r="CUI39" s="4648"/>
      <c r="CUJ39" s="4648"/>
      <c r="CUK39" s="4648"/>
      <c r="CUL39" s="4648"/>
      <c r="CUM39" s="4648"/>
      <c r="CUN39" s="4648"/>
      <c r="CUO39" s="4648"/>
      <c r="CUP39" s="4648"/>
      <c r="CUQ39" s="4648"/>
      <c r="CUR39" s="4648"/>
      <c r="CUS39" s="4648"/>
      <c r="CUT39" s="4648"/>
      <c r="CUU39" s="4648"/>
      <c r="CUV39" s="4648"/>
      <c r="CUW39" s="4648"/>
      <c r="CUX39" s="4648"/>
      <c r="CUY39" s="4648"/>
      <c r="CUZ39" s="4648"/>
      <c r="CVA39" s="4648"/>
      <c r="CVB39" s="4648"/>
      <c r="CVC39" s="4648"/>
      <c r="CVD39" s="4648"/>
      <c r="CVE39" s="4648"/>
      <c r="CVF39" s="4648"/>
      <c r="CVG39" s="4648"/>
      <c r="CVH39" s="4648"/>
      <c r="CVI39" s="4648"/>
      <c r="CVJ39" s="4648"/>
      <c r="CVK39" s="4648"/>
      <c r="CVL39" s="4648"/>
      <c r="CVM39" s="4648"/>
      <c r="CVN39" s="4648"/>
      <c r="CVO39" s="4648"/>
      <c r="CVP39" s="4648"/>
      <c r="CVQ39" s="4648"/>
      <c r="CVR39" s="4648"/>
      <c r="CVS39" s="4648"/>
      <c r="CVT39" s="4648"/>
      <c r="CVU39" s="4648"/>
      <c r="CVV39" s="4648"/>
      <c r="CVW39" s="4648"/>
      <c r="CVX39" s="4648"/>
      <c r="CVY39" s="4648"/>
      <c r="CVZ39" s="4648"/>
      <c r="CWA39" s="4648"/>
      <c r="CWB39" s="4648"/>
      <c r="CWC39" s="4648"/>
      <c r="CWD39" s="4648"/>
      <c r="CWE39" s="4648"/>
      <c r="CWF39" s="4648"/>
      <c r="CWG39" s="4648"/>
      <c r="CWH39" s="4648"/>
      <c r="CWI39" s="4648"/>
      <c r="CWJ39" s="4648"/>
      <c r="CWK39" s="4648"/>
      <c r="CWL39" s="4648"/>
      <c r="CWM39" s="4648"/>
      <c r="CWN39" s="4648"/>
      <c r="CWO39" s="4648"/>
      <c r="CWP39" s="4648"/>
      <c r="CWQ39" s="4648"/>
      <c r="CWR39" s="4648"/>
      <c r="CWS39" s="4648"/>
      <c r="CWT39" s="4648"/>
      <c r="CWU39" s="4648"/>
      <c r="CWV39" s="4648"/>
      <c r="CWW39" s="4648"/>
      <c r="CWX39" s="4648"/>
      <c r="CWY39" s="4648"/>
      <c r="CWZ39" s="4648"/>
      <c r="CXA39" s="4648"/>
      <c r="CXB39" s="4648"/>
      <c r="CXC39" s="4648"/>
      <c r="CXD39" s="4648"/>
      <c r="CXE39" s="4648"/>
      <c r="CXF39" s="4648"/>
      <c r="CXG39" s="4648"/>
      <c r="CXH39" s="4648"/>
      <c r="CXI39" s="4648"/>
      <c r="CXJ39" s="4648"/>
      <c r="CXK39" s="4648"/>
      <c r="CXL39" s="4648"/>
      <c r="CXM39" s="4648"/>
      <c r="CXN39" s="4648"/>
      <c r="CXO39" s="4648"/>
      <c r="CXP39" s="4648"/>
      <c r="CXQ39" s="4648"/>
      <c r="CXR39" s="4648"/>
      <c r="CXS39" s="4648"/>
      <c r="CXT39" s="4648"/>
      <c r="CXU39" s="4648"/>
      <c r="CXV39" s="4648"/>
      <c r="CXW39" s="4648"/>
      <c r="CXX39" s="4648"/>
      <c r="CXY39" s="4648"/>
      <c r="CXZ39" s="4648"/>
      <c r="CYA39" s="4648"/>
      <c r="CYB39" s="4648"/>
      <c r="CYC39" s="4648"/>
      <c r="CYD39" s="4648"/>
      <c r="CYE39" s="4648"/>
      <c r="CYF39" s="4648"/>
      <c r="CYG39" s="4648"/>
      <c r="CYH39" s="4648"/>
      <c r="CYI39" s="4648"/>
      <c r="CYJ39" s="4648"/>
      <c r="CYK39" s="4648"/>
      <c r="CYL39" s="4648"/>
      <c r="CYM39" s="4648"/>
      <c r="CYN39" s="4648"/>
      <c r="CYO39" s="4648"/>
      <c r="CYP39" s="4648"/>
      <c r="CYQ39" s="4648"/>
      <c r="CYR39" s="4648"/>
      <c r="CYS39" s="4648"/>
      <c r="CYT39" s="4648"/>
      <c r="CYU39" s="4648"/>
      <c r="CYV39" s="4648"/>
      <c r="CYW39" s="4648"/>
      <c r="CYX39" s="4648"/>
      <c r="CYY39" s="4648"/>
      <c r="CYZ39" s="4648"/>
      <c r="CZA39" s="4648"/>
      <c r="CZB39" s="4648"/>
      <c r="CZC39" s="4648"/>
      <c r="CZD39" s="4648"/>
      <c r="CZE39" s="4648"/>
      <c r="CZF39" s="4648"/>
      <c r="CZG39" s="4648"/>
      <c r="CZH39" s="4648"/>
      <c r="CZI39" s="4648"/>
      <c r="CZJ39" s="4648"/>
      <c r="CZK39" s="4648"/>
      <c r="CZL39" s="4648"/>
      <c r="CZM39" s="4648"/>
      <c r="CZN39" s="4648"/>
      <c r="CZO39" s="4648"/>
      <c r="CZP39" s="4648"/>
      <c r="CZQ39" s="4648"/>
      <c r="CZR39" s="4648"/>
      <c r="CZS39" s="4648"/>
      <c r="CZT39" s="4648"/>
      <c r="CZU39" s="4648"/>
      <c r="CZV39" s="4648"/>
      <c r="CZW39" s="4648"/>
      <c r="CZX39" s="4648"/>
      <c r="CZY39" s="4648"/>
      <c r="CZZ39" s="4648"/>
      <c r="DAA39" s="4648"/>
      <c r="DAB39" s="4648"/>
      <c r="DAC39" s="4648"/>
      <c r="DAD39" s="4648"/>
      <c r="DAE39" s="4648"/>
      <c r="DAF39" s="4648"/>
      <c r="DAG39" s="4648"/>
      <c r="DAH39" s="4648"/>
      <c r="DAI39" s="4648"/>
      <c r="DAJ39" s="4648"/>
      <c r="DAK39" s="4648"/>
      <c r="DAL39" s="4648"/>
      <c r="DAM39" s="4648"/>
      <c r="DAN39" s="4648"/>
      <c r="DAO39" s="4648"/>
      <c r="DAP39" s="4648"/>
      <c r="DAQ39" s="4648"/>
      <c r="DAR39" s="4648"/>
      <c r="DAS39" s="4648"/>
      <c r="DAT39" s="4648"/>
      <c r="DAU39" s="4648"/>
      <c r="DAV39" s="4648"/>
      <c r="DAW39" s="4648"/>
      <c r="DAX39" s="4648"/>
      <c r="DAY39" s="4648"/>
      <c r="DAZ39" s="4648"/>
      <c r="DBA39" s="4648"/>
      <c r="DBB39" s="4648"/>
      <c r="DBC39" s="4648"/>
      <c r="DBD39" s="4648"/>
      <c r="DBE39" s="4648"/>
      <c r="DBF39" s="4648"/>
      <c r="DBG39" s="4648"/>
      <c r="DBH39" s="4648"/>
      <c r="DBI39" s="4648"/>
      <c r="DBJ39" s="4648"/>
      <c r="DBK39" s="4648"/>
      <c r="DBL39" s="4648"/>
      <c r="DBM39" s="4648"/>
      <c r="DBN39" s="4648"/>
      <c r="DBO39" s="4648"/>
      <c r="DBP39" s="4648"/>
      <c r="DBQ39" s="4648"/>
      <c r="DBR39" s="4648"/>
      <c r="DBS39" s="4648"/>
      <c r="DBT39" s="4648"/>
      <c r="DBU39" s="4648"/>
      <c r="DBV39" s="4648"/>
      <c r="DBW39" s="4648"/>
      <c r="DBX39" s="4648"/>
      <c r="DBY39" s="4648"/>
      <c r="DBZ39" s="4648"/>
      <c r="DCA39" s="4648"/>
      <c r="DCB39" s="4648"/>
      <c r="DCC39" s="4648"/>
      <c r="DCD39" s="4648"/>
      <c r="DCE39" s="4648"/>
      <c r="DCF39" s="4648"/>
      <c r="DCG39" s="4648"/>
      <c r="DCH39" s="4648"/>
      <c r="DCI39" s="4648"/>
      <c r="DCJ39" s="4648"/>
      <c r="DCK39" s="4648"/>
      <c r="DCL39" s="4648"/>
      <c r="DCM39" s="4648"/>
      <c r="DCN39" s="4648"/>
      <c r="DCO39" s="4648"/>
      <c r="DCP39" s="4648"/>
      <c r="DCQ39" s="4648"/>
      <c r="DCR39" s="4648"/>
      <c r="DCS39" s="4648"/>
      <c r="DCT39" s="4648"/>
      <c r="DCU39" s="4648"/>
      <c r="DCV39" s="4648"/>
      <c r="DCW39" s="4648"/>
      <c r="DCX39" s="4648"/>
      <c r="DCY39" s="4648"/>
      <c r="DCZ39" s="4648"/>
      <c r="DDA39" s="4648"/>
      <c r="DDB39" s="4648"/>
      <c r="DDC39" s="4648"/>
      <c r="DDD39" s="4648"/>
      <c r="DDE39" s="4648"/>
      <c r="DDF39" s="4648"/>
      <c r="DDG39" s="4648"/>
      <c r="DDH39" s="4648"/>
      <c r="DDI39" s="4648"/>
      <c r="DDJ39" s="4648"/>
      <c r="DDK39" s="4648"/>
      <c r="DDL39" s="4648"/>
      <c r="DDM39" s="4648"/>
      <c r="DDN39" s="4648"/>
      <c r="DDO39" s="4648"/>
      <c r="DDP39" s="4648"/>
      <c r="DDQ39" s="4648"/>
      <c r="DDR39" s="4648"/>
      <c r="DDS39" s="4648"/>
      <c r="DDT39" s="4648"/>
      <c r="DDU39" s="4648"/>
      <c r="DDV39" s="4648"/>
      <c r="DDW39" s="4648"/>
      <c r="DDX39" s="4648"/>
      <c r="DDY39" s="4648"/>
      <c r="DDZ39" s="4648"/>
      <c r="DEA39" s="4648"/>
      <c r="DEB39" s="4648"/>
      <c r="DEC39" s="4648"/>
      <c r="DED39" s="4648"/>
      <c r="DEE39" s="4648"/>
      <c r="DEF39" s="4648"/>
      <c r="DEG39" s="4648"/>
      <c r="DEH39" s="4648"/>
      <c r="DEI39" s="4648"/>
      <c r="DEJ39" s="4648"/>
      <c r="DEK39" s="4648"/>
      <c r="DEL39" s="4648"/>
      <c r="DEM39" s="4648"/>
      <c r="DEN39" s="4648"/>
      <c r="DEO39" s="4648"/>
      <c r="DEP39" s="4648"/>
      <c r="DEQ39" s="4648"/>
      <c r="DER39" s="4648"/>
      <c r="DES39" s="4648"/>
      <c r="DET39" s="4648"/>
      <c r="DEU39" s="4648"/>
      <c r="DEV39" s="4648"/>
      <c r="DEW39" s="4648"/>
      <c r="DEX39" s="4648"/>
      <c r="DEY39" s="4648"/>
      <c r="DEZ39" s="4648"/>
      <c r="DFA39" s="4648"/>
      <c r="DFB39" s="4648"/>
      <c r="DFC39" s="4648"/>
      <c r="DFD39" s="4648"/>
      <c r="DFE39" s="4648"/>
      <c r="DFF39" s="4648"/>
      <c r="DFG39" s="4648"/>
      <c r="DFH39" s="4648"/>
      <c r="DFI39" s="4648"/>
      <c r="DFJ39" s="4648"/>
      <c r="DFK39" s="4648"/>
      <c r="DFL39" s="4648"/>
      <c r="DFM39" s="4648"/>
      <c r="DFN39" s="4648"/>
      <c r="DFO39" s="4648"/>
      <c r="DFP39" s="4648"/>
      <c r="DFQ39" s="4648"/>
      <c r="DFR39" s="4648"/>
      <c r="DFS39" s="4648"/>
      <c r="DFT39" s="4648"/>
      <c r="DFU39" s="4648"/>
      <c r="DFV39" s="4648"/>
      <c r="DFW39" s="4648"/>
      <c r="DFX39" s="4648"/>
      <c r="DFY39" s="4648"/>
      <c r="DFZ39" s="4648"/>
      <c r="DGA39" s="4648"/>
      <c r="DGB39" s="4648"/>
      <c r="DGC39" s="4648"/>
      <c r="DGD39" s="4648"/>
      <c r="DGE39" s="4648"/>
      <c r="DGF39" s="4648"/>
      <c r="DGG39" s="4648"/>
      <c r="DGH39" s="4648"/>
      <c r="DGI39" s="4648"/>
      <c r="DGJ39" s="4648"/>
      <c r="DGK39" s="4648"/>
      <c r="DGL39" s="4648"/>
      <c r="DGM39" s="4648"/>
      <c r="DGN39" s="4648"/>
      <c r="DGO39" s="4648"/>
      <c r="DGP39" s="4648"/>
      <c r="DGQ39" s="4648"/>
      <c r="DGR39" s="4648"/>
      <c r="DGS39" s="4648"/>
      <c r="DGT39" s="4648"/>
      <c r="DGU39" s="4648"/>
      <c r="DGV39" s="4648"/>
      <c r="DGW39" s="4648"/>
      <c r="DGX39" s="4648"/>
      <c r="DGY39" s="4648"/>
      <c r="DGZ39" s="4648"/>
      <c r="DHA39" s="4648"/>
      <c r="DHB39" s="4648"/>
      <c r="DHC39" s="4648"/>
      <c r="DHD39" s="4648"/>
      <c r="DHE39" s="4648"/>
      <c r="DHF39" s="4648"/>
      <c r="DHG39" s="4648"/>
      <c r="DHH39" s="4648"/>
      <c r="DHI39" s="4648"/>
      <c r="DHJ39" s="4648"/>
      <c r="DHK39" s="4648"/>
      <c r="DHL39" s="4648"/>
      <c r="DHM39" s="4648"/>
      <c r="DHN39" s="4648"/>
      <c r="DHO39" s="4648"/>
      <c r="DHP39" s="4648"/>
      <c r="DHQ39" s="4648"/>
      <c r="DHR39" s="4648"/>
      <c r="DHS39" s="4648"/>
      <c r="DHT39" s="4648"/>
      <c r="DHU39" s="4648"/>
      <c r="DHV39" s="4648"/>
      <c r="DHW39" s="4648"/>
      <c r="DHX39" s="4648"/>
      <c r="DHY39" s="4648"/>
      <c r="DHZ39" s="4648"/>
      <c r="DIA39" s="4648"/>
      <c r="DIB39" s="4648"/>
      <c r="DIC39" s="4648"/>
      <c r="DID39" s="4648"/>
      <c r="DIE39" s="4648"/>
      <c r="DIF39" s="4648"/>
      <c r="DIG39" s="4648"/>
      <c r="DIH39" s="4648"/>
      <c r="DII39" s="4648"/>
      <c r="DIJ39" s="4648"/>
      <c r="DIK39" s="4648"/>
      <c r="DIL39" s="4648"/>
      <c r="DIM39" s="4648"/>
      <c r="DIN39" s="4648"/>
      <c r="DIO39" s="4648"/>
      <c r="DIP39" s="4648"/>
      <c r="DIQ39" s="4648"/>
      <c r="DIR39" s="4648"/>
      <c r="DIS39" s="4648"/>
      <c r="DIT39" s="4648"/>
      <c r="DIU39" s="4648"/>
      <c r="DIV39" s="4648"/>
      <c r="DIW39" s="4648"/>
      <c r="DIX39" s="4648"/>
      <c r="DIY39" s="4648"/>
      <c r="DIZ39" s="4648"/>
      <c r="DJA39" s="4648"/>
      <c r="DJB39" s="4648"/>
      <c r="DJC39" s="4648"/>
      <c r="DJD39" s="4648"/>
      <c r="DJE39" s="4648"/>
      <c r="DJF39" s="4648"/>
      <c r="DJG39" s="4648"/>
      <c r="DJH39" s="4648"/>
      <c r="DJI39" s="4648"/>
      <c r="DJJ39" s="4648"/>
      <c r="DJK39" s="4648"/>
      <c r="DJL39" s="4648"/>
      <c r="DJM39" s="4648"/>
      <c r="DJN39" s="4648"/>
      <c r="DJO39" s="4648"/>
      <c r="DJP39" s="4648"/>
      <c r="DJQ39" s="4648"/>
      <c r="DJR39" s="4648"/>
      <c r="DJS39" s="4648"/>
      <c r="DJT39" s="4648"/>
      <c r="DJU39" s="4648"/>
      <c r="DJV39" s="4648"/>
      <c r="DJW39" s="4648"/>
      <c r="DJX39" s="4648"/>
      <c r="DJY39" s="4648"/>
      <c r="DJZ39" s="4648"/>
      <c r="DKA39" s="4648"/>
      <c r="DKB39" s="4648"/>
      <c r="DKC39" s="4648"/>
      <c r="DKD39" s="4648"/>
      <c r="DKE39" s="4648"/>
      <c r="DKF39" s="4648"/>
      <c r="DKG39" s="4648"/>
      <c r="DKH39" s="4648"/>
      <c r="DKI39" s="4648"/>
      <c r="DKJ39" s="4648"/>
      <c r="DKK39" s="4648"/>
      <c r="DKL39" s="4648"/>
      <c r="DKM39" s="4648"/>
      <c r="DKN39" s="4648"/>
      <c r="DKO39" s="4648"/>
      <c r="DKP39" s="4648"/>
      <c r="DKQ39" s="4648"/>
      <c r="DKR39" s="4648"/>
      <c r="DKS39" s="4648"/>
      <c r="DKT39" s="4648"/>
      <c r="DKU39" s="4648"/>
      <c r="DKV39" s="4648"/>
      <c r="DKW39" s="4648"/>
      <c r="DKX39" s="4648"/>
      <c r="DKY39" s="4648"/>
      <c r="DKZ39" s="4648"/>
      <c r="DLA39" s="4648"/>
      <c r="DLB39" s="4648"/>
      <c r="DLC39" s="4648"/>
      <c r="DLD39" s="4648"/>
      <c r="DLE39" s="4648"/>
      <c r="DLF39" s="4648"/>
      <c r="DLG39" s="4648"/>
      <c r="DLH39" s="4648"/>
      <c r="DLI39" s="4648"/>
      <c r="DLJ39" s="4648"/>
      <c r="DLK39" s="4648"/>
      <c r="DLL39" s="4648"/>
      <c r="DLM39" s="4648"/>
      <c r="DLN39" s="4648"/>
      <c r="DLO39" s="4648"/>
      <c r="DLP39" s="4648"/>
      <c r="DLQ39" s="4648"/>
      <c r="DLR39" s="4648"/>
      <c r="DLS39" s="4648"/>
      <c r="DLT39" s="4648"/>
      <c r="DLU39" s="4648"/>
      <c r="DLV39" s="4648"/>
      <c r="DLW39" s="4648"/>
      <c r="DLX39" s="4648"/>
      <c r="DLY39" s="4648"/>
      <c r="DLZ39" s="4648"/>
      <c r="DMA39" s="4648"/>
      <c r="DMB39" s="4648"/>
      <c r="DMC39" s="4648"/>
      <c r="DMD39" s="4648"/>
      <c r="DME39" s="4648"/>
      <c r="DMF39" s="4648"/>
      <c r="DMG39" s="4648"/>
      <c r="DMH39" s="4648"/>
      <c r="DMI39" s="4648"/>
      <c r="DMJ39" s="4648"/>
      <c r="DMK39" s="4648"/>
      <c r="DML39" s="4648"/>
      <c r="DMM39" s="4648"/>
      <c r="DMN39" s="4648"/>
      <c r="DMO39" s="4648"/>
      <c r="DMP39" s="4648"/>
      <c r="DMQ39" s="4648"/>
      <c r="DMR39" s="4648"/>
      <c r="DMS39" s="4648"/>
      <c r="DMT39" s="4648"/>
      <c r="DMU39" s="4648"/>
      <c r="DMV39" s="4648"/>
      <c r="DMW39" s="4648"/>
      <c r="DMX39" s="4648"/>
      <c r="DMY39" s="4648"/>
      <c r="DMZ39" s="4648"/>
      <c r="DNA39" s="4648"/>
      <c r="DNB39" s="4648"/>
      <c r="DNC39" s="4648"/>
      <c r="DND39" s="4648"/>
      <c r="DNE39" s="4648"/>
      <c r="DNF39" s="4648"/>
      <c r="DNG39" s="4648"/>
      <c r="DNH39" s="4648"/>
      <c r="DNI39" s="4648"/>
      <c r="DNJ39" s="4648"/>
      <c r="DNK39" s="4648"/>
      <c r="DNL39" s="4648"/>
      <c r="DNM39" s="4648"/>
      <c r="DNN39" s="4648"/>
      <c r="DNO39" s="4648"/>
      <c r="DNP39" s="4648"/>
      <c r="DNQ39" s="4648"/>
      <c r="DNR39" s="4648"/>
      <c r="DNS39" s="4648"/>
      <c r="DNT39" s="4648"/>
      <c r="DNU39" s="4648"/>
      <c r="DNV39" s="4648"/>
      <c r="DNW39" s="4648"/>
      <c r="DNX39" s="4648"/>
      <c r="DNY39" s="4648"/>
      <c r="DNZ39" s="4648"/>
      <c r="DOA39" s="4648"/>
      <c r="DOB39" s="4648"/>
      <c r="DOC39" s="4648"/>
      <c r="DOD39" s="4648"/>
      <c r="DOE39" s="4648"/>
      <c r="DOF39" s="4648"/>
      <c r="DOG39" s="4648"/>
      <c r="DOH39" s="4648"/>
      <c r="DOI39" s="4648"/>
      <c r="DOJ39" s="4648"/>
      <c r="DOK39" s="4648"/>
      <c r="DOL39" s="4648"/>
      <c r="DOM39" s="4648"/>
      <c r="DON39" s="4648"/>
      <c r="DOO39" s="4648"/>
      <c r="DOP39" s="4648"/>
      <c r="DOQ39" s="4648"/>
      <c r="DOR39" s="4648"/>
      <c r="DOS39" s="4648"/>
      <c r="DOT39" s="4648"/>
      <c r="DOU39" s="4648"/>
      <c r="DOV39" s="4648"/>
      <c r="DOW39" s="4648"/>
      <c r="DOX39" s="4648"/>
      <c r="DOY39" s="4648"/>
      <c r="DOZ39" s="4648"/>
      <c r="DPA39" s="4648"/>
      <c r="DPB39" s="4648"/>
      <c r="DPC39" s="4648"/>
      <c r="DPD39" s="4648"/>
      <c r="DPE39" s="4648"/>
      <c r="DPF39" s="4648"/>
      <c r="DPG39" s="4648"/>
      <c r="DPH39" s="4648"/>
      <c r="DPI39" s="4648"/>
      <c r="DPJ39" s="4648"/>
      <c r="DPK39" s="4648"/>
      <c r="DPL39" s="4648"/>
      <c r="DPM39" s="4648"/>
      <c r="DPN39" s="4648"/>
      <c r="DPO39" s="4648"/>
      <c r="DPP39" s="4648"/>
      <c r="DPQ39" s="4648"/>
      <c r="DPR39" s="4648"/>
      <c r="DPS39" s="4648"/>
      <c r="DPT39" s="4648"/>
      <c r="DPU39" s="4648"/>
      <c r="DPV39" s="4648"/>
      <c r="DPW39" s="4648"/>
      <c r="DPX39" s="4648"/>
      <c r="DPY39" s="4648"/>
      <c r="DPZ39" s="4648"/>
      <c r="DQA39" s="4648"/>
      <c r="DQB39" s="4648"/>
      <c r="DQC39" s="4648"/>
      <c r="DQD39" s="4648"/>
      <c r="DQE39" s="4648"/>
      <c r="DQF39" s="4648"/>
      <c r="DQG39" s="4648"/>
      <c r="DQH39" s="4648"/>
      <c r="DQI39" s="4648"/>
      <c r="DQJ39" s="4648"/>
      <c r="DQK39" s="4648"/>
      <c r="DQL39" s="4648"/>
      <c r="DQM39" s="4648"/>
      <c r="DQN39" s="4648"/>
      <c r="DQO39" s="4648"/>
      <c r="DQP39" s="4648"/>
      <c r="DQQ39" s="4648"/>
      <c r="DQR39" s="4648"/>
      <c r="DQS39" s="4648"/>
      <c r="DQT39" s="4648"/>
      <c r="DQU39" s="4648"/>
      <c r="DQV39" s="4648"/>
      <c r="DQW39" s="4648"/>
      <c r="DQX39" s="4648"/>
      <c r="DQY39" s="4648"/>
      <c r="DQZ39" s="4648"/>
      <c r="DRA39" s="4648"/>
      <c r="DRB39" s="4648"/>
      <c r="DRC39" s="4648"/>
      <c r="DRD39" s="4648"/>
      <c r="DRE39" s="4648"/>
      <c r="DRF39" s="4648"/>
      <c r="DRG39" s="4648"/>
      <c r="DRH39" s="4648"/>
      <c r="DRI39" s="4648"/>
      <c r="DRJ39" s="4648"/>
      <c r="DRK39" s="4648"/>
      <c r="DRL39" s="4648"/>
      <c r="DRM39" s="4648"/>
      <c r="DRN39" s="4648"/>
      <c r="DRO39" s="4648"/>
      <c r="DRP39" s="4648"/>
      <c r="DRQ39" s="4648"/>
      <c r="DRR39" s="4648"/>
      <c r="DRS39" s="4648"/>
      <c r="DRT39" s="4648"/>
      <c r="DRU39" s="4648"/>
      <c r="DRV39" s="4648"/>
      <c r="DRW39" s="4648"/>
      <c r="DRX39" s="4648"/>
      <c r="DRY39" s="4648"/>
      <c r="DRZ39" s="4648"/>
      <c r="DSA39" s="4648"/>
      <c r="DSB39" s="4648"/>
      <c r="DSC39" s="4648"/>
      <c r="DSD39" s="4648"/>
      <c r="DSE39" s="4648"/>
      <c r="DSF39" s="4648"/>
      <c r="DSG39" s="4648"/>
      <c r="DSH39" s="4648"/>
      <c r="DSI39" s="4648"/>
      <c r="DSJ39" s="4648"/>
      <c r="DSK39" s="4648"/>
      <c r="DSL39" s="4648"/>
      <c r="DSM39" s="4648"/>
      <c r="DSN39" s="4648"/>
      <c r="DSO39" s="4648"/>
      <c r="DSP39" s="4648"/>
      <c r="DSQ39" s="4648"/>
      <c r="DSR39" s="4648"/>
      <c r="DSS39" s="4648"/>
      <c r="DST39" s="4648"/>
      <c r="DSU39" s="4648"/>
      <c r="DSV39" s="4648"/>
      <c r="DSW39" s="4648"/>
      <c r="DSX39" s="4648"/>
      <c r="DSY39" s="4648"/>
      <c r="DSZ39" s="4648"/>
      <c r="DTA39" s="4648"/>
      <c r="DTB39" s="4648"/>
      <c r="DTC39" s="4648"/>
      <c r="DTD39" s="4648"/>
      <c r="DTE39" s="4648"/>
      <c r="DTF39" s="4648"/>
      <c r="DTG39" s="4648"/>
      <c r="DTH39" s="4648"/>
      <c r="DTI39" s="4648"/>
      <c r="DTJ39" s="4648"/>
      <c r="DTK39" s="4648"/>
      <c r="DTL39" s="4648"/>
      <c r="DTM39" s="4648"/>
      <c r="DTN39" s="4648"/>
      <c r="DTO39" s="4648"/>
      <c r="DTP39" s="4648"/>
      <c r="DTQ39" s="4648"/>
      <c r="DTR39" s="4648"/>
      <c r="DTS39" s="4648"/>
      <c r="DTT39" s="4648"/>
      <c r="DTU39" s="4648"/>
      <c r="DTV39" s="4648"/>
      <c r="DTW39" s="4648"/>
      <c r="DTX39" s="4648"/>
      <c r="DTY39" s="4648"/>
      <c r="DTZ39" s="4648"/>
      <c r="DUA39" s="4648"/>
      <c r="DUB39" s="4648"/>
      <c r="DUC39" s="4648"/>
      <c r="DUD39" s="4648"/>
      <c r="DUE39" s="4648"/>
      <c r="DUF39" s="4648"/>
      <c r="DUG39" s="4648"/>
      <c r="DUH39" s="4648"/>
      <c r="DUI39" s="4648"/>
      <c r="DUJ39" s="4648"/>
      <c r="DUK39" s="4648"/>
      <c r="DUL39" s="4648"/>
      <c r="DUM39" s="4648"/>
      <c r="DUN39" s="4648"/>
      <c r="DUO39" s="4648"/>
      <c r="DUP39" s="4648"/>
      <c r="DUQ39" s="4648"/>
      <c r="DUR39" s="4648"/>
      <c r="DUS39" s="4648"/>
      <c r="DUT39" s="4648"/>
      <c r="DUU39" s="4648"/>
      <c r="DUV39" s="4648"/>
      <c r="DUW39" s="4648"/>
      <c r="DUX39" s="4648"/>
      <c r="DUY39" s="4648"/>
      <c r="DUZ39" s="4648"/>
      <c r="DVA39" s="4648"/>
      <c r="DVB39" s="4648"/>
      <c r="DVC39" s="4648"/>
      <c r="DVD39" s="4648"/>
      <c r="DVE39" s="4648"/>
      <c r="DVF39" s="4648"/>
      <c r="DVG39" s="4648"/>
      <c r="DVH39" s="4648"/>
      <c r="DVI39" s="4648"/>
      <c r="DVJ39" s="4648"/>
      <c r="DVK39" s="4648"/>
      <c r="DVL39" s="4648"/>
      <c r="DVM39" s="4648"/>
      <c r="DVN39" s="4648"/>
      <c r="DVO39" s="4648"/>
      <c r="DVP39" s="4648"/>
      <c r="DVQ39" s="4648"/>
      <c r="DVR39" s="4648"/>
      <c r="DVS39" s="4648"/>
      <c r="DVT39" s="4648"/>
      <c r="DVU39" s="4648"/>
      <c r="DVV39" s="4648"/>
      <c r="DVW39" s="4648"/>
      <c r="DVX39" s="4648"/>
      <c r="DVY39" s="4648"/>
      <c r="DVZ39" s="4648"/>
      <c r="DWA39" s="4648"/>
      <c r="DWB39" s="4648"/>
      <c r="DWC39" s="4648"/>
      <c r="DWD39" s="4648"/>
      <c r="DWE39" s="4648"/>
      <c r="DWF39" s="4648"/>
      <c r="DWG39" s="4648"/>
      <c r="DWH39" s="4648"/>
      <c r="DWI39" s="4648"/>
      <c r="DWJ39" s="4648"/>
      <c r="DWK39" s="4648"/>
      <c r="DWL39" s="4648"/>
      <c r="DWM39" s="4648"/>
      <c r="DWN39" s="4648"/>
      <c r="DWO39" s="4648"/>
      <c r="DWP39" s="4648"/>
      <c r="DWQ39" s="4648"/>
      <c r="DWR39" s="4648"/>
      <c r="DWS39" s="4648"/>
      <c r="DWT39" s="4648"/>
      <c r="DWU39" s="4648"/>
      <c r="DWV39" s="4648"/>
      <c r="DWW39" s="4648"/>
      <c r="DWX39" s="4648"/>
      <c r="DWY39" s="4648"/>
      <c r="DWZ39" s="4648"/>
      <c r="DXA39" s="4648"/>
      <c r="DXB39" s="4648"/>
      <c r="DXC39" s="4648"/>
      <c r="DXD39" s="4648"/>
      <c r="DXE39" s="4648"/>
      <c r="DXF39" s="4648"/>
      <c r="DXG39" s="4648"/>
      <c r="DXH39" s="4648"/>
      <c r="DXI39" s="4648"/>
      <c r="DXJ39" s="4648"/>
      <c r="DXK39" s="4648"/>
      <c r="DXL39" s="4648"/>
      <c r="DXM39" s="4648"/>
      <c r="DXN39" s="4648"/>
      <c r="DXO39" s="4648"/>
      <c r="DXP39" s="4648"/>
      <c r="DXQ39" s="4648"/>
      <c r="DXR39" s="4648"/>
      <c r="DXS39" s="4648"/>
      <c r="DXT39" s="4648"/>
      <c r="DXU39" s="4648"/>
      <c r="DXV39" s="4648"/>
      <c r="DXW39" s="4648"/>
      <c r="DXX39" s="4648"/>
      <c r="DXY39" s="4648"/>
      <c r="DXZ39" s="4648"/>
      <c r="DYA39" s="4648"/>
      <c r="DYB39" s="4648"/>
      <c r="DYC39" s="4648"/>
      <c r="DYD39" s="4648"/>
      <c r="DYE39" s="4648"/>
      <c r="DYF39" s="4648"/>
      <c r="DYG39" s="4648"/>
      <c r="DYH39" s="4648"/>
      <c r="DYI39" s="4648"/>
      <c r="DYJ39" s="4648"/>
      <c r="DYK39" s="4648"/>
      <c r="DYL39" s="4648"/>
      <c r="DYM39" s="4648"/>
      <c r="DYN39" s="4648"/>
      <c r="DYO39" s="4648"/>
      <c r="DYP39" s="4648"/>
      <c r="DYQ39" s="4648"/>
      <c r="DYR39" s="4648"/>
      <c r="DYS39" s="4648"/>
      <c r="DYT39" s="4648"/>
      <c r="DYU39" s="4648"/>
      <c r="DYV39" s="4648"/>
      <c r="DYW39" s="4648"/>
      <c r="DYX39" s="4648"/>
      <c r="DYY39" s="4648"/>
      <c r="DYZ39" s="4648"/>
      <c r="DZA39" s="4648"/>
      <c r="DZB39" s="4648"/>
      <c r="DZC39" s="4648"/>
      <c r="DZD39" s="4648"/>
      <c r="DZE39" s="4648"/>
      <c r="DZF39" s="4648"/>
      <c r="DZG39" s="4648"/>
      <c r="DZH39" s="4648"/>
      <c r="DZI39" s="4648"/>
      <c r="DZJ39" s="4648"/>
      <c r="DZK39" s="4648"/>
      <c r="DZL39" s="4648"/>
      <c r="DZM39" s="4648"/>
      <c r="DZN39" s="4648"/>
      <c r="DZO39" s="4648"/>
      <c r="DZP39" s="4648"/>
      <c r="DZQ39" s="4648"/>
      <c r="DZR39" s="4648"/>
      <c r="DZS39" s="4648"/>
      <c r="DZT39" s="4648"/>
      <c r="DZU39" s="4648"/>
      <c r="DZV39" s="4648"/>
      <c r="DZW39" s="4648"/>
      <c r="DZX39" s="4648"/>
      <c r="DZY39" s="4648"/>
      <c r="DZZ39" s="4648"/>
      <c r="EAA39" s="4648"/>
      <c r="EAB39" s="4648"/>
      <c r="EAC39" s="4648"/>
      <c r="EAD39" s="4648"/>
      <c r="EAE39" s="4648"/>
      <c r="EAF39" s="4648"/>
      <c r="EAG39" s="4648"/>
      <c r="EAH39" s="4648"/>
      <c r="EAI39" s="4648"/>
      <c r="EAJ39" s="4648"/>
      <c r="EAK39" s="4648"/>
      <c r="EAL39" s="4648"/>
      <c r="EAM39" s="4648"/>
      <c r="EAN39" s="4648"/>
      <c r="EAO39" s="4648"/>
      <c r="EAP39" s="4648"/>
      <c r="EAQ39" s="4648"/>
      <c r="EAR39" s="4648"/>
      <c r="EAS39" s="4648"/>
      <c r="EAT39" s="4648"/>
      <c r="EAU39" s="4648"/>
      <c r="EAV39" s="4648"/>
      <c r="EAW39" s="4648"/>
      <c r="EAX39" s="4648"/>
      <c r="EAY39" s="4648"/>
      <c r="EAZ39" s="4648"/>
      <c r="EBA39" s="4648"/>
      <c r="EBB39" s="4648"/>
      <c r="EBC39" s="4648"/>
      <c r="EBD39" s="4648"/>
      <c r="EBE39" s="4648"/>
      <c r="EBF39" s="4648"/>
      <c r="EBG39" s="4648"/>
      <c r="EBH39" s="4648"/>
      <c r="EBI39" s="4648"/>
      <c r="EBJ39" s="4648"/>
      <c r="EBK39" s="4648"/>
      <c r="EBL39" s="4648"/>
      <c r="EBM39" s="4648"/>
      <c r="EBN39" s="4648"/>
      <c r="EBO39" s="4648"/>
      <c r="EBP39" s="4648"/>
      <c r="EBQ39" s="4648"/>
      <c r="EBR39" s="4648"/>
      <c r="EBS39" s="4648"/>
      <c r="EBT39" s="4648"/>
      <c r="EBU39" s="4648"/>
      <c r="EBV39" s="4648"/>
      <c r="EBW39" s="4648"/>
      <c r="EBX39" s="4648"/>
      <c r="EBY39" s="4648"/>
      <c r="EBZ39" s="4648"/>
      <c r="ECA39" s="4648"/>
      <c r="ECB39" s="4648"/>
      <c r="ECC39" s="4648"/>
      <c r="ECD39" s="4648"/>
      <c r="ECE39" s="4648"/>
      <c r="ECF39" s="4648"/>
      <c r="ECG39" s="4648"/>
      <c r="ECH39" s="4648"/>
      <c r="ECI39" s="4648"/>
      <c r="ECJ39" s="4648"/>
      <c r="ECK39" s="4648"/>
      <c r="ECL39" s="4648"/>
      <c r="ECM39" s="4648"/>
      <c r="ECN39" s="4648"/>
      <c r="ECO39" s="4648"/>
      <c r="ECP39" s="4648"/>
      <c r="ECQ39" s="4648"/>
      <c r="ECR39" s="4648"/>
      <c r="ECS39" s="4648"/>
      <c r="ECT39" s="4648"/>
      <c r="ECU39" s="4648"/>
      <c r="ECV39" s="4648"/>
      <c r="ECW39" s="4648"/>
      <c r="ECX39" s="4648"/>
      <c r="ECY39" s="4648"/>
      <c r="ECZ39" s="4648"/>
      <c r="EDA39" s="4648"/>
      <c r="EDB39" s="4648"/>
      <c r="EDC39" s="4648"/>
      <c r="EDD39" s="4648"/>
      <c r="EDE39" s="4648"/>
      <c r="EDF39" s="4648"/>
      <c r="EDG39" s="4648"/>
      <c r="EDH39" s="4648"/>
      <c r="EDI39" s="4648"/>
      <c r="EDJ39" s="4648"/>
      <c r="EDK39" s="4648"/>
      <c r="EDL39" s="4648"/>
      <c r="EDM39" s="4648"/>
      <c r="EDN39" s="4648"/>
      <c r="EDO39" s="4648"/>
      <c r="EDP39" s="4648"/>
      <c r="EDQ39" s="4648"/>
      <c r="EDR39" s="4648"/>
      <c r="EDS39" s="4648"/>
      <c r="EDT39" s="4648"/>
      <c r="EDU39" s="4648"/>
      <c r="EDV39" s="4648"/>
      <c r="EDW39" s="4648"/>
      <c r="EDX39" s="4648"/>
      <c r="EDY39" s="4648"/>
      <c r="EDZ39" s="4648"/>
      <c r="EEA39" s="4648"/>
      <c r="EEB39" s="4648"/>
      <c r="EEC39" s="4648"/>
      <c r="EED39" s="4648"/>
      <c r="EEE39" s="4648"/>
      <c r="EEF39" s="4648"/>
      <c r="EEG39" s="4648"/>
      <c r="EEH39" s="4648"/>
      <c r="EEI39" s="4648"/>
      <c r="EEJ39" s="4648"/>
      <c r="EEK39" s="4648"/>
      <c r="EEL39" s="4648"/>
      <c r="EEM39" s="4648"/>
      <c r="EEN39" s="4648"/>
      <c r="EEO39" s="4648"/>
      <c r="EEP39" s="4648"/>
      <c r="EEQ39" s="4648"/>
      <c r="EER39" s="4648"/>
      <c r="EES39" s="4648"/>
      <c r="EET39" s="4648"/>
      <c r="EEU39" s="4648"/>
      <c r="EEV39" s="4648"/>
      <c r="EEW39" s="4648"/>
      <c r="EEX39" s="4648"/>
      <c r="EEY39" s="4648"/>
      <c r="EEZ39" s="4648"/>
      <c r="EFA39" s="4648"/>
      <c r="EFB39" s="4648"/>
      <c r="EFC39" s="4648"/>
      <c r="EFD39" s="4648"/>
      <c r="EFE39" s="4648"/>
      <c r="EFF39" s="4648"/>
      <c r="EFG39" s="4648"/>
      <c r="EFH39" s="4648"/>
      <c r="EFI39" s="4648"/>
      <c r="EFJ39" s="4648"/>
      <c r="EFK39" s="4648"/>
      <c r="EFL39" s="4648"/>
      <c r="EFM39" s="4648"/>
      <c r="EFN39" s="4648"/>
      <c r="EFO39" s="4648"/>
      <c r="EFP39" s="4648"/>
      <c r="EFQ39" s="4648"/>
      <c r="EFR39" s="4648"/>
      <c r="EFS39" s="4648"/>
      <c r="EFT39" s="4648"/>
      <c r="EFU39" s="4648"/>
      <c r="EFV39" s="4648"/>
      <c r="EFW39" s="4648"/>
      <c r="EFX39" s="4648"/>
      <c r="EFY39" s="4648"/>
      <c r="EFZ39" s="4648"/>
      <c r="EGA39" s="4648"/>
      <c r="EGB39" s="4648"/>
      <c r="EGC39" s="4648"/>
      <c r="EGD39" s="4648"/>
      <c r="EGE39" s="4648"/>
      <c r="EGF39" s="4648"/>
      <c r="EGG39" s="4648"/>
      <c r="EGH39" s="4648"/>
      <c r="EGI39" s="4648"/>
      <c r="EGJ39" s="4648"/>
      <c r="EGK39" s="4648"/>
      <c r="EGL39" s="4648"/>
      <c r="EGM39" s="4648"/>
      <c r="EGN39" s="4648"/>
      <c r="EGO39" s="4648"/>
      <c r="EGP39" s="4648"/>
      <c r="EGQ39" s="4648"/>
      <c r="EGR39" s="4648"/>
      <c r="EGS39" s="4648"/>
      <c r="EGT39" s="4648"/>
      <c r="EGU39" s="4648"/>
      <c r="EGV39" s="4648"/>
      <c r="EGW39" s="4648"/>
      <c r="EGX39" s="4648"/>
      <c r="EGY39" s="4648"/>
      <c r="EGZ39" s="4648"/>
      <c r="EHA39" s="4648"/>
      <c r="EHB39" s="4648"/>
      <c r="EHC39" s="4648"/>
      <c r="EHD39" s="4648"/>
      <c r="EHE39" s="4648"/>
      <c r="EHF39" s="4648"/>
      <c r="EHG39" s="4648"/>
      <c r="EHH39" s="4648"/>
      <c r="EHI39" s="4648"/>
      <c r="EHJ39" s="4648"/>
      <c r="EHK39" s="4648"/>
      <c r="EHL39" s="4648"/>
      <c r="EHM39" s="4648"/>
      <c r="EHN39" s="4648"/>
      <c r="EHO39" s="4648"/>
      <c r="EHP39" s="4648"/>
      <c r="EHQ39" s="4648"/>
      <c r="EHR39" s="4648"/>
      <c r="EHS39" s="4648"/>
      <c r="EHT39" s="4648"/>
      <c r="EHU39" s="4648"/>
      <c r="EHV39" s="4648"/>
      <c r="EHW39" s="4648"/>
      <c r="EHX39" s="4648"/>
      <c r="EHY39" s="4648"/>
      <c r="EHZ39" s="4648"/>
      <c r="EIA39" s="4648"/>
      <c r="EIB39" s="4648"/>
      <c r="EIC39" s="4648"/>
      <c r="EID39" s="4648"/>
      <c r="EIE39" s="4648"/>
      <c r="EIF39" s="4648"/>
      <c r="EIG39" s="4648"/>
      <c r="EIH39" s="4648"/>
      <c r="EII39" s="4648"/>
      <c r="EIJ39" s="4648"/>
      <c r="EIK39" s="4648"/>
      <c r="EIL39" s="4648"/>
      <c r="EIM39" s="4648"/>
      <c r="EIN39" s="4648"/>
      <c r="EIO39" s="4648"/>
      <c r="EIP39" s="4648"/>
      <c r="EIQ39" s="4648"/>
      <c r="EIR39" s="4648"/>
      <c r="EIS39" s="4648"/>
      <c r="EIT39" s="4648"/>
      <c r="EIU39" s="4648"/>
      <c r="EIV39" s="4648"/>
      <c r="EIW39" s="4648"/>
      <c r="EIX39" s="4648"/>
      <c r="EIY39" s="4648"/>
      <c r="EIZ39" s="4648"/>
      <c r="EJA39" s="4648"/>
      <c r="EJB39" s="4648"/>
      <c r="EJC39" s="4648"/>
      <c r="EJD39" s="4648"/>
      <c r="EJE39" s="4648"/>
      <c r="EJF39" s="4648"/>
      <c r="EJG39" s="4648"/>
      <c r="EJH39" s="4648"/>
      <c r="EJI39" s="4648"/>
      <c r="EJJ39" s="4648"/>
      <c r="EJK39" s="4648"/>
      <c r="EJL39" s="4648"/>
      <c r="EJM39" s="4648"/>
      <c r="EJN39" s="4648"/>
      <c r="EJO39" s="4648"/>
      <c r="EJP39" s="4648"/>
      <c r="EJQ39" s="4648"/>
      <c r="EJR39" s="4648"/>
      <c r="EJS39" s="4648"/>
      <c r="EJT39" s="4648"/>
      <c r="EJU39" s="4648"/>
      <c r="EJV39" s="4648"/>
      <c r="EJW39" s="4648"/>
      <c r="EJX39" s="4648"/>
      <c r="EJY39" s="4648"/>
      <c r="EJZ39" s="4648"/>
      <c r="EKA39" s="4648"/>
      <c r="EKB39" s="4648"/>
      <c r="EKC39" s="4648"/>
      <c r="EKD39" s="4648"/>
      <c r="EKE39" s="4648"/>
      <c r="EKF39" s="4648"/>
      <c r="EKG39" s="4648"/>
      <c r="EKH39" s="4648"/>
      <c r="EKI39" s="4648"/>
      <c r="EKJ39" s="4648"/>
      <c r="EKK39" s="4648"/>
      <c r="EKL39" s="4648"/>
      <c r="EKM39" s="4648"/>
      <c r="EKN39" s="4648"/>
      <c r="EKO39" s="4648"/>
      <c r="EKP39" s="4648"/>
      <c r="EKQ39" s="4648"/>
      <c r="EKR39" s="4648"/>
      <c r="EKS39" s="4648"/>
      <c r="EKT39" s="4648"/>
      <c r="EKU39" s="4648"/>
      <c r="EKV39" s="4648"/>
      <c r="EKW39" s="4648"/>
      <c r="EKX39" s="4648"/>
      <c r="EKY39" s="4648"/>
      <c r="EKZ39" s="4648"/>
      <c r="ELA39" s="4648"/>
      <c r="ELB39" s="4648"/>
      <c r="ELC39" s="4648"/>
      <c r="ELD39" s="4648"/>
      <c r="ELE39" s="4648"/>
      <c r="ELF39" s="4648"/>
      <c r="ELG39" s="4648"/>
      <c r="ELH39" s="4648"/>
      <c r="ELI39" s="4648"/>
      <c r="ELJ39" s="4648"/>
      <c r="ELK39" s="4648"/>
      <c r="ELL39" s="4648"/>
      <c r="ELM39" s="4648"/>
      <c r="ELN39" s="4648"/>
      <c r="ELO39" s="4648"/>
      <c r="ELP39" s="4648"/>
      <c r="ELQ39" s="4648"/>
      <c r="ELR39" s="4648"/>
      <c r="ELS39" s="4648"/>
      <c r="ELT39" s="4648"/>
      <c r="ELU39" s="4648"/>
      <c r="ELV39" s="4648"/>
      <c r="ELW39" s="4648"/>
      <c r="ELX39" s="4648"/>
      <c r="ELY39" s="4648"/>
      <c r="ELZ39" s="4648"/>
      <c r="EMA39" s="4648"/>
      <c r="EMB39" s="4648"/>
      <c r="EMC39" s="4648"/>
      <c r="EMD39" s="4648"/>
      <c r="EME39" s="4648"/>
      <c r="EMF39" s="4648"/>
      <c r="EMG39" s="4648"/>
      <c r="EMH39" s="4648"/>
      <c r="EMI39" s="4648"/>
      <c r="EMJ39" s="4648"/>
      <c r="EMK39" s="4648"/>
      <c r="EML39" s="4648"/>
      <c r="EMM39" s="4648"/>
      <c r="EMN39" s="4648"/>
      <c r="EMO39" s="4648"/>
      <c r="EMP39" s="4648"/>
      <c r="EMQ39" s="4648"/>
      <c r="EMR39" s="4648"/>
      <c r="EMS39" s="4648"/>
      <c r="EMT39" s="4648"/>
      <c r="EMU39" s="4648"/>
      <c r="EMV39" s="4648"/>
      <c r="EMW39" s="4648"/>
      <c r="EMX39" s="4648"/>
      <c r="EMY39" s="4648"/>
      <c r="EMZ39" s="4648"/>
      <c r="ENA39" s="4648"/>
      <c r="ENB39" s="4648"/>
      <c r="ENC39" s="4648"/>
      <c r="END39" s="4648"/>
      <c r="ENE39" s="4648"/>
      <c r="ENF39" s="4648"/>
      <c r="ENG39" s="4648"/>
      <c r="ENH39" s="4648"/>
      <c r="ENI39" s="4648"/>
      <c r="ENJ39" s="4648"/>
      <c r="ENK39" s="4648"/>
      <c r="ENL39" s="4648"/>
      <c r="ENM39" s="4648"/>
      <c r="ENN39" s="4648"/>
      <c r="ENO39" s="4648"/>
      <c r="ENP39" s="4648"/>
      <c r="ENQ39" s="4648"/>
      <c r="ENR39" s="4648"/>
      <c r="ENS39" s="4648"/>
      <c r="ENT39" s="4648"/>
      <c r="ENU39" s="4648"/>
      <c r="ENV39" s="4648"/>
      <c r="ENW39" s="4648"/>
      <c r="ENX39" s="4648"/>
      <c r="ENY39" s="4648"/>
      <c r="ENZ39" s="4648"/>
      <c r="EOA39" s="4648"/>
      <c r="EOB39" s="4648"/>
      <c r="EOC39" s="4648"/>
      <c r="EOD39" s="4648"/>
      <c r="EOE39" s="4648"/>
      <c r="EOF39" s="4648"/>
      <c r="EOG39" s="4648"/>
      <c r="EOH39" s="4648"/>
      <c r="EOI39" s="4648"/>
      <c r="EOJ39" s="4648"/>
      <c r="EOK39" s="4648"/>
      <c r="EOL39" s="4648"/>
      <c r="EOM39" s="4648"/>
      <c r="EON39" s="4648"/>
      <c r="EOO39" s="4648"/>
      <c r="EOP39" s="4648"/>
      <c r="EOQ39" s="4648"/>
      <c r="EOR39" s="4648"/>
      <c r="EOS39" s="4648"/>
      <c r="EOT39" s="4648"/>
      <c r="EOU39" s="4648"/>
      <c r="EOV39" s="4648"/>
      <c r="EOW39" s="4648"/>
      <c r="EOX39" s="4648"/>
      <c r="EOY39" s="4648"/>
      <c r="EOZ39" s="4648"/>
      <c r="EPA39" s="4648"/>
      <c r="EPB39" s="4648"/>
      <c r="EPC39" s="4648"/>
      <c r="EPD39" s="4648"/>
      <c r="EPE39" s="4648"/>
      <c r="EPF39" s="4648"/>
      <c r="EPG39" s="4648"/>
      <c r="EPH39" s="4648"/>
      <c r="EPI39" s="4648"/>
      <c r="EPJ39" s="4648"/>
      <c r="EPK39" s="4648"/>
      <c r="EPL39" s="4648"/>
      <c r="EPM39" s="4648"/>
      <c r="EPN39" s="4648"/>
      <c r="EPO39" s="4648"/>
      <c r="EPP39" s="4648"/>
      <c r="EPQ39" s="4648"/>
      <c r="EPR39" s="4648"/>
      <c r="EPS39" s="4648"/>
      <c r="EPT39" s="4648"/>
      <c r="EPU39" s="4648"/>
      <c r="EPV39" s="4648"/>
      <c r="EPW39" s="4648"/>
      <c r="EPX39" s="4648"/>
      <c r="EPY39" s="4648"/>
      <c r="EPZ39" s="4648"/>
      <c r="EQA39" s="4648"/>
      <c r="EQB39" s="4648"/>
      <c r="EQC39" s="4648"/>
      <c r="EQD39" s="4648"/>
      <c r="EQE39" s="4648"/>
      <c r="EQF39" s="4648"/>
      <c r="EQG39" s="4648"/>
      <c r="EQH39" s="4648"/>
      <c r="EQI39" s="4648"/>
      <c r="EQJ39" s="4648"/>
      <c r="EQK39" s="4648"/>
      <c r="EQL39" s="4648"/>
      <c r="EQM39" s="4648"/>
      <c r="EQN39" s="4648"/>
      <c r="EQO39" s="4648"/>
      <c r="EQP39" s="4648"/>
      <c r="EQQ39" s="4648"/>
      <c r="EQR39" s="4648"/>
      <c r="EQS39" s="4648"/>
      <c r="EQT39" s="4648"/>
      <c r="EQU39" s="4648"/>
      <c r="EQV39" s="4648"/>
      <c r="EQW39" s="4648"/>
      <c r="EQX39" s="4648"/>
      <c r="EQY39" s="4648"/>
      <c r="EQZ39" s="4648"/>
      <c r="ERA39" s="4648"/>
      <c r="ERB39" s="4648"/>
      <c r="ERC39" s="4648"/>
      <c r="ERD39" s="4648"/>
      <c r="ERE39" s="4648"/>
      <c r="ERF39" s="4648"/>
      <c r="ERG39" s="4648"/>
      <c r="ERH39" s="4648"/>
      <c r="ERI39" s="4648"/>
      <c r="ERJ39" s="4648"/>
      <c r="ERK39" s="4648"/>
      <c r="ERL39" s="4648"/>
      <c r="ERM39" s="4648"/>
      <c r="ERN39" s="4648"/>
      <c r="ERO39" s="4648"/>
      <c r="ERP39" s="4648"/>
      <c r="ERQ39" s="4648"/>
      <c r="ERR39" s="4648"/>
      <c r="ERS39" s="4648"/>
      <c r="ERT39" s="4648"/>
      <c r="ERU39" s="4648"/>
      <c r="ERV39" s="4648"/>
      <c r="ERW39" s="4648"/>
      <c r="ERX39" s="4648"/>
      <c r="ERY39" s="4648"/>
      <c r="ERZ39" s="4648"/>
      <c r="ESA39" s="4648"/>
      <c r="ESB39" s="4648"/>
      <c r="ESC39" s="4648"/>
      <c r="ESD39" s="4648"/>
      <c r="ESE39" s="4648"/>
      <c r="ESF39" s="4648"/>
      <c r="ESG39" s="4648"/>
      <c r="ESH39" s="4648"/>
      <c r="ESI39" s="4648"/>
      <c r="ESJ39" s="4648"/>
      <c r="ESK39" s="4648"/>
      <c r="ESL39" s="4648"/>
      <c r="ESM39" s="4648"/>
      <c r="ESN39" s="4648"/>
      <c r="ESO39" s="4648"/>
      <c r="ESP39" s="4648"/>
      <c r="ESQ39" s="4648"/>
      <c r="ESR39" s="4648"/>
      <c r="ESS39" s="4648"/>
      <c r="EST39" s="4648"/>
      <c r="ESU39" s="4648"/>
      <c r="ESV39" s="4648"/>
      <c r="ESW39" s="4648"/>
      <c r="ESX39" s="4648"/>
      <c r="ESY39" s="4648"/>
      <c r="ESZ39" s="4648"/>
      <c r="ETA39" s="4648"/>
      <c r="ETB39" s="4648"/>
      <c r="ETC39" s="4648"/>
      <c r="ETD39" s="4648"/>
      <c r="ETE39" s="4648"/>
      <c r="ETF39" s="4648"/>
      <c r="ETG39" s="4648"/>
      <c r="ETH39" s="4648"/>
      <c r="ETI39" s="4648"/>
      <c r="ETJ39" s="4648"/>
      <c r="ETK39" s="4648"/>
      <c r="ETL39" s="4648"/>
      <c r="ETM39" s="4648"/>
      <c r="ETN39" s="4648"/>
      <c r="ETO39" s="4648"/>
      <c r="ETP39" s="4648"/>
      <c r="ETQ39" s="4648"/>
      <c r="ETR39" s="4648"/>
      <c r="ETS39" s="4648"/>
      <c r="ETT39" s="4648"/>
      <c r="ETU39" s="4648"/>
      <c r="ETV39" s="4648"/>
      <c r="ETW39" s="4648"/>
      <c r="ETX39" s="4648"/>
      <c r="ETY39" s="4648"/>
      <c r="ETZ39" s="4648"/>
      <c r="EUA39" s="4648"/>
      <c r="EUB39" s="4648"/>
      <c r="EUC39" s="4648"/>
      <c r="EUD39" s="4648"/>
      <c r="EUE39" s="4648"/>
      <c r="EUF39" s="4648"/>
      <c r="EUG39" s="4648"/>
      <c r="EUH39" s="4648"/>
      <c r="EUI39" s="4648"/>
      <c r="EUJ39" s="4648"/>
      <c r="EUK39" s="4648"/>
      <c r="EUL39" s="4648"/>
      <c r="EUM39" s="4648"/>
      <c r="EUN39" s="4648"/>
      <c r="EUO39" s="4648"/>
      <c r="EUP39" s="4648"/>
      <c r="EUQ39" s="4648"/>
      <c r="EUR39" s="4648"/>
      <c r="EUS39" s="4648"/>
      <c r="EUT39" s="4648"/>
      <c r="EUU39" s="4648"/>
      <c r="EUV39" s="4648"/>
      <c r="EUW39" s="4648"/>
      <c r="EUX39" s="4648"/>
      <c r="EUY39" s="4648"/>
      <c r="EUZ39" s="4648"/>
      <c r="EVA39" s="4648"/>
      <c r="EVB39" s="4648"/>
      <c r="EVC39" s="4648"/>
      <c r="EVD39" s="4648"/>
      <c r="EVE39" s="4648"/>
      <c r="EVF39" s="4648"/>
      <c r="EVG39" s="4648"/>
      <c r="EVH39" s="4648"/>
      <c r="EVI39" s="4648"/>
      <c r="EVJ39" s="4648"/>
      <c r="EVK39" s="4648"/>
      <c r="EVL39" s="4648"/>
      <c r="EVM39" s="4648"/>
      <c r="EVN39" s="4648"/>
      <c r="EVO39" s="4648"/>
      <c r="EVP39" s="4648"/>
      <c r="EVQ39" s="4648"/>
      <c r="EVR39" s="4648"/>
      <c r="EVS39" s="4648"/>
      <c r="EVT39" s="4648"/>
      <c r="EVU39" s="4648"/>
      <c r="EVV39" s="4648"/>
      <c r="EVW39" s="4648"/>
      <c r="EVX39" s="4648"/>
      <c r="EVY39" s="4648"/>
      <c r="EVZ39" s="4648"/>
      <c r="EWA39" s="4648"/>
      <c r="EWB39" s="4648"/>
      <c r="EWC39" s="4648"/>
      <c r="EWD39" s="4648"/>
      <c r="EWE39" s="4648"/>
      <c r="EWF39" s="4648"/>
      <c r="EWG39" s="4648"/>
      <c r="EWH39" s="4648"/>
      <c r="EWI39" s="4648"/>
      <c r="EWJ39" s="4648"/>
      <c r="EWK39" s="4648"/>
      <c r="EWL39" s="4648"/>
      <c r="EWM39" s="4648"/>
      <c r="EWN39" s="4648"/>
      <c r="EWO39" s="4648"/>
      <c r="EWP39" s="4648"/>
      <c r="EWQ39" s="4648"/>
      <c r="EWR39" s="4648"/>
      <c r="EWS39" s="4648"/>
      <c r="EWT39" s="4648"/>
      <c r="EWU39" s="4648"/>
      <c r="EWV39" s="4648"/>
      <c r="EWW39" s="4648"/>
      <c r="EWX39" s="4648"/>
      <c r="EWY39" s="4648"/>
      <c r="EWZ39" s="4648"/>
      <c r="EXA39" s="4648"/>
      <c r="EXB39" s="4648"/>
      <c r="EXC39" s="4648"/>
      <c r="EXD39" s="4648"/>
      <c r="EXE39" s="4648"/>
      <c r="EXF39" s="4648"/>
      <c r="EXG39" s="4648"/>
      <c r="EXH39" s="4648"/>
      <c r="EXI39" s="4648"/>
      <c r="EXJ39" s="4648"/>
      <c r="EXK39" s="4648"/>
      <c r="EXL39" s="4648"/>
      <c r="EXM39" s="4648"/>
      <c r="EXN39" s="4648"/>
      <c r="EXO39" s="4648"/>
      <c r="EXP39" s="4648"/>
      <c r="EXQ39" s="4648"/>
      <c r="EXR39" s="4648"/>
      <c r="EXS39" s="4648"/>
      <c r="EXT39" s="4648"/>
      <c r="EXU39" s="4648"/>
      <c r="EXV39" s="4648"/>
      <c r="EXW39" s="4648"/>
      <c r="EXX39" s="4648"/>
      <c r="EXY39" s="4648"/>
      <c r="EXZ39" s="4648"/>
      <c r="EYA39" s="4648"/>
      <c r="EYB39" s="4648"/>
      <c r="EYC39" s="4648"/>
      <c r="EYD39" s="4648"/>
      <c r="EYE39" s="4648"/>
      <c r="EYF39" s="4648"/>
      <c r="EYG39" s="4648"/>
      <c r="EYH39" s="4648"/>
      <c r="EYI39" s="4648"/>
      <c r="EYJ39" s="4648"/>
      <c r="EYK39" s="4648"/>
      <c r="EYL39" s="4648"/>
      <c r="EYM39" s="4648"/>
      <c r="EYN39" s="4648"/>
      <c r="EYO39" s="4648"/>
      <c r="EYP39" s="4648"/>
      <c r="EYQ39" s="4648"/>
      <c r="EYR39" s="4648"/>
      <c r="EYS39" s="4648"/>
      <c r="EYT39" s="4648"/>
      <c r="EYU39" s="4648"/>
      <c r="EYV39" s="4648"/>
      <c r="EYW39" s="4648"/>
      <c r="EYX39" s="4648"/>
      <c r="EYY39" s="4648"/>
      <c r="EYZ39" s="4648"/>
      <c r="EZA39" s="4648"/>
      <c r="EZB39" s="4648"/>
      <c r="EZC39" s="4648"/>
      <c r="EZD39" s="4648"/>
      <c r="EZE39" s="4648"/>
      <c r="EZF39" s="4648"/>
      <c r="EZG39" s="4648"/>
      <c r="EZH39" s="4648"/>
      <c r="EZI39" s="4648"/>
      <c r="EZJ39" s="4648"/>
      <c r="EZK39" s="4648"/>
      <c r="EZL39" s="4648"/>
      <c r="EZM39" s="4648"/>
      <c r="EZN39" s="4648"/>
      <c r="EZO39" s="4648"/>
      <c r="EZP39" s="4648"/>
      <c r="EZQ39" s="4648"/>
      <c r="EZR39" s="4648"/>
      <c r="EZS39" s="4648"/>
      <c r="EZT39" s="4648"/>
      <c r="EZU39" s="4648"/>
      <c r="EZV39" s="4648"/>
      <c r="EZW39" s="4648"/>
      <c r="EZX39" s="4648"/>
      <c r="EZY39" s="4648"/>
      <c r="EZZ39" s="4648"/>
      <c r="FAA39" s="4648"/>
      <c r="FAB39" s="4648"/>
      <c r="FAC39" s="4648"/>
      <c r="FAD39" s="4648"/>
      <c r="FAE39" s="4648"/>
      <c r="FAF39" s="4648"/>
      <c r="FAG39" s="4648"/>
      <c r="FAH39" s="4648"/>
      <c r="FAI39" s="4648"/>
      <c r="FAJ39" s="4648"/>
      <c r="FAK39" s="4648"/>
      <c r="FAL39" s="4648"/>
      <c r="FAM39" s="4648"/>
      <c r="FAN39" s="4648"/>
      <c r="FAO39" s="4648"/>
      <c r="FAP39" s="4648"/>
      <c r="FAQ39" s="4648"/>
      <c r="FAR39" s="4648"/>
      <c r="FAS39" s="4648"/>
      <c r="FAT39" s="4648"/>
      <c r="FAU39" s="4648"/>
      <c r="FAV39" s="4648"/>
      <c r="FAW39" s="4648"/>
      <c r="FAX39" s="4648"/>
      <c r="FAY39" s="4648"/>
      <c r="FAZ39" s="4648"/>
      <c r="FBA39" s="4648"/>
      <c r="FBB39" s="4648"/>
      <c r="FBC39" s="4648"/>
      <c r="FBD39" s="4648"/>
      <c r="FBE39" s="4648"/>
      <c r="FBF39" s="4648"/>
      <c r="FBG39" s="4648"/>
      <c r="FBH39" s="4648"/>
      <c r="FBI39" s="4648"/>
      <c r="FBJ39" s="4648"/>
      <c r="FBK39" s="4648"/>
      <c r="FBL39" s="4648"/>
      <c r="FBM39" s="4648"/>
      <c r="FBN39" s="4648"/>
      <c r="FBO39" s="4648"/>
      <c r="FBP39" s="4648"/>
      <c r="FBQ39" s="4648"/>
      <c r="FBR39" s="4648"/>
      <c r="FBS39" s="4648"/>
      <c r="FBT39" s="4648"/>
      <c r="FBU39" s="4648"/>
      <c r="FBV39" s="4648"/>
      <c r="FBW39" s="4648"/>
      <c r="FBX39" s="4648"/>
      <c r="FBY39" s="4648"/>
      <c r="FBZ39" s="4648"/>
      <c r="FCA39" s="4648"/>
      <c r="FCB39" s="4648"/>
      <c r="FCC39" s="4648"/>
      <c r="FCD39" s="4648"/>
      <c r="FCE39" s="4648"/>
      <c r="FCF39" s="4648"/>
      <c r="FCG39" s="4648"/>
      <c r="FCH39" s="4648"/>
      <c r="FCI39" s="4648"/>
      <c r="FCJ39" s="4648"/>
      <c r="FCK39" s="4648"/>
      <c r="FCL39" s="4648"/>
      <c r="FCM39" s="4648"/>
      <c r="FCN39" s="4648"/>
      <c r="FCO39" s="4648"/>
      <c r="FCP39" s="4648"/>
      <c r="FCQ39" s="4648"/>
      <c r="FCR39" s="4648"/>
      <c r="FCS39" s="4648"/>
      <c r="FCT39" s="4648"/>
      <c r="FCU39" s="4648"/>
      <c r="FCV39" s="4648"/>
      <c r="FCW39" s="4648"/>
      <c r="FCX39" s="4648"/>
      <c r="FCY39" s="4648"/>
      <c r="FCZ39" s="4648"/>
      <c r="FDA39" s="4648"/>
      <c r="FDB39" s="4648"/>
      <c r="FDC39" s="4648"/>
      <c r="FDD39" s="4648"/>
      <c r="FDE39" s="4648"/>
      <c r="FDF39" s="4648"/>
      <c r="FDG39" s="4648"/>
      <c r="FDH39" s="4648"/>
      <c r="FDI39" s="4648"/>
      <c r="FDJ39" s="4648"/>
      <c r="FDK39" s="4648"/>
      <c r="FDL39" s="4648"/>
      <c r="FDM39" s="4648"/>
      <c r="FDN39" s="4648"/>
      <c r="FDO39" s="4648"/>
      <c r="FDP39" s="4648"/>
      <c r="FDQ39" s="4648"/>
      <c r="FDR39" s="4648"/>
      <c r="FDS39" s="4648"/>
      <c r="FDT39" s="4648"/>
      <c r="FDU39" s="4648"/>
      <c r="FDV39" s="4648"/>
      <c r="FDW39" s="4648"/>
      <c r="FDX39" s="4648"/>
      <c r="FDY39" s="4648"/>
      <c r="FDZ39" s="4648"/>
      <c r="FEA39" s="4648"/>
      <c r="FEB39" s="4648"/>
      <c r="FEC39" s="4648"/>
      <c r="FED39" s="4648"/>
      <c r="FEE39" s="4648"/>
      <c r="FEF39" s="4648"/>
      <c r="FEG39" s="4648"/>
      <c r="FEH39" s="4648"/>
      <c r="FEI39" s="4648"/>
      <c r="FEJ39" s="4648"/>
      <c r="FEK39" s="4648"/>
      <c r="FEL39" s="4648"/>
      <c r="FEM39" s="4648"/>
      <c r="FEN39" s="4648"/>
      <c r="FEO39" s="4648"/>
      <c r="FEP39" s="4648"/>
      <c r="FEQ39" s="4648"/>
      <c r="FER39" s="4648"/>
      <c r="FES39" s="4648"/>
      <c r="FET39" s="4648"/>
      <c r="FEU39" s="4648"/>
      <c r="FEV39" s="4648"/>
      <c r="FEW39" s="4648"/>
      <c r="FEX39" s="4648"/>
      <c r="FEY39" s="4648"/>
      <c r="FEZ39" s="4648"/>
      <c r="FFA39" s="4648"/>
      <c r="FFB39" s="4648"/>
      <c r="FFC39" s="4648"/>
      <c r="FFD39" s="4648"/>
      <c r="FFE39" s="4648"/>
      <c r="FFF39" s="4648"/>
      <c r="FFG39" s="4648"/>
      <c r="FFH39" s="4648"/>
      <c r="FFI39" s="4648"/>
      <c r="FFJ39" s="4648"/>
      <c r="FFK39" s="4648"/>
      <c r="FFL39" s="4648"/>
      <c r="FFM39" s="4648"/>
      <c r="FFN39" s="4648"/>
      <c r="FFO39" s="4648"/>
      <c r="FFP39" s="4648"/>
      <c r="FFQ39" s="4648"/>
      <c r="FFR39" s="4648"/>
      <c r="FFS39" s="4648"/>
      <c r="FFT39" s="4648"/>
      <c r="FFU39" s="4648"/>
      <c r="FFV39" s="4648"/>
      <c r="FFW39" s="4648"/>
      <c r="FFX39" s="4648"/>
      <c r="FFY39" s="4648"/>
      <c r="FFZ39" s="4648"/>
      <c r="FGA39" s="4648"/>
      <c r="FGB39" s="4648"/>
      <c r="FGC39" s="4648"/>
      <c r="FGD39" s="4648"/>
      <c r="FGE39" s="4648"/>
      <c r="FGF39" s="4648"/>
      <c r="FGG39" s="4648"/>
      <c r="FGH39" s="4648"/>
      <c r="FGI39" s="4648"/>
      <c r="FGJ39" s="4648"/>
      <c r="FGK39" s="4648"/>
      <c r="FGL39" s="4648"/>
      <c r="FGM39" s="4648"/>
      <c r="FGN39" s="4648"/>
      <c r="FGO39" s="4648"/>
      <c r="FGP39" s="4648"/>
      <c r="FGQ39" s="4648"/>
      <c r="FGR39" s="4648"/>
      <c r="FGS39" s="4648"/>
      <c r="FGT39" s="4648"/>
      <c r="FGU39" s="4648"/>
      <c r="FGV39" s="4648"/>
      <c r="FGW39" s="4648"/>
      <c r="FGX39" s="4648"/>
      <c r="FGY39" s="4648"/>
      <c r="FGZ39" s="4648"/>
      <c r="FHA39" s="4648"/>
      <c r="FHB39" s="4648"/>
      <c r="FHC39" s="4648"/>
      <c r="FHD39" s="4648"/>
      <c r="FHE39" s="4648"/>
      <c r="FHF39" s="4648"/>
      <c r="FHG39" s="4648"/>
      <c r="FHH39" s="4648"/>
      <c r="FHI39" s="4648"/>
      <c r="FHJ39" s="4648"/>
      <c r="FHK39" s="4648"/>
      <c r="FHL39" s="4648"/>
      <c r="FHM39" s="4648"/>
      <c r="FHN39" s="4648"/>
      <c r="FHO39" s="4648"/>
      <c r="FHP39" s="4648"/>
      <c r="FHQ39" s="4648"/>
      <c r="FHR39" s="4648"/>
      <c r="FHS39" s="4648"/>
      <c r="FHT39" s="4648"/>
      <c r="FHU39" s="4648"/>
      <c r="FHV39" s="4648"/>
      <c r="FHW39" s="4648"/>
      <c r="FHX39" s="4648"/>
      <c r="FHY39" s="4648"/>
      <c r="FHZ39" s="4648"/>
      <c r="FIA39" s="4648"/>
      <c r="FIB39" s="4648"/>
      <c r="FIC39" s="4648"/>
      <c r="FID39" s="4648"/>
      <c r="FIE39" s="4648"/>
      <c r="FIF39" s="4648"/>
      <c r="FIG39" s="4648"/>
      <c r="FIH39" s="4648"/>
      <c r="FII39" s="4648"/>
      <c r="FIJ39" s="4648"/>
      <c r="FIK39" s="4648"/>
      <c r="FIL39" s="4648"/>
      <c r="FIM39" s="4648"/>
      <c r="FIN39" s="4648"/>
      <c r="FIO39" s="4648"/>
      <c r="FIP39" s="4648"/>
      <c r="FIQ39" s="4648"/>
      <c r="FIR39" s="4648"/>
      <c r="FIS39" s="4648"/>
      <c r="FIT39" s="4648"/>
      <c r="FIU39" s="4648"/>
      <c r="FIV39" s="4648"/>
      <c r="FIW39" s="4648"/>
      <c r="FIX39" s="4648"/>
      <c r="FIY39" s="4648"/>
      <c r="FIZ39" s="4648"/>
      <c r="FJA39" s="4648"/>
      <c r="FJB39" s="4648"/>
      <c r="FJC39" s="4648"/>
      <c r="FJD39" s="4648"/>
      <c r="FJE39" s="4648"/>
      <c r="FJF39" s="4648"/>
      <c r="FJG39" s="4648"/>
      <c r="FJH39" s="4648"/>
      <c r="FJI39" s="4648"/>
      <c r="FJJ39" s="4648"/>
      <c r="FJK39" s="4648"/>
      <c r="FJL39" s="4648"/>
      <c r="FJM39" s="4648"/>
      <c r="FJN39" s="4648"/>
      <c r="FJO39" s="4648"/>
      <c r="FJP39" s="4648"/>
      <c r="FJQ39" s="4648"/>
      <c r="FJR39" s="4648"/>
      <c r="FJS39" s="4648"/>
      <c r="FJT39" s="4648"/>
      <c r="FJU39" s="4648"/>
      <c r="FJV39" s="4648"/>
      <c r="FJW39" s="4648"/>
      <c r="FJX39" s="4648"/>
      <c r="FJY39" s="4648"/>
      <c r="FJZ39" s="4648"/>
      <c r="FKA39" s="4648"/>
      <c r="FKB39" s="4648"/>
      <c r="FKC39" s="4648"/>
      <c r="FKD39" s="4648"/>
      <c r="FKE39" s="4648"/>
      <c r="FKF39" s="4648"/>
      <c r="FKG39" s="4648"/>
      <c r="FKH39" s="4648"/>
      <c r="FKI39" s="4648"/>
      <c r="FKJ39" s="4648"/>
      <c r="FKK39" s="4648"/>
      <c r="FKL39" s="4648"/>
      <c r="FKM39" s="4648"/>
      <c r="FKN39" s="4648"/>
      <c r="FKO39" s="4648"/>
      <c r="FKP39" s="4648"/>
      <c r="FKQ39" s="4648"/>
      <c r="FKR39" s="4648"/>
      <c r="FKS39" s="4648"/>
      <c r="FKT39" s="4648"/>
      <c r="FKU39" s="4648"/>
      <c r="FKV39" s="4648"/>
      <c r="FKW39" s="4648"/>
      <c r="FKX39" s="4648"/>
      <c r="FKY39" s="4648"/>
      <c r="FKZ39" s="4648"/>
      <c r="FLA39" s="4648"/>
      <c r="FLB39" s="4648"/>
      <c r="FLC39" s="4648"/>
      <c r="FLD39" s="4648"/>
      <c r="FLE39" s="4648"/>
      <c r="FLF39" s="4648"/>
      <c r="FLG39" s="4648"/>
      <c r="FLH39" s="4648"/>
      <c r="FLI39" s="4648"/>
      <c r="FLJ39" s="4648"/>
      <c r="FLK39" s="4648"/>
      <c r="FLL39" s="4648"/>
      <c r="FLM39" s="4648"/>
      <c r="FLN39" s="4648"/>
      <c r="FLO39" s="4648"/>
      <c r="FLP39" s="4648"/>
      <c r="FLQ39" s="4648"/>
      <c r="FLR39" s="4648"/>
      <c r="FLS39" s="4648"/>
      <c r="FLT39" s="4648"/>
      <c r="FLU39" s="4648"/>
      <c r="FLV39" s="4648"/>
      <c r="FLW39" s="4648"/>
      <c r="FLX39" s="4648"/>
      <c r="FLY39" s="4648"/>
      <c r="FLZ39" s="4648"/>
      <c r="FMA39" s="4648"/>
      <c r="FMB39" s="4648"/>
      <c r="FMC39" s="4648"/>
      <c r="FMD39" s="4648"/>
      <c r="FME39" s="4648"/>
      <c r="FMF39" s="4648"/>
      <c r="FMG39" s="4648"/>
      <c r="FMH39" s="4648"/>
      <c r="FMI39" s="4648"/>
      <c r="FMJ39" s="4648"/>
      <c r="FMK39" s="4648"/>
      <c r="FML39" s="4648"/>
      <c r="FMM39" s="4648"/>
      <c r="FMN39" s="4648"/>
      <c r="FMO39" s="4648"/>
      <c r="FMP39" s="4648"/>
      <c r="FMQ39" s="4648"/>
      <c r="FMR39" s="4648"/>
      <c r="FMS39" s="4648"/>
      <c r="FMT39" s="4648"/>
      <c r="FMU39" s="4648"/>
      <c r="FMV39" s="4648"/>
      <c r="FMW39" s="4648"/>
      <c r="FMX39" s="4648"/>
      <c r="FMY39" s="4648"/>
      <c r="FMZ39" s="4648"/>
      <c r="FNA39" s="4648"/>
      <c r="FNB39" s="4648"/>
      <c r="FNC39" s="4648"/>
      <c r="FND39" s="4648"/>
      <c r="FNE39" s="4648"/>
      <c r="FNF39" s="4648"/>
      <c r="FNG39" s="4648"/>
      <c r="FNH39" s="4648"/>
      <c r="FNI39" s="4648"/>
      <c r="FNJ39" s="4648"/>
      <c r="FNK39" s="4648"/>
      <c r="FNL39" s="4648"/>
      <c r="FNM39" s="4648"/>
      <c r="FNN39" s="4648"/>
      <c r="FNO39" s="4648"/>
      <c r="FNP39" s="4648"/>
      <c r="FNQ39" s="4648"/>
      <c r="FNR39" s="4648"/>
      <c r="FNS39" s="4648"/>
      <c r="FNT39" s="4648"/>
      <c r="FNU39" s="4648"/>
      <c r="FNV39" s="4648"/>
      <c r="FNW39" s="4648"/>
      <c r="FNX39" s="4648"/>
      <c r="FNY39" s="4648"/>
      <c r="FNZ39" s="4648"/>
      <c r="FOA39" s="4648"/>
      <c r="FOB39" s="4648"/>
      <c r="FOC39" s="4648"/>
      <c r="FOD39" s="4648"/>
      <c r="FOE39" s="4648"/>
      <c r="FOF39" s="4648"/>
      <c r="FOG39" s="4648"/>
      <c r="FOH39" s="4648"/>
      <c r="FOI39" s="4648"/>
      <c r="FOJ39" s="4648"/>
      <c r="FOK39" s="4648"/>
      <c r="FOL39" s="4648"/>
      <c r="FOM39" s="4648"/>
      <c r="FON39" s="4648"/>
      <c r="FOO39" s="4648"/>
      <c r="FOP39" s="4648"/>
      <c r="FOQ39" s="4648"/>
      <c r="FOR39" s="4648"/>
      <c r="FOS39" s="4648"/>
      <c r="FOT39" s="4648"/>
      <c r="FOU39" s="4648"/>
      <c r="FOV39" s="4648"/>
      <c r="FOW39" s="4648"/>
      <c r="FOX39" s="4648"/>
      <c r="FOY39" s="4648"/>
      <c r="FOZ39" s="4648"/>
      <c r="FPA39" s="4648"/>
      <c r="FPB39" s="4648"/>
      <c r="FPC39" s="4648"/>
      <c r="FPD39" s="4648"/>
      <c r="FPE39" s="4648"/>
      <c r="FPF39" s="4648"/>
      <c r="FPG39" s="4648"/>
      <c r="FPH39" s="4648"/>
      <c r="FPI39" s="4648"/>
      <c r="FPJ39" s="4648"/>
      <c r="FPK39" s="4648"/>
      <c r="FPL39" s="4648"/>
      <c r="FPM39" s="4648"/>
      <c r="FPN39" s="4648"/>
      <c r="FPO39" s="4648"/>
      <c r="FPP39" s="4648"/>
      <c r="FPQ39" s="4648"/>
      <c r="FPR39" s="4648"/>
      <c r="FPS39" s="4648"/>
      <c r="FPT39" s="4648"/>
      <c r="FPU39" s="4648"/>
      <c r="FPV39" s="4648"/>
      <c r="FPW39" s="4648"/>
      <c r="FPX39" s="4648"/>
      <c r="FPY39" s="4648"/>
      <c r="FPZ39" s="4648"/>
      <c r="FQA39" s="4648"/>
      <c r="FQB39" s="4648"/>
      <c r="FQC39" s="4648"/>
      <c r="FQD39" s="4648"/>
      <c r="FQE39" s="4648"/>
      <c r="FQF39" s="4648"/>
      <c r="FQG39" s="4648"/>
      <c r="FQH39" s="4648"/>
      <c r="FQI39" s="4648"/>
      <c r="FQJ39" s="4648"/>
      <c r="FQK39" s="4648"/>
      <c r="FQL39" s="4648"/>
      <c r="FQM39" s="4648"/>
      <c r="FQN39" s="4648"/>
      <c r="FQO39" s="4648"/>
      <c r="FQP39" s="4648"/>
      <c r="FQQ39" s="4648"/>
      <c r="FQR39" s="4648"/>
      <c r="FQS39" s="4648"/>
      <c r="FQT39" s="4648"/>
      <c r="FQU39" s="4648"/>
      <c r="FQV39" s="4648"/>
      <c r="FQW39" s="4648"/>
      <c r="FQX39" s="4648"/>
      <c r="FQY39" s="4648"/>
      <c r="FQZ39" s="4648"/>
      <c r="FRA39" s="4648"/>
      <c r="FRB39" s="4648"/>
      <c r="FRC39" s="4648"/>
      <c r="FRD39" s="4648"/>
      <c r="FRE39" s="4648"/>
      <c r="FRF39" s="4648"/>
      <c r="FRG39" s="4648"/>
      <c r="FRH39" s="4648"/>
      <c r="FRI39" s="4648"/>
      <c r="FRJ39" s="4648"/>
      <c r="FRK39" s="4648"/>
      <c r="FRL39" s="4648"/>
      <c r="FRM39" s="4648"/>
      <c r="FRN39" s="4648"/>
      <c r="FRO39" s="4648"/>
      <c r="FRP39" s="4648"/>
      <c r="FRQ39" s="4648"/>
      <c r="FRR39" s="4648"/>
      <c r="FRS39" s="4648"/>
      <c r="FRT39" s="4648"/>
      <c r="FRU39" s="4648"/>
      <c r="FRV39" s="4648"/>
      <c r="FRW39" s="4648"/>
      <c r="FRX39" s="4648"/>
      <c r="FRY39" s="4648"/>
      <c r="FRZ39" s="4648"/>
      <c r="FSA39" s="4648"/>
      <c r="FSB39" s="4648"/>
      <c r="FSC39" s="4648"/>
      <c r="FSD39" s="4648"/>
      <c r="FSE39" s="4648"/>
      <c r="FSF39" s="4648"/>
      <c r="FSG39" s="4648"/>
      <c r="FSH39" s="4648"/>
      <c r="FSI39" s="4648"/>
      <c r="FSJ39" s="4648"/>
      <c r="FSK39" s="4648"/>
      <c r="FSL39" s="4648"/>
      <c r="FSM39" s="4648"/>
      <c r="FSN39" s="4648"/>
      <c r="FSO39" s="4648"/>
      <c r="FSP39" s="4648"/>
      <c r="FSQ39" s="4648"/>
      <c r="FSR39" s="4648"/>
      <c r="FSS39" s="4648"/>
      <c r="FST39" s="4648"/>
      <c r="FSU39" s="4648"/>
      <c r="FSV39" s="4648"/>
      <c r="FSW39" s="4648"/>
      <c r="FSX39" s="4648"/>
      <c r="FSY39" s="4648"/>
      <c r="FSZ39" s="4648"/>
      <c r="FTA39" s="4648"/>
      <c r="FTB39" s="4648"/>
      <c r="FTC39" s="4648"/>
      <c r="FTD39" s="4648"/>
      <c r="FTE39" s="4648"/>
      <c r="FTF39" s="4648"/>
      <c r="FTG39" s="4648"/>
      <c r="FTH39" s="4648"/>
      <c r="FTI39" s="4648"/>
      <c r="FTJ39" s="4648"/>
      <c r="FTK39" s="4648"/>
      <c r="FTL39" s="4648"/>
      <c r="FTM39" s="4648"/>
      <c r="FTN39" s="4648"/>
      <c r="FTO39" s="4648"/>
      <c r="FTP39" s="4648"/>
      <c r="FTQ39" s="4648"/>
      <c r="FTR39" s="4648"/>
      <c r="FTS39" s="4648"/>
      <c r="FTT39" s="4648"/>
      <c r="FTU39" s="4648"/>
      <c r="FTV39" s="4648"/>
      <c r="FTW39" s="4648"/>
      <c r="FTX39" s="4648"/>
      <c r="FTY39" s="4648"/>
      <c r="FTZ39" s="4648"/>
      <c r="FUA39" s="4648"/>
      <c r="FUB39" s="4648"/>
      <c r="FUC39" s="4648"/>
      <c r="FUD39" s="4648"/>
      <c r="FUE39" s="4648"/>
      <c r="FUF39" s="4648"/>
      <c r="FUG39" s="4648"/>
      <c r="FUH39" s="4648"/>
      <c r="FUI39" s="4648"/>
      <c r="FUJ39" s="4648"/>
      <c r="FUK39" s="4648"/>
      <c r="FUL39" s="4648"/>
      <c r="FUM39" s="4648"/>
      <c r="FUN39" s="4648"/>
      <c r="FUO39" s="4648"/>
      <c r="FUP39" s="4648"/>
      <c r="FUQ39" s="4648"/>
      <c r="FUR39" s="4648"/>
      <c r="FUS39" s="4648"/>
      <c r="FUT39" s="4648"/>
      <c r="FUU39" s="4648"/>
      <c r="FUV39" s="4648"/>
      <c r="FUW39" s="4648"/>
      <c r="FUX39" s="4648"/>
      <c r="FUY39" s="4648"/>
      <c r="FUZ39" s="4648"/>
      <c r="FVA39" s="4648"/>
      <c r="FVB39" s="4648"/>
      <c r="FVC39" s="4648"/>
      <c r="FVD39" s="4648"/>
      <c r="FVE39" s="4648"/>
      <c r="FVF39" s="4648"/>
      <c r="FVG39" s="4648"/>
      <c r="FVH39" s="4648"/>
      <c r="FVI39" s="4648"/>
      <c r="FVJ39" s="4648"/>
      <c r="FVK39" s="4648"/>
      <c r="FVL39" s="4648"/>
      <c r="FVM39" s="4648"/>
      <c r="FVN39" s="4648"/>
      <c r="FVO39" s="4648"/>
      <c r="FVP39" s="4648"/>
      <c r="FVQ39" s="4648"/>
      <c r="FVR39" s="4648"/>
      <c r="FVS39" s="4648"/>
      <c r="FVT39" s="4648"/>
      <c r="FVU39" s="4648"/>
      <c r="FVV39" s="4648"/>
      <c r="FVW39" s="4648"/>
      <c r="FVX39" s="4648"/>
      <c r="FVY39" s="4648"/>
      <c r="FVZ39" s="4648"/>
      <c r="FWA39" s="4648"/>
      <c r="FWB39" s="4648"/>
      <c r="FWC39" s="4648"/>
      <c r="FWD39" s="4648"/>
      <c r="FWE39" s="4648"/>
      <c r="FWF39" s="4648"/>
      <c r="FWG39" s="4648"/>
      <c r="FWH39" s="4648"/>
      <c r="FWI39" s="4648"/>
      <c r="FWJ39" s="4648"/>
      <c r="FWK39" s="4648"/>
      <c r="FWL39" s="4648"/>
      <c r="FWM39" s="4648"/>
      <c r="FWN39" s="4648"/>
      <c r="FWO39" s="4648"/>
      <c r="FWP39" s="4648"/>
      <c r="FWQ39" s="4648"/>
      <c r="FWR39" s="4648"/>
      <c r="FWS39" s="4648"/>
      <c r="FWT39" s="4648"/>
      <c r="FWU39" s="4648"/>
      <c r="FWV39" s="4648"/>
      <c r="FWW39" s="4648"/>
      <c r="FWX39" s="4648"/>
      <c r="FWY39" s="4648"/>
      <c r="FWZ39" s="4648"/>
      <c r="FXA39" s="4648"/>
      <c r="FXB39" s="4648"/>
      <c r="FXC39" s="4648"/>
      <c r="FXD39" s="4648"/>
      <c r="FXE39" s="4648"/>
      <c r="FXF39" s="4648"/>
      <c r="FXG39" s="4648"/>
      <c r="FXH39" s="4648"/>
      <c r="FXI39" s="4648"/>
      <c r="FXJ39" s="4648"/>
      <c r="FXK39" s="4648"/>
      <c r="FXL39" s="4648"/>
      <c r="FXM39" s="4648"/>
      <c r="FXN39" s="4648"/>
      <c r="FXO39" s="4648"/>
      <c r="FXP39" s="4648"/>
      <c r="FXQ39" s="4648"/>
      <c r="FXR39" s="4648"/>
      <c r="FXS39" s="4648"/>
      <c r="FXT39" s="4648"/>
      <c r="FXU39" s="4648"/>
      <c r="FXV39" s="4648"/>
      <c r="FXW39" s="4648"/>
      <c r="FXX39" s="4648"/>
      <c r="FXY39" s="4648"/>
      <c r="FXZ39" s="4648"/>
      <c r="FYA39" s="4648"/>
      <c r="FYB39" s="4648"/>
      <c r="FYC39" s="4648"/>
      <c r="FYD39" s="4648"/>
      <c r="FYE39" s="4648"/>
      <c r="FYF39" s="4648"/>
      <c r="FYG39" s="4648"/>
      <c r="FYH39" s="4648"/>
      <c r="FYI39" s="4648"/>
      <c r="FYJ39" s="4648"/>
      <c r="FYK39" s="4648"/>
      <c r="FYL39" s="4648"/>
      <c r="FYM39" s="4648"/>
      <c r="FYN39" s="4648"/>
      <c r="FYO39" s="4648"/>
      <c r="FYP39" s="4648"/>
      <c r="FYQ39" s="4648"/>
      <c r="FYR39" s="4648"/>
      <c r="FYS39" s="4648"/>
      <c r="FYT39" s="4648"/>
      <c r="FYU39" s="4648"/>
      <c r="FYV39" s="4648"/>
      <c r="FYW39" s="4648"/>
      <c r="FYX39" s="4648"/>
      <c r="FYY39" s="4648"/>
      <c r="FYZ39" s="4648"/>
      <c r="FZA39" s="4648"/>
      <c r="FZB39" s="4648"/>
      <c r="FZC39" s="4648"/>
      <c r="FZD39" s="4648"/>
      <c r="FZE39" s="4648"/>
      <c r="FZF39" s="4648"/>
      <c r="FZG39" s="4648"/>
      <c r="FZH39" s="4648"/>
      <c r="FZI39" s="4648"/>
      <c r="FZJ39" s="4648"/>
      <c r="FZK39" s="4648"/>
      <c r="FZL39" s="4648"/>
      <c r="FZM39" s="4648"/>
      <c r="FZN39" s="4648"/>
      <c r="FZO39" s="4648"/>
      <c r="FZP39" s="4648"/>
      <c r="FZQ39" s="4648"/>
      <c r="FZR39" s="4648"/>
      <c r="FZS39" s="4648"/>
      <c r="FZT39" s="4648"/>
      <c r="FZU39" s="4648"/>
      <c r="FZV39" s="4648"/>
      <c r="FZW39" s="4648"/>
      <c r="FZX39" s="4648"/>
      <c r="FZY39" s="4648"/>
      <c r="FZZ39" s="4648"/>
      <c r="GAA39" s="4648"/>
      <c r="GAB39" s="4648"/>
      <c r="GAC39" s="4648"/>
      <c r="GAD39" s="4648"/>
      <c r="GAE39" s="4648"/>
      <c r="GAF39" s="4648"/>
      <c r="GAG39" s="4648"/>
      <c r="GAH39" s="4648"/>
      <c r="GAI39" s="4648"/>
      <c r="GAJ39" s="4648"/>
      <c r="GAK39" s="4648"/>
      <c r="GAL39" s="4648"/>
      <c r="GAM39" s="4648"/>
      <c r="GAN39" s="4648"/>
      <c r="GAO39" s="4648"/>
      <c r="GAP39" s="4648"/>
      <c r="GAQ39" s="4648"/>
      <c r="GAR39" s="4648"/>
      <c r="GAS39" s="4648"/>
      <c r="GAT39" s="4648"/>
      <c r="GAU39" s="4648"/>
      <c r="GAV39" s="4648"/>
      <c r="GAW39" s="4648"/>
      <c r="GAX39" s="4648"/>
      <c r="GAY39" s="4648"/>
      <c r="GAZ39" s="4648"/>
      <c r="GBA39" s="4648"/>
      <c r="GBB39" s="4648"/>
      <c r="GBC39" s="4648"/>
      <c r="GBD39" s="4648"/>
      <c r="GBE39" s="4648"/>
      <c r="GBF39" s="4648"/>
      <c r="GBG39" s="4648"/>
      <c r="GBH39" s="4648"/>
      <c r="GBI39" s="4648"/>
      <c r="GBJ39" s="4648"/>
      <c r="GBK39" s="4648"/>
      <c r="GBL39" s="4648"/>
      <c r="GBM39" s="4648"/>
      <c r="GBN39" s="4648"/>
      <c r="GBO39" s="4648"/>
      <c r="GBP39" s="4648"/>
      <c r="GBQ39" s="4648"/>
      <c r="GBR39" s="4648"/>
      <c r="GBS39" s="4648"/>
      <c r="GBT39" s="4648"/>
      <c r="GBU39" s="4648"/>
      <c r="GBV39" s="4648"/>
      <c r="GBW39" s="4648"/>
      <c r="GBX39" s="4648"/>
      <c r="GBY39" s="4648"/>
      <c r="GBZ39" s="4648"/>
      <c r="GCA39" s="4648"/>
      <c r="GCB39" s="4648"/>
      <c r="GCC39" s="4648"/>
      <c r="GCD39" s="4648"/>
      <c r="GCE39" s="4648"/>
      <c r="GCF39" s="4648"/>
      <c r="GCG39" s="4648"/>
      <c r="GCH39" s="4648"/>
      <c r="GCI39" s="4648"/>
      <c r="GCJ39" s="4648"/>
      <c r="GCK39" s="4648"/>
      <c r="GCL39" s="4648"/>
      <c r="GCM39" s="4648"/>
      <c r="GCN39" s="4648"/>
      <c r="GCO39" s="4648"/>
      <c r="GCP39" s="4648"/>
      <c r="GCQ39" s="4648"/>
      <c r="GCR39" s="4648"/>
      <c r="GCS39" s="4648"/>
      <c r="GCT39" s="4648"/>
      <c r="GCU39" s="4648"/>
      <c r="GCV39" s="4648"/>
      <c r="GCW39" s="4648"/>
      <c r="GCX39" s="4648"/>
      <c r="GCY39" s="4648"/>
      <c r="GCZ39" s="4648"/>
      <c r="GDA39" s="4648"/>
      <c r="GDB39" s="4648"/>
      <c r="GDC39" s="4648"/>
      <c r="GDD39" s="4648"/>
      <c r="GDE39" s="4648"/>
      <c r="GDF39" s="4648"/>
      <c r="GDG39" s="4648"/>
      <c r="GDH39" s="4648"/>
      <c r="GDI39" s="4648"/>
      <c r="GDJ39" s="4648"/>
      <c r="GDK39" s="4648"/>
      <c r="GDL39" s="4648"/>
      <c r="GDM39" s="4648"/>
      <c r="GDN39" s="4648"/>
      <c r="GDO39" s="4648"/>
      <c r="GDP39" s="4648"/>
      <c r="GDQ39" s="4648"/>
      <c r="GDR39" s="4648"/>
      <c r="GDS39" s="4648"/>
      <c r="GDT39" s="4648"/>
      <c r="GDU39" s="4648"/>
      <c r="GDV39" s="4648"/>
      <c r="GDW39" s="4648"/>
      <c r="GDX39" s="4648"/>
      <c r="GDY39" s="4648"/>
      <c r="GDZ39" s="4648"/>
      <c r="GEA39" s="4648"/>
      <c r="GEB39" s="4648"/>
      <c r="GEC39" s="4648"/>
      <c r="GED39" s="4648"/>
      <c r="GEE39" s="4648"/>
      <c r="GEF39" s="4648"/>
      <c r="GEG39" s="4648"/>
      <c r="GEH39" s="4648"/>
      <c r="GEI39" s="4648"/>
      <c r="GEJ39" s="4648"/>
      <c r="GEK39" s="4648"/>
      <c r="GEL39" s="4648"/>
      <c r="GEM39" s="4648"/>
      <c r="GEN39" s="4648"/>
      <c r="GEO39" s="4648"/>
      <c r="GEP39" s="4648"/>
      <c r="GEQ39" s="4648"/>
      <c r="GER39" s="4648"/>
      <c r="GES39" s="4648"/>
      <c r="GET39" s="4648"/>
      <c r="GEU39" s="4648"/>
      <c r="GEV39" s="4648"/>
      <c r="GEW39" s="4648"/>
      <c r="GEX39" s="4648"/>
      <c r="GEY39" s="4648"/>
      <c r="GEZ39" s="4648"/>
      <c r="GFA39" s="4648"/>
      <c r="GFB39" s="4648"/>
      <c r="GFC39" s="4648"/>
      <c r="GFD39" s="4648"/>
      <c r="GFE39" s="4648"/>
      <c r="GFF39" s="4648"/>
      <c r="GFG39" s="4648"/>
      <c r="GFH39" s="4648"/>
      <c r="GFI39" s="4648"/>
      <c r="GFJ39" s="4648"/>
      <c r="GFK39" s="4648"/>
      <c r="GFL39" s="4648"/>
      <c r="GFM39" s="4648"/>
      <c r="GFN39" s="4648"/>
      <c r="GFO39" s="4648"/>
      <c r="GFP39" s="4648"/>
      <c r="GFQ39" s="4648"/>
      <c r="GFR39" s="4648"/>
      <c r="GFS39" s="4648"/>
      <c r="GFT39" s="4648"/>
      <c r="GFU39" s="4648"/>
      <c r="GFV39" s="4648"/>
      <c r="GFW39" s="4648"/>
      <c r="GFX39" s="4648"/>
      <c r="GFY39" s="4648"/>
      <c r="GFZ39" s="4648"/>
      <c r="GGA39" s="4648"/>
      <c r="GGB39" s="4648"/>
      <c r="GGC39" s="4648"/>
      <c r="GGD39" s="4648"/>
      <c r="GGE39" s="4648"/>
      <c r="GGF39" s="4648"/>
      <c r="GGG39" s="4648"/>
      <c r="GGH39" s="4648"/>
      <c r="GGI39" s="4648"/>
      <c r="GGJ39" s="4648"/>
      <c r="GGK39" s="4648"/>
      <c r="GGL39" s="4648"/>
      <c r="GGM39" s="4648"/>
      <c r="GGN39" s="4648"/>
      <c r="GGO39" s="4648"/>
      <c r="GGP39" s="4648"/>
      <c r="GGQ39" s="4648"/>
      <c r="GGR39" s="4648"/>
      <c r="GGS39" s="4648"/>
      <c r="GGT39" s="4648"/>
      <c r="GGU39" s="4648"/>
      <c r="GGV39" s="4648"/>
      <c r="GGW39" s="4648"/>
      <c r="GGX39" s="4648"/>
      <c r="GGY39" s="4648"/>
      <c r="GGZ39" s="4648"/>
      <c r="GHA39" s="4648"/>
      <c r="GHB39" s="4648"/>
      <c r="GHC39" s="4648"/>
      <c r="GHD39" s="4648"/>
      <c r="GHE39" s="4648"/>
      <c r="GHF39" s="4648"/>
      <c r="GHG39" s="4648"/>
      <c r="GHH39" s="4648"/>
      <c r="GHI39" s="4648"/>
      <c r="GHJ39" s="4648"/>
      <c r="GHK39" s="4648"/>
      <c r="GHL39" s="4648"/>
      <c r="GHM39" s="4648"/>
      <c r="GHN39" s="4648"/>
      <c r="GHO39" s="4648"/>
      <c r="GHP39" s="4648"/>
      <c r="GHQ39" s="4648"/>
      <c r="GHR39" s="4648"/>
      <c r="GHS39" s="4648"/>
      <c r="GHT39" s="4648"/>
      <c r="GHU39" s="4648"/>
      <c r="GHV39" s="4648"/>
      <c r="GHW39" s="4648"/>
      <c r="GHX39" s="4648"/>
      <c r="GHY39" s="4648"/>
      <c r="GHZ39" s="4648"/>
      <c r="GIA39" s="4648"/>
      <c r="GIB39" s="4648"/>
      <c r="GIC39" s="4648"/>
      <c r="GID39" s="4648"/>
      <c r="GIE39" s="4648"/>
      <c r="GIF39" s="4648"/>
      <c r="GIG39" s="4648"/>
      <c r="GIH39" s="4648"/>
      <c r="GII39" s="4648"/>
      <c r="GIJ39" s="4648"/>
      <c r="GIK39" s="4648"/>
      <c r="GIL39" s="4648"/>
      <c r="GIM39" s="4648"/>
      <c r="GIN39" s="4648"/>
      <c r="GIO39" s="4648"/>
      <c r="GIP39" s="4648"/>
      <c r="GIQ39" s="4648"/>
      <c r="GIR39" s="4648"/>
      <c r="GIS39" s="4648"/>
      <c r="GIT39" s="4648"/>
      <c r="GIU39" s="4648"/>
      <c r="GIV39" s="4648"/>
      <c r="GIW39" s="4648"/>
      <c r="GIX39" s="4648"/>
      <c r="GIY39" s="4648"/>
      <c r="GIZ39" s="4648"/>
      <c r="GJA39" s="4648"/>
      <c r="GJB39" s="4648"/>
      <c r="GJC39" s="4648"/>
      <c r="GJD39" s="4648"/>
      <c r="GJE39" s="4648"/>
      <c r="GJF39" s="4648"/>
      <c r="GJG39" s="4648"/>
      <c r="GJH39" s="4648"/>
      <c r="GJI39" s="4648"/>
      <c r="GJJ39" s="4648"/>
      <c r="GJK39" s="4648"/>
      <c r="GJL39" s="4648"/>
      <c r="GJM39" s="4648"/>
      <c r="GJN39" s="4648"/>
      <c r="GJO39" s="4648"/>
      <c r="GJP39" s="4648"/>
      <c r="GJQ39" s="4648"/>
      <c r="GJR39" s="4648"/>
      <c r="GJS39" s="4648"/>
      <c r="GJT39" s="4648"/>
      <c r="GJU39" s="4648"/>
      <c r="GJV39" s="4648"/>
      <c r="GJW39" s="4648"/>
      <c r="GJX39" s="4648"/>
      <c r="GJY39" s="4648"/>
      <c r="GJZ39" s="4648"/>
      <c r="GKA39" s="4648"/>
      <c r="GKB39" s="4648"/>
      <c r="GKC39" s="4648"/>
      <c r="GKD39" s="4648"/>
      <c r="GKE39" s="4648"/>
      <c r="GKF39" s="4648"/>
      <c r="GKG39" s="4648"/>
      <c r="GKH39" s="4648"/>
      <c r="GKI39" s="4648"/>
      <c r="GKJ39" s="4648"/>
      <c r="GKK39" s="4648"/>
      <c r="GKL39" s="4648"/>
      <c r="GKM39" s="4648"/>
      <c r="GKN39" s="4648"/>
      <c r="GKO39" s="4648"/>
      <c r="GKP39" s="4648"/>
      <c r="GKQ39" s="4648"/>
      <c r="GKR39" s="4648"/>
      <c r="GKS39" s="4648"/>
      <c r="GKT39" s="4648"/>
      <c r="GKU39" s="4648"/>
      <c r="GKV39" s="4648"/>
      <c r="GKW39" s="4648"/>
      <c r="GKX39" s="4648"/>
      <c r="GKY39" s="4648"/>
      <c r="GKZ39" s="4648"/>
      <c r="GLA39" s="4648"/>
      <c r="GLB39" s="4648"/>
      <c r="GLC39" s="4648"/>
      <c r="GLD39" s="4648"/>
      <c r="GLE39" s="4648"/>
      <c r="GLF39" s="4648"/>
      <c r="GLG39" s="4648"/>
      <c r="GLH39" s="4648"/>
      <c r="GLI39" s="4648"/>
      <c r="GLJ39" s="4648"/>
      <c r="GLK39" s="4648"/>
      <c r="GLL39" s="4648"/>
      <c r="GLM39" s="4648"/>
      <c r="GLN39" s="4648"/>
      <c r="GLO39" s="4648"/>
      <c r="GLP39" s="4648"/>
      <c r="GLQ39" s="4648"/>
      <c r="GLR39" s="4648"/>
      <c r="GLS39" s="4648"/>
      <c r="GLT39" s="4648"/>
      <c r="GLU39" s="4648"/>
      <c r="GLV39" s="4648"/>
      <c r="GLW39" s="4648"/>
      <c r="GLX39" s="4648"/>
      <c r="GLY39" s="4648"/>
      <c r="GLZ39" s="4648"/>
      <c r="GMA39" s="4648"/>
      <c r="GMB39" s="4648"/>
      <c r="GMC39" s="4648"/>
      <c r="GMD39" s="4648"/>
      <c r="GME39" s="4648"/>
      <c r="GMF39" s="4648"/>
      <c r="GMG39" s="4648"/>
      <c r="GMH39" s="4648"/>
      <c r="GMI39" s="4648"/>
      <c r="GMJ39" s="4648"/>
      <c r="GMK39" s="4648"/>
      <c r="GML39" s="4648"/>
      <c r="GMM39" s="4648"/>
      <c r="GMN39" s="4648"/>
      <c r="GMO39" s="4648"/>
      <c r="GMP39" s="4648"/>
      <c r="GMQ39" s="4648"/>
      <c r="GMR39" s="4648"/>
      <c r="GMS39" s="4648"/>
      <c r="GMT39" s="4648"/>
      <c r="GMU39" s="4648"/>
      <c r="GMV39" s="4648"/>
      <c r="GMW39" s="4648"/>
      <c r="GMX39" s="4648"/>
      <c r="GMY39" s="4648"/>
      <c r="GMZ39" s="4648"/>
      <c r="GNA39" s="4648"/>
      <c r="GNB39" s="4648"/>
      <c r="GNC39" s="4648"/>
      <c r="GND39" s="4648"/>
      <c r="GNE39" s="4648"/>
      <c r="GNF39" s="4648"/>
      <c r="GNG39" s="4648"/>
      <c r="GNH39" s="4648"/>
      <c r="GNI39" s="4648"/>
      <c r="GNJ39" s="4648"/>
      <c r="GNK39" s="4648"/>
      <c r="GNL39" s="4648"/>
      <c r="GNM39" s="4648"/>
      <c r="GNN39" s="4648"/>
      <c r="GNO39" s="4648"/>
      <c r="GNP39" s="4648"/>
      <c r="GNQ39" s="4648"/>
      <c r="GNR39" s="4648"/>
      <c r="GNS39" s="4648"/>
      <c r="GNT39" s="4648"/>
      <c r="GNU39" s="4648"/>
      <c r="GNV39" s="4648"/>
      <c r="GNW39" s="4648"/>
      <c r="GNX39" s="4648"/>
      <c r="GNY39" s="4648"/>
      <c r="GNZ39" s="4648"/>
      <c r="GOA39" s="4648"/>
      <c r="GOB39" s="4648"/>
      <c r="GOC39" s="4648"/>
      <c r="GOD39" s="4648"/>
      <c r="GOE39" s="4648"/>
      <c r="GOF39" s="4648"/>
      <c r="GOG39" s="4648"/>
      <c r="GOH39" s="4648"/>
      <c r="GOI39" s="4648"/>
      <c r="GOJ39" s="4648"/>
      <c r="GOK39" s="4648"/>
      <c r="GOL39" s="4648"/>
      <c r="GOM39" s="4648"/>
      <c r="GON39" s="4648"/>
      <c r="GOO39" s="4648"/>
      <c r="GOP39" s="4648"/>
      <c r="GOQ39" s="4648"/>
      <c r="GOR39" s="4648"/>
      <c r="GOS39" s="4648"/>
      <c r="GOT39" s="4648"/>
      <c r="GOU39" s="4648"/>
      <c r="GOV39" s="4648"/>
      <c r="GOW39" s="4648"/>
      <c r="GOX39" s="4648"/>
      <c r="GOY39" s="4648"/>
      <c r="GOZ39" s="4648"/>
      <c r="GPA39" s="4648"/>
      <c r="GPB39" s="4648"/>
      <c r="GPC39" s="4648"/>
      <c r="GPD39" s="4648"/>
      <c r="GPE39" s="4648"/>
      <c r="GPF39" s="4648"/>
      <c r="GPG39" s="4648"/>
      <c r="GPH39" s="4648"/>
      <c r="GPI39" s="4648"/>
      <c r="GPJ39" s="4648"/>
      <c r="GPK39" s="4648"/>
      <c r="GPL39" s="4648"/>
      <c r="GPM39" s="4648"/>
      <c r="GPN39" s="4648"/>
      <c r="GPO39" s="4648"/>
      <c r="GPP39" s="4648"/>
      <c r="GPQ39" s="4648"/>
      <c r="GPR39" s="4648"/>
      <c r="GPS39" s="4648"/>
      <c r="GPT39" s="4648"/>
      <c r="GPU39" s="4648"/>
      <c r="GPV39" s="4648"/>
      <c r="GPW39" s="4648"/>
      <c r="GPX39" s="4648"/>
      <c r="GPY39" s="4648"/>
      <c r="GPZ39" s="4648"/>
      <c r="GQA39" s="4648"/>
      <c r="GQB39" s="4648"/>
      <c r="GQC39" s="4648"/>
      <c r="GQD39" s="4648"/>
      <c r="GQE39" s="4648"/>
      <c r="GQF39" s="4648"/>
      <c r="GQG39" s="4648"/>
      <c r="GQH39" s="4648"/>
      <c r="GQI39" s="4648"/>
      <c r="GQJ39" s="4648"/>
      <c r="GQK39" s="4648"/>
      <c r="GQL39" s="4648"/>
      <c r="GQM39" s="4648"/>
      <c r="GQN39" s="4648"/>
      <c r="GQO39" s="4648"/>
      <c r="GQP39" s="4648"/>
      <c r="GQQ39" s="4648"/>
      <c r="GQR39" s="4648"/>
      <c r="GQS39" s="4648"/>
      <c r="GQT39" s="4648"/>
      <c r="GQU39" s="4648"/>
      <c r="GQV39" s="4648"/>
      <c r="GQW39" s="4648"/>
      <c r="GQX39" s="4648"/>
      <c r="GQY39" s="4648"/>
      <c r="GQZ39" s="4648"/>
      <c r="GRA39" s="4648"/>
      <c r="GRB39" s="4648"/>
      <c r="GRC39" s="4648"/>
      <c r="GRD39" s="4648"/>
      <c r="GRE39" s="4648"/>
      <c r="GRF39" s="4648"/>
      <c r="GRG39" s="4648"/>
      <c r="GRH39" s="4648"/>
      <c r="GRI39" s="4648"/>
      <c r="GRJ39" s="4648"/>
      <c r="GRK39" s="4648"/>
      <c r="GRL39" s="4648"/>
      <c r="GRM39" s="4648"/>
      <c r="GRN39" s="4648"/>
      <c r="GRO39" s="4648"/>
      <c r="GRP39" s="4648"/>
      <c r="GRQ39" s="4648"/>
      <c r="GRR39" s="4648"/>
      <c r="GRS39" s="4648"/>
      <c r="GRT39" s="4648"/>
      <c r="GRU39" s="4648"/>
      <c r="GRV39" s="4648"/>
      <c r="GRW39" s="4648"/>
      <c r="GRX39" s="4648"/>
      <c r="GRY39" s="4648"/>
      <c r="GRZ39" s="4648"/>
      <c r="GSA39" s="4648"/>
      <c r="GSB39" s="4648"/>
      <c r="GSC39" s="4648"/>
      <c r="GSD39" s="4648"/>
      <c r="GSE39" s="4648"/>
      <c r="GSF39" s="4648"/>
      <c r="GSG39" s="4648"/>
      <c r="GSH39" s="4648"/>
      <c r="GSI39" s="4648"/>
      <c r="GSJ39" s="4648"/>
      <c r="GSK39" s="4648"/>
      <c r="GSL39" s="4648"/>
      <c r="GSM39" s="4648"/>
      <c r="GSN39" s="4648"/>
      <c r="GSO39" s="4648"/>
      <c r="GSP39" s="4648"/>
      <c r="GSQ39" s="4648"/>
      <c r="GSR39" s="4648"/>
      <c r="GSS39" s="4648"/>
      <c r="GST39" s="4648"/>
      <c r="GSU39" s="4648"/>
      <c r="GSV39" s="4648"/>
      <c r="GSW39" s="4648"/>
      <c r="GSX39" s="4648"/>
      <c r="GSY39" s="4648"/>
      <c r="GSZ39" s="4648"/>
      <c r="GTA39" s="4648"/>
      <c r="GTB39" s="4648"/>
      <c r="GTC39" s="4648"/>
      <c r="GTD39" s="4648"/>
      <c r="GTE39" s="4648"/>
      <c r="GTF39" s="4648"/>
      <c r="GTG39" s="4648"/>
      <c r="GTH39" s="4648"/>
      <c r="GTI39" s="4648"/>
      <c r="GTJ39" s="4648"/>
      <c r="GTK39" s="4648"/>
      <c r="GTL39" s="4648"/>
      <c r="GTM39" s="4648"/>
      <c r="GTN39" s="4648"/>
      <c r="GTO39" s="4648"/>
      <c r="GTP39" s="4648"/>
      <c r="GTQ39" s="4648"/>
      <c r="GTR39" s="4648"/>
      <c r="GTS39" s="4648"/>
      <c r="GTT39" s="4648"/>
      <c r="GTU39" s="4648"/>
      <c r="GTV39" s="4648"/>
      <c r="GTW39" s="4648"/>
      <c r="GTX39" s="4648"/>
      <c r="GTY39" s="4648"/>
      <c r="GTZ39" s="4648"/>
      <c r="GUA39" s="4648"/>
      <c r="GUB39" s="4648"/>
      <c r="GUC39" s="4648"/>
      <c r="GUD39" s="4648"/>
      <c r="GUE39" s="4648"/>
      <c r="GUF39" s="4648"/>
      <c r="GUG39" s="4648"/>
      <c r="GUH39" s="4648"/>
      <c r="GUI39" s="4648"/>
      <c r="GUJ39" s="4648"/>
      <c r="GUK39" s="4648"/>
      <c r="GUL39" s="4648"/>
      <c r="GUM39" s="4648"/>
      <c r="GUN39" s="4648"/>
      <c r="GUO39" s="4648"/>
      <c r="GUP39" s="4648"/>
      <c r="GUQ39" s="4648"/>
      <c r="GUR39" s="4648"/>
      <c r="GUS39" s="4648"/>
      <c r="GUT39" s="4648"/>
      <c r="GUU39" s="4648"/>
      <c r="GUV39" s="4648"/>
      <c r="GUW39" s="4648"/>
      <c r="GUX39" s="4648"/>
      <c r="GUY39" s="4648"/>
      <c r="GUZ39" s="4648"/>
      <c r="GVA39" s="4648"/>
      <c r="GVB39" s="4648"/>
      <c r="GVC39" s="4648"/>
      <c r="GVD39" s="4648"/>
      <c r="GVE39" s="4648"/>
      <c r="GVF39" s="4648"/>
      <c r="GVG39" s="4648"/>
      <c r="GVH39" s="4648"/>
      <c r="GVI39" s="4648"/>
      <c r="GVJ39" s="4648"/>
      <c r="GVK39" s="4648"/>
      <c r="GVL39" s="4648"/>
      <c r="GVM39" s="4648"/>
      <c r="GVN39" s="4648"/>
      <c r="GVO39" s="4648"/>
      <c r="GVP39" s="4648"/>
      <c r="GVQ39" s="4648"/>
      <c r="GVR39" s="4648"/>
      <c r="GVS39" s="4648"/>
      <c r="GVT39" s="4648"/>
      <c r="GVU39" s="4648"/>
      <c r="GVV39" s="4648"/>
      <c r="GVW39" s="4648"/>
      <c r="GVX39" s="4648"/>
      <c r="GVY39" s="4648"/>
      <c r="GVZ39" s="4648"/>
      <c r="GWA39" s="4648"/>
      <c r="GWB39" s="4648"/>
      <c r="GWC39" s="4648"/>
      <c r="GWD39" s="4648"/>
      <c r="GWE39" s="4648"/>
      <c r="GWF39" s="4648"/>
      <c r="GWG39" s="4648"/>
      <c r="GWH39" s="4648"/>
      <c r="GWI39" s="4648"/>
      <c r="GWJ39" s="4648"/>
      <c r="GWK39" s="4648"/>
      <c r="GWL39" s="4648"/>
      <c r="GWM39" s="4648"/>
      <c r="GWN39" s="4648"/>
      <c r="GWO39" s="4648"/>
      <c r="GWP39" s="4648"/>
      <c r="GWQ39" s="4648"/>
      <c r="GWR39" s="4648"/>
      <c r="GWS39" s="4648"/>
      <c r="GWT39" s="4648"/>
      <c r="GWU39" s="4648"/>
      <c r="GWV39" s="4648"/>
      <c r="GWW39" s="4648"/>
      <c r="GWX39" s="4648"/>
      <c r="GWY39" s="4648"/>
      <c r="GWZ39" s="4648"/>
      <c r="GXA39" s="4648"/>
      <c r="GXB39" s="4648"/>
      <c r="GXC39" s="4648"/>
      <c r="GXD39" s="4648"/>
      <c r="GXE39" s="4648"/>
      <c r="GXF39" s="4648"/>
      <c r="GXG39" s="4648"/>
      <c r="GXH39" s="4648"/>
      <c r="GXI39" s="4648"/>
      <c r="GXJ39" s="4648"/>
      <c r="GXK39" s="4648"/>
      <c r="GXL39" s="4648"/>
      <c r="GXM39" s="4648"/>
      <c r="GXN39" s="4648"/>
      <c r="GXO39" s="4648"/>
      <c r="GXP39" s="4648"/>
      <c r="GXQ39" s="4648"/>
      <c r="GXR39" s="4648"/>
      <c r="GXS39" s="4648"/>
      <c r="GXT39" s="4648"/>
      <c r="GXU39" s="4648"/>
      <c r="GXV39" s="4648"/>
      <c r="GXW39" s="4648"/>
      <c r="GXX39" s="4648"/>
      <c r="GXY39" s="4648"/>
      <c r="GXZ39" s="4648"/>
      <c r="GYA39" s="4648"/>
      <c r="GYB39" s="4648"/>
      <c r="GYC39" s="4648"/>
      <c r="GYD39" s="4648"/>
      <c r="GYE39" s="4648"/>
      <c r="GYF39" s="4648"/>
      <c r="GYG39" s="4648"/>
      <c r="GYH39" s="4648"/>
      <c r="GYI39" s="4648"/>
      <c r="GYJ39" s="4648"/>
      <c r="GYK39" s="4648"/>
      <c r="GYL39" s="4648"/>
      <c r="GYM39" s="4648"/>
      <c r="GYN39" s="4648"/>
      <c r="GYO39" s="4648"/>
      <c r="GYP39" s="4648"/>
      <c r="GYQ39" s="4648"/>
      <c r="GYR39" s="4648"/>
      <c r="GYS39" s="4648"/>
      <c r="GYT39" s="4648"/>
      <c r="GYU39" s="4648"/>
      <c r="GYV39" s="4648"/>
      <c r="GYW39" s="4648"/>
      <c r="GYX39" s="4648"/>
      <c r="GYY39" s="4648"/>
      <c r="GYZ39" s="4648"/>
      <c r="GZA39" s="4648"/>
      <c r="GZB39" s="4648"/>
      <c r="GZC39" s="4648"/>
      <c r="GZD39" s="4648"/>
      <c r="GZE39" s="4648"/>
      <c r="GZF39" s="4648"/>
      <c r="GZG39" s="4648"/>
      <c r="GZH39" s="4648"/>
      <c r="GZI39" s="4648"/>
      <c r="GZJ39" s="4648"/>
      <c r="GZK39" s="4648"/>
      <c r="GZL39" s="4648"/>
      <c r="GZM39" s="4648"/>
      <c r="GZN39" s="4648"/>
      <c r="GZO39" s="4648"/>
      <c r="GZP39" s="4648"/>
      <c r="GZQ39" s="4648"/>
      <c r="GZR39" s="4648"/>
      <c r="GZS39" s="4648"/>
      <c r="GZT39" s="4648"/>
      <c r="GZU39" s="4648"/>
      <c r="GZV39" s="4648"/>
      <c r="GZW39" s="4648"/>
      <c r="GZX39" s="4648"/>
      <c r="GZY39" s="4648"/>
      <c r="GZZ39" s="4648"/>
      <c r="HAA39" s="4648"/>
      <c r="HAB39" s="4648"/>
      <c r="HAC39" s="4648"/>
      <c r="HAD39" s="4648"/>
      <c r="HAE39" s="4648"/>
      <c r="HAF39" s="4648"/>
      <c r="HAG39" s="4648"/>
      <c r="HAH39" s="4648"/>
      <c r="HAI39" s="4648"/>
      <c r="HAJ39" s="4648"/>
      <c r="HAK39" s="4648"/>
      <c r="HAL39" s="4648"/>
      <c r="HAM39" s="4648"/>
      <c r="HAN39" s="4648"/>
      <c r="HAO39" s="4648"/>
      <c r="HAP39" s="4648"/>
      <c r="HAQ39" s="4648"/>
      <c r="HAR39" s="4648"/>
      <c r="HAS39" s="4648"/>
      <c r="HAT39" s="4648"/>
      <c r="HAU39" s="4648"/>
      <c r="HAV39" s="4648"/>
      <c r="HAW39" s="4648"/>
      <c r="HAX39" s="4648"/>
      <c r="HAY39" s="4648"/>
      <c r="HAZ39" s="4648"/>
      <c r="HBA39" s="4648"/>
      <c r="HBB39" s="4648"/>
      <c r="HBC39" s="4648"/>
      <c r="HBD39" s="4648"/>
      <c r="HBE39" s="4648"/>
      <c r="HBF39" s="4648"/>
      <c r="HBG39" s="4648"/>
      <c r="HBH39" s="4648"/>
      <c r="HBI39" s="4648"/>
      <c r="HBJ39" s="4648"/>
      <c r="HBK39" s="4648"/>
      <c r="HBL39" s="4648"/>
      <c r="HBM39" s="4648"/>
      <c r="HBN39" s="4648"/>
      <c r="HBO39" s="4648"/>
      <c r="HBP39" s="4648"/>
      <c r="HBQ39" s="4648"/>
      <c r="HBR39" s="4648"/>
      <c r="HBS39" s="4648"/>
      <c r="HBT39" s="4648"/>
      <c r="HBU39" s="4648"/>
      <c r="HBV39" s="4648"/>
      <c r="HBW39" s="4648"/>
      <c r="HBX39" s="4648"/>
      <c r="HBY39" s="4648"/>
      <c r="HBZ39" s="4648"/>
      <c r="HCA39" s="4648"/>
      <c r="HCB39" s="4648"/>
      <c r="HCC39" s="4648"/>
      <c r="HCD39" s="4648"/>
      <c r="HCE39" s="4648"/>
      <c r="HCF39" s="4648"/>
      <c r="HCG39" s="4648"/>
      <c r="HCH39" s="4648"/>
      <c r="HCI39" s="4648"/>
      <c r="HCJ39" s="4648"/>
      <c r="HCK39" s="4648"/>
      <c r="HCL39" s="4648"/>
      <c r="HCM39" s="4648"/>
      <c r="HCN39" s="4648"/>
      <c r="HCO39" s="4648"/>
      <c r="HCP39" s="4648"/>
      <c r="HCQ39" s="4648"/>
      <c r="HCR39" s="4648"/>
      <c r="HCS39" s="4648"/>
      <c r="HCT39" s="4648"/>
      <c r="HCU39" s="4648"/>
      <c r="HCV39" s="4648"/>
      <c r="HCW39" s="4648"/>
      <c r="HCX39" s="4648"/>
      <c r="HCY39" s="4648"/>
      <c r="HCZ39" s="4648"/>
      <c r="HDA39" s="4648"/>
      <c r="HDB39" s="4648"/>
      <c r="HDC39" s="4648"/>
      <c r="HDD39" s="4648"/>
      <c r="HDE39" s="4648"/>
      <c r="HDF39" s="4648"/>
      <c r="HDG39" s="4648"/>
      <c r="HDH39" s="4648"/>
      <c r="HDI39" s="4648"/>
      <c r="HDJ39" s="4648"/>
      <c r="HDK39" s="4648"/>
      <c r="HDL39" s="4648"/>
      <c r="HDM39" s="4648"/>
      <c r="HDN39" s="4648"/>
      <c r="HDO39" s="4648"/>
      <c r="HDP39" s="4648"/>
      <c r="HDQ39" s="4648"/>
      <c r="HDR39" s="4648"/>
      <c r="HDS39" s="4648"/>
      <c r="HDT39" s="4648"/>
      <c r="HDU39" s="4648"/>
      <c r="HDV39" s="4648"/>
      <c r="HDW39" s="4648"/>
      <c r="HDX39" s="4648"/>
      <c r="HDY39" s="4648"/>
      <c r="HDZ39" s="4648"/>
      <c r="HEA39" s="4648"/>
      <c r="HEB39" s="4648"/>
      <c r="HEC39" s="4648"/>
      <c r="HED39" s="4648"/>
      <c r="HEE39" s="4648"/>
      <c r="HEF39" s="4648"/>
      <c r="HEG39" s="4648"/>
      <c r="HEH39" s="4648"/>
      <c r="HEI39" s="4648"/>
      <c r="HEJ39" s="4648"/>
      <c r="HEK39" s="4648"/>
      <c r="HEL39" s="4648"/>
      <c r="HEM39" s="4648"/>
      <c r="HEN39" s="4648"/>
      <c r="HEO39" s="4648"/>
      <c r="HEP39" s="4648"/>
      <c r="HEQ39" s="4648"/>
      <c r="HER39" s="4648"/>
      <c r="HES39" s="4648"/>
      <c r="HET39" s="4648"/>
      <c r="HEU39" s="4648"/>
      <c r="HEV39" s="4648"/>
      <c r="HEW39" s="4648"/>
      <c r="HEX39" s="4648"/>
      <c r="HEY39" s="4648"/>
      <c r="HEZ39" s="4648"/>
      <c r="HFA39" s="4648"/>
      <c r="HFB39" s="4648"/>
      <c r="HFC39" s="4648"/>
      <c r="HFD39" s="4648"/>
      <c r="HFE39" s="4648"/>
      <c r="HFF39" s="4648"/>
      <c r="HFG39" s="4648"/>
      <c r="HFH39" s="4648"/>
      <c r="HFI39" s="4648"/>
      <c r="HFJ39" s="4648"/>
      <c r="HFK39" s="4648"/>
      <c r="HFL39" s="4648"/>
      <c r="HFM39" s="4648"/>
      <c r="HFN39" s="4648"/>
      <c r="HFO39" s="4648"/>
      <c r="HFP39" s="4648"/>
      <c r="HFQ39" s="4648"/>
      <c r="HFR39" s="4648"/>
      <c r="HFS39" s="4648"/>
      <c r="HFT39" s="4648"/>
      <c r="HFU39" s="4648"/>
      <c r="HFV39" s="4648"/>
      <c r="HFW39" s="4648"/>
      <c r="HFX39" s="4648"/>
      <c r="HFY39" s="4648"/>
      <c r="HFZ39" s="4648"/>
      <c r="HGA39" s="4648"/>
      <c r="HGB39" s="4648"/>
      <c r="HGC39" s="4648"/>
      <c r="HGD39" s="4648"/>
      <c r="HGE39" s="4648"/>
      <c r="HGF39" s="4648"/>
      <c r="HGG39" s="4648"/>
      <c r="HGH39" s="4648"/>
      <c r="HGI39" s="4648"/>
      <c r="HGJ39" s="4648"/>
      <c r="HGK39" s="4648"/>
      <c r="HGL39" s="4648"/>
      <c r="HGM39" s="4648"/>
      <c r="HGN39" s="4648"/>
      <c r="HGO39" s="4648"/>
      <c r="HGP39" s="4648"/>
      <c r="HGQ39" s="4648"/>
      <c r="HGR39" s="4648"/>
      <c r="HGS39" s="4648"/>
      <c r="HGT39" s="4648"/>
      <c r="HGU39" s="4648"/>
      <c r="HGV39" s="4648"/>
      <c r="HGW39" s="4648"/>
      <c r="HGX39" s="4648"/>
      <c r="HGY39" s="4648"/>
      <c r="HGZ39" s="4648"/>
      <c r="HHA39" s="4648"/>
      <c r="HHB39" s="4648"/>
      <c r="HHC39" s="4648"/>
      <c r="HHD39" s="4648"/>
      <c r="HHE39" s="4648"/>
      <c r="HHF39" s="4648"/>
      <c r="HHG39" s="4648"/>
      <c r="HHH39" s="4648"/>
      <c r="HHI39" s="4648"/>
      <c r="HHJ39" s="4648"/>
      <c r="HHK39" s="4648"/>
      <c r="HHL39" s="4648"/>
      <c r="HHM39" s="4648"/>
      <c r="HHN39" s="4648"/>
      <c r="HHO39" s="4648"/>
      <c r="HHP39" s="4648"/>
      <c r="HHQ39" s="4648"/>
      <c r="HHR39" s="4648"/>
      <c r="HHS39" s="4648"/>
      <c r="HHT39" s="4648"/>
      <c r="HHU39" s="4648"/>
      <c r="HHV39" s="4648"/>
      <c r="HHW39" s="4648"/>
      <c r="HHX39" s="4648"/>
      <c r="HHY39" s="4648"/>
      <c r="HHZ39" s="4648"/>
      <c r="HIA39" s="4648"/>
      <c r="HIB39" s="4648"/>
      <c r="HIC39" s="4648"/>
      <c r="HID39" s="4648"/>
      <c r="HIE39" s="4648"/>
      <c r="HIF39" s="4648"/>
      <c r="HIG39" s="4648"/>
      <c r="HIH39" s="4648"/>
      <c r="HII39" s="4648"/>
      <c r="HIJ39" s="4648"/>
      <c r="HIK39" s="4648"/>
      <c r="HIL39" s="4648"/>
      <c r="HIM39" s="4648"/>
      <c r="HIN39" s="4648"/>
      <c r="HIO39" s="4648"/>
      <c r="HIP39" s="4648"/>
      <c r="HIQ39" s="4648"/>
      <c r="HIR39" s="4648"/>
      <c r="HIS39" s="4648"/>
      <c r="HIT39" s="4648"/>
      <c r="HIU39" s="4648"/>
      <c r="HIV39" s="4648"/>
      <c r="HIW39" s="4648"/>
      <c r="HIX39" s="4648"/>
      <c r="HIY39" s="4648"/>
      <c r="HIZ39" s="4648"/>
      <c r="HJA39" s="4648"/>
      <c r="HJB39" s="4648"/>
      <c r="HJC39" s="4648"/>
      <c r="HJD39" s="4648"/>
      <c r="HJE39" s="4648"/>
      <c r="HJF39" s="4648"/>
      <c r="HJG39" s="4648"/>
      <c r="HJH39" s="4648"/>
      <c r="HJI39" s="4648"/>
      <c r="HJJ39" s="4648"/>
      <c r="HJK39" s="4648"/>
      <c r="HJL39" s="4648"/>
      <c r="HJM39" s="4648"/>
      <c r="HJN39" s="4648"/>
      <c r="HJO39" s="4648"/>
      <c r="HJP39" s="4648"/>
      <c r="HJQ39" s="4648"/>
      <c r="HJR39" s="4648"/>
      <c r="HJS39" s="4648"/>
      <c r="HJT39" s="4648"/>
      <c r="HJU39" s="4648"/>
      <c r="HJV39" s="4648"/>
      <c r="HJW39" s="4648"/>
      <c r="HJX39" s="4648"/>
      <c r="HJY39" s="4648"/>
      <c r="HJZ39" s="4648"/>
      <c r="HKA39" s="4648"/>
      <c r="HKB39" s="4648"/>
      <c r="HKC39" s="4648"/>
      <c r="HKD39" s="4648"/>
      <c r="HKE39" s="4648"/>
      <c r="HKF39" s="4648"/>
      <c r="HKG39" s="4648"/>
      <c r="HKH39" s="4648"/>
      <c r="HKI39" s="4648"/>
      <c r="HKJ39" s="4648"/>
      <c r="HKK39" s="4648"/>
      <c r="HKL39" s="4648"/>
      <c r="HKM39" s="4648"/>
      <c r="HKN39" s="4648"/>
      <c r="HKO39" s="4648"/>
      <c r="HKP39" s="4648"/>
      <c r="HKQ39" s="4648"/>
      <c r="HKR39" s="4648"/>
      <c r="HKS39" s="4648"/>
      <c r="HKT39" s="4648"/>
      <c r="HKU39" s="4648"/>
      <c r="HKV39" s="4648"/>
      <c r="HKW39" s="4648"/>
      <c r="HKX39" s="4648"/>
      <c r="HKY39" s="4648"/>
      <c r="HKZ39" s="4648"/>
      <c r="HLA39" s="4648"/>
      <c r="HLB39" s="4648"/>
      <c r="HLC39" s="4648"/>
      <c r="HLD39" s="4648"/>
      <c r="HLE39" s="4648"/>
      <c r="HLF39" s="4648"/>
      <c r="HLG39" s="4648"/>
      <c r="HLH39" s="4648"/>
      <c r="HLI39" s="4648"/>
      <c r="HLJ39" s="4648"/>
      <c r="HLK39" s="4648"/>
      <c r="HLL39" s="4648"/>
      <c r="HLM39" s="4648"/>
      <c r="HLN39" s="4648"/>
      <c r="HLO39" s="4648"/>
      <c r="HLP39" s="4648"/>
      <c r="HLQ39" s="4648"/>
      <c r="HLR39" s="4648"/>
      <c r="HLS39" s="4648"/>
      <c r="HLT39" s="4648"/>
      <c r="HLU39" s="4648"/>
      <c r="HLV39" s="4648"/>
      <c r="HLW39" s="4648"/>
      <c r="HLX39" s="4648"/>
      <c r="HLY39" s="4648"/>
      <c r="HLZ39" s="4648"/>
      <c r="HMA39" s="4648"/>
      <c r="HMB39" s="4648"/>
      <c r="HMC39" s="4648"/>
      <c r="HMD39" s="4648"/>
      <c r="HME39" s="4648"/>
      <c r="HMF39" s="4648"/>
      <c r="HMG39" s="4648"/>
      <c r="HMH39" s="4648"/>
      <c r="HMI39" s="4648"/>
      <c r="HMJ39" s="4648"/>
      <c r="HMK39" s="4648"/>
      <c r="HML39" s="4648"/>
      <c r="HMM39" s="4648"/>
      <c r="HMN39" s="4648"/>
      <c r="HMO39" s="4648"/>
      <c r="HMP39" s="4648"/>
      <c r="HMQ39" s="4648"/>
      <c r="HMR39" s="4648"/>
      <c r="HMS39" s="4648"/>
      <c r="HMT39" s="4648"/>
      <c r="HMU39" s="4648"/>
      <c r="HMV39" s="4648"/>
      <c r="HMW39" s="4648"/>
      <c r="HMX39" s="4648"/>
      <c r="HMY39" s="4648"/>
      <c r="HMZ39" s="4648"/>
      <c r="HNA39" s="4648"/>
      <c r="HNB39" s="4648"/>
      <c r="HNC39" s="4648"/>
      <c r="HND39" s="4648"/>
      <c r="HNE39" s="4648"/>
      <c r="HNF39" s="4648"/>
      <c r="HNG39" s="4648"/>
      <c r="HNH39" s="4648"/>
      <c r="HNI39" s="4648"/>
      <c r="HNJ39" s="4648"/>
      <c r="HNK39" s="4648"/>
      <c r="HNL39" s="4648"/>
      <c r="HNM39" s="4648"/>
      <c r="HNN39" s="4648"/>
      <c r="HNO39" s="4648"/>
      <c r="HNP39" s="4648"/>
      <c r="HNQ39" s="4648"/>
      <c r="HNR39" s="4648"/>
      <c r="HNS39" s="4648"/>
      <c r="HNT39" s="4648"/>
      <c r="HNU39" s="4648"/>
      <c r="HNV39" s="4648"/>
      <c r="HNW39" s="4648"/>
      <c r="HNX39" s="4648"/>
      <c r="HNY39" s="4648"/>
      <c r="HNZ39" s="4648"/>
      <c r="HOA39" s="4648"/>
      <c r="HOB39" s="4648"/>
      <c r="HOC39" s="4648"/>
      <c r="HOD39" s="4648"/>
      <c r="HOE39" s="4648"/>
      <c r="HOF39" s="4648"/>
      <c r="HOG39" s="4648"/>
      <c r="HOH39" s="4648"/>
      <c r="HOI39" s="4648"/>
      <c r="HOJ39" s="4648"/>
      <c r="HOK39" s="4648"/>
      <c r="HOL39" s="4648"/>
      <c r="HOM39" s="4648"/>
      <c r="HON39" s="4648"/>
      <c r="HOO39" s="4648"/>
      <c r="HOP39" s="4648"/>
      <c r="HOQ39" s="4648"/>
      <c r="HOR39" s="4648"/>
      <c r="HOS39" s="4648"/>
      <c r="HOT39" s="4648"/>
      <c r="HOU39" s="4648"/>
      <c r="HOV39" s="4648"/>
      <c r="HOW39" s="4648"/>
      <c r="HOX39" s="4648"/>
      <c r="HOY39" s="4648"/>
      <c r="HOZ39" s="4648"/>
      <c r="HPA39" s="4648"/>
      <c r="HPB39" s="4648"/>
      <c r="HPC39" s="4648"/>
      <c r="HPD39" s="4648"/>
      <c r="HPE39" s="4648"/>
      <c r="HPF39" s="4648"/>
      <c r="HPG39" s="4648"/>
      <c r="HPH39" s="4648"/>
      <c r="HPI39" s="4648"/>
      <c r="HPJ39" s="4648"/>
      <c r="HPK39" s="4648"/>
      <c r="HPL39" s="4648"/>
      <c r="HPM39" s="4648"/>
      <c r="HPN39" s="4648"/>
      <c r="HPO39" s="4648"/>
      <c r="HPP39" s="4648"/>
      <c r="HPQ39" s="4648"/>
      <c r="HPR39" s="4648"/>
      <c r="HPS39" s="4648"/>
      <c r="HPT39" s="4648"/>
      <c r="HPU39" s="4648"/>
      <c r="HPV39" s="4648"/>
      <c r="HPW39" s="4648"/>
      <c r="HPX39" s="4648"/>
      <c r="HPY39" s="4648"/>
      <c r="HPZ39" s="4648"/>
      <c r="HQA39" s="4648"/>
      <c r="HQB39" s="4648"/>
      <c r="HQC39" s="4648"/>
      <c r="HQD39" s="4648"/>
      <c r="HQE39" s="4648"/>
      <c r="HQF39" s="4648"/>
      <c r="HQG39" s="4648"/>
      <c r="HQH39" s="4648"/>
      <c r="HQI39" s="4648"/>
      <c r="HQJ39" s="4648"/>
      <c r="HQK39" s="4648"/>
      <c r="HQL39" s="4648"/>
      <c r="HQM39" s="4648"/>
      <c r="HQN39" s="4648"/>
      <c r="HQO39" s="4648"/>
      <c r="HQP39" s="4648"/>
      <c r="HQQ39" s="4648"/>
      <c r="HQR39" s="4648"/>
      <c r="HQS39" s="4648"/>
      <c r="HQT39" s="4648"/>
      <c r="HQU39" s="4648"/>
      <c r="HQV39" s="4648"/>
      <c r="HQW39" s="4648"/>
      <c r="HQX39" s="4648"/>
      <c r="HQY39" s="4648"/>
      <c r="HQZ39" s="4648"/>
      <c r="HRA39" s="4648"/>
      <c r="HRB39" s="4648"/>
      <c r="HRC39" s="4648"/>
      <c r="HRD39" s="4648"/>
      <c r="HRE39" s="4648"/>
      <c r="HRF39" s="4648"/>
      <c r="HRG39" s="4648"/>
      <c r="HRH39" s="4648"/>
      <c r="HRI39" s="4648"/>
      <c r="HRJ39" s="4648"/>
      <c r="HRK39" s="4648"/>
      <c r="HRL39" s="4648"/>
      <c r="HRM39" s="4648"/>
      <c r="HRN39" s="4648"/>
      <c r="HRO39" s="4648"/>
      <c r="HRP39" s="4648"/>
      <c r="HRQ39" s="4648"/>
      <c r="HRR39" s="4648"/>
      <c r="HRS39" s="4648"/>
      <c r="HRT39" s="4648"/>
      <c r="HRU39" s="4648"/>
      <c r="HRV39" s="4648"/>
      <c r="HRW39" s="4648"/>
      <c r="HRX39" s="4648"/>
      <c r="HRY39" s="4648"/>
      <c r="HRZ39" s="4648"/>
      <c r="HSA39" s="4648"/>
      <c r="HSB39" s="4648"/>
      <c r="HSC39" s="4648"/>
      <c r="HSD39" s="4648"/>
      <c r="HSE39" s="4648"/>
      <c r="HSF39" s="4648"/>
      <c r="HSG39" s="4648"/>
      <c r="HSH39" s="4648"/>
      <c r="HSI39" s="4648"/>
      <c r="HSJ39" s="4648"/>
      <c r="HSK39" s="4648"/>
      <c r="HSL39" s="4648"/>
      <c r="HSM39" s="4648"/>
      <c r="HSN39" s="4648"/>
      <c r="HSO39" s="4648"/>
      <c r="HSP39" s="4648"/>
      <c r="HSQ39" s="4648"/>
      <c r="HSR39" s="4648"/>
      <c r="HSS39" s="4648"/>
      <c r="HST39" s="4648"/>
      <c r="HSU39" s="4648"/>
      <c r="HSV39" s="4648"/>
      <c r="HSW39" s="4648"/>
      <c r="HSX39" s="4648"/>
      <c r="HSY39" s="4648"/>
      <c r="HSZ39" s="4648"/>
      <c r="HTA39" s="4648"/>
      <c r="HTB39" s="4648"/>
      <c r="HTC39" s="4648"/>
      <c r="HTD39" s="4648"/>
      <c r="HTE39" s="4648"/>
      <c r="HTF39" s="4648"/>
      <c r="HTG39" s="4648"/>
      <c r="HTH39" s="4648"/>
      <c r="HTI39" s="4648"/>
      <c r="HTJ39" s="4648"/>
      <c r="HTK39" s="4648"/>
      <c r="HTL39" s="4648"/>
      <c r="HTM39" s="4648"/>
      <c r="HTN39" s="4648"/>
      <c r="HTO39" s="4648"/>
      <c r="HTP39" s="4648"/>
      <c r="HTQ39" s="4648"/>
      <c r="HTR39" s="4648"/>
      <c r="HTS39" s="4648"/>
      <c r="HTT39" s="4648"/>
      <c r="HTU39" s="4648"/>
      <c r="HTV39" s="4648"/>
      <c r="HTW39" s="4648"/>
      <c r="HTX39" s="4648"/>
      <c r="HTY39" s="4648"/>
      <c r="HTZ39" s="4648"/>
      <c r="HUA39" s="4648"/>
      <c r="HUB39" s="4648"/>
      <c r="HUC39" s="4648"/>
      <c r="HUD39" s="4648"/>
      <c r="HUE39" s="4648"/>
      <c r="HUF39" s="4648"/>
      <c r="HUG39" s="4648"/>
      <c r="HUH39" s="4648"/>
      <c r="HUI39" s="4648"/>
      <c r="HUJ39" s="4648"/>
      <c r="HUK39" s="4648"/>
      <c r="HUL39" s="4648"/>
      <c r="HUM39" s="4648"/>
      <c r="HUN39" s="4648"/>
      <c r="HUO39" s="4648"/>
      <c r="HUP39" s="4648"/>
      <c r="HUQ39" s="4648"/>
      <c r="HUR39" s="4648"/>
      <c r="HUS39" s="4648"/>
      <c r="HUT39" s="4648"/>
      <c r="HUU39" s="4648"/>
      <c r="HUV39" s="4648"/>
      <c r="HUW39" s="4648"/>
      <c r="HUX39" s="4648"/>
      <c r="HUY39" s="4648"/>
      <c r="HUZ39" s="4648"/>
      <c r="HVA39" s="4648"/>
      <c r="HVB39" s="4648"/>
      <c r="HVC39" s="4648"/>
      <c r="HVD39" s="4648"/>
      <c r="HVE39" s="4648"/>
      <c r="HVF39" s="4648"/>
      <c r="HVG39" s="4648"/>
      <c r="HVH39" s="4648"/>
      <c r="HVI39" s="4648"/>
      <c r="HVJ39" s="4648"/>
      <c r="HVK39" s="4648"/>
      <c r="HVL39" s="4648"/>
      <c r="HVM39" s="4648"/>
      <c r="HVN39" s="4648"/>
      <c r="HVO39" s="4648"/>
      <c r="HVP39" s="4648"/>
      <c r="HVQ39" s="4648"/>
      <c r="HVR39" s="4648"/>
      <c r="HVS39" s="4648"/>
      <c r="HVT39" s="4648"/>
      <c r="HVU39" s="4648"/>
      <c r="HVV39" s="4648"/>
      <c r="HVW39" s="4648"/>
      <c r="HVX39" s="4648"/>
      <c r="HVY39" s="4648"/>
      <c r="HVZ39" s="4648"/>
      <c r="HWA39" s="4648"/>
      <c r="HWB39" s="4648"/>
      <c r="HWC39" s="4648"/>
      <c r="HWD39" s="4648"/>
      <c r="HWE39" s="4648"/>
      <c r="HWF39" s="4648"/>
      <c r="HWG39" s="4648"/>
      <c r="HWH39" s="4648"/>
      <c r="HWI39" s="4648"/>
      <c r="HWJ39" s="4648"/>
      <c r="HWK39" s="4648"/>
      <c r="HWL39" s="4648"/>
      <c r="HWM39" s="4648"/>
      <c r="HWN39" s="4648"/>
      <c r="HWO39" s="4648"/>
      <c r="HWP39" s="4648"/>
      <c r="HWQ39" s="4648"/>
      <c r="HWR39" s="4648"/>
      <c r="HWS39" s="4648"/>
      <c r="HWT39" s="4648"/>
      <c r="HWU39" s="4648"/>
      <c r="HWV39" s="4648"/>
      <c r="HWW39" s="4648"/>
      <c r="HWX39" s="4648"/>
      <c r="HWY39" s="4648"/>
      <c r="HWZ39" s="4648"/>
      <c r="HXA39" s="4648"/>
      <c r="HXB39" s="4648"/>
      <c r="HXC39" s="4648"/>
      <c r="HXD39" s="4648"/>
      <c r="HXE39" s="4648"/>
      <c r="HXF39" s="4648"/>
      <c r="HXG39" s="4648"/>
      <c r="HXH39" s="4648"/>
      <c r="HXI39" s="4648"/>
      <c r="HXJ39" s="4648"/>
      <c r="HXK39" s="4648"/>
      <c r="HXL39" s="4648"/>
      <c r="HXM39" s="4648"/>
      <c r="HXN39" s="4648"/>
      <c r="HXO39" s="4648"/>
      <c r="HXP39" s="4648"/>
      <c r="HXQ39" s="4648"/>
      <c r="HXR39" s="4648"/>
      <c r="HXS39" s="4648"/>
      <c r="HXT39" s="4648"/>
      <c r="HXU39" s="4648"/>
      <c r="HXV39" s="4648"/>
      <c r="HXW39" s="4648"/>
      <c r="HXX39" s="4648"/>
      <c r="HXY39" s="4648"/>
      <c r="HXZ39" s="4648"/>
      <c r="HYA39" s="4648"/>
      <c r="HYB39" s="4648"/>
      <c r="HYC39" s="4648"/>
      <c r="HYD39" s="4648"/>
      <c r="HYE39" s="4648"/>
      <c r="HYF39" s="4648"/>
      <c r="HYG39" s="4648"/>
      <c r="HYH39" s="4648"/>
      <c r="HYI39" s="4648"/>
      <c r="HYJ39" s="4648"/>
      <c r="HYK39" s="4648"/>
      <c r="HYL39" s="4648"/>
      <c r="HYM39" s="4648"/>
      <c r="HYN39" s="4648"/>
      <c r="HYO39" s="4648"/>
      <c r="HYP39" s="4648"/>
      <c r="HYQ39" s="4648"/>
      <c r="HYR39" s="4648"/>
      <c r="HYS39" s="4648"/>
      <c r="HYT39" s="4648"/>
      <c r="HYU39" s="4648"/>
      <c r="HYV39" s="4648"/>
      <c r="HYW39" s="4648"/>
      <c r="HYX39" s="4648"/>
      <c r="HYY39" s="4648"/>
      <c r="HYZ39" s="4648"/>
      <c r="HZA39" s="4648"/>
      <c r="HZB39" s="4648"/>
      <c r="HZC39" s="4648"/>
      <c r="HZD39" s="4648"/>
      <c r="HZE39" s="4648"/>
      <c r="HZF39" s="4648"/>
      <c r="HZG39" s="4648"/>
      <c r="HZH39" s="4648"/>
      <c r="HZI39" s="4648"/>
      <c r="HZJ39" s="4648"/>
      <c r="HZK39" s="4648"/>
      <c r="HZL39" s="4648"/>
      <c r="HZM39" s="4648"/>
      <c r="HZN39" s="4648"/>
      <c r="HZO39" s="4648"/>
      <c r="HZP39" s="4648"/>
      <c r="HZQ39" s="4648"/>
      <c r="HZR39" s="4648"/>
      <c r="HZS39" s="4648"/>
      <c r="HZT39" s="4648"/>
      <c r="HZU39" s="4648"/>
      <c r="HZV39" s="4648"/>
      <c r="HZW39" s="4648"/>
      <c r="HZX39" s="4648"/>
      <c r="HZY39" s="4648"/>
      <c r="HZZ39" s="4648"/>
      <c r="IAA39" s="4648"/>
      <c r="IAB39" s="4648"/>
      <c r="IAC39" s="4648"/>
      <c r="IAD39" s="4648"/>
      <c r="IAE39" s="4648"/>
      <c r="IAF39" s="4648"/>
      <c r="IAG39" s="4648"/>
      <c r="IAH39" s="4648"/>
      <c r="IAI39" s="4648"/>
      <c r="IAJ39" s="4648"/>
      <c r="IAK39" s="4648"/>
      <c r="IAL39" s="4648"/>
      <c r="IAM39" s="4648"/>
      <c r="IAN39" s="4648"/>
      <c r="IAO39" s="4648"/>
      <c r="IAP39" s="4648"/>
      <c r="IAQ39" s="4648"/>
      <c r="IAR39" s="4648"/>
      <c r="IAS39" s="4648"/>
      <c r="IAT39" s="4648"/>
      <c r="IAU39" s="4648"/>
      <c r="IAV39" s="4648"/>
      <c r="IAW39" s="4648"/>
      <c r="IAX39" s="4648"/>
      <c r="IAY39" s="4648"/>
      <c r="IAZ39" s="4648"/>
      <c r="IBA39" s="4648"/>
      <c r="IBB39" s="4648"/>
      <c r="IBC39" s="4648"/>
      <c r="IBD39" s="4648"/>
      <c r="IBE39" s="4648"/>
      <c r="IBF39" s="4648"/>
      <c r="IBG39" s="4648"/>
      <c r="IBH39" s="4648"/>
      <c r="IBI39" s="4648"/>
      <c r="IBJ39" s="4648"/>
      <c r="IBK39" s="4648"/>
      <c r="IBL39" s="4648"/>
      <c r="IBM39" s="4648"/>
      <c r="IBN39" s="4648"/>
      <c r="IBO39" s="4648"/>
      <c r="IBP39" s="4648"/>
      <c r="IBQ39" s="4648"/>
      <c r="IBR39" s="4648"/>
      <c r="IBS39" s="4648"/>
      <c r="IBT39" s="4648"/>
      <c r="IBU39" s="4648"/>
      <c r="IBV39" s="4648"/>
      <c r="IBW39" s="4648"/>
      <c r="IBX39" s="4648"/>
      <c r="IBY39" s="4648"/>
      <c r="IBZ39" s="4648"/>
      <c r="ICA39" s="4648"/>
      <c r="ICB39" s="4648"/>
      <c r="ICC39" s="4648"/>
      <c r="ICD39" s="4648"/>
      <c r="ICE39" s="4648"/>
      <c r="ICF39" s="4648"/>
      <c r="ICG39" s="4648"/>
      <c r="ICH39" s="4648"/>
      <c r="ICI39" s="4648"/>
      <c r="ICJ39" s="4648"/>
      <c r="ICK39" s="4648"/>
      <c r="ICL39" s="4648"/>
      <c r="ICM39" s="4648"/>
      <c r="ICN39" s="4648"/>
      <c r="ICO39" s="4648"/>
      <c r="ICP39" s="4648"/>
      <c r="ICQ39" s="4648"/>
      <c r="ICR39" s="4648"/>
      <c r="ICS39" s="4648"/>
      <c r="ICT39" s="4648"/>
      <c r="ICU39" s="4648"/>
      <c r="ICV39" s="4648"/>
      <c r="ICW39" s="4648"/>
      <c r="ICX39" s="4648"/>
      <c r="ICY39" s="4648"/>
      <c r="ICZ39" s="4648"/>
      <c r="IDA39" s="4648"/>
      <c r="IDB39" s="4648"/>
      <c r="IDC39" s="4648"/>
      <c r="IDD39" s="4648"/>
      <c r="IDE39" s="4648"/>
      <c r="IDF39" s="4648"/>
      <c r="IDG39" s="4648"/>
      <c r="IDH39" s="4648"/>
      <c r="IDI39" s="4648"/>
      <c r="IDJ39" s="4648"/>
      <c r="IDK39" s="4648"/>
      <c r="IDL39" s="4648"/>
      <c r="IDM39" s="4648"/>
      <c r="IDN39" s="4648"/>
      <c r="IDO39" s="4648"/>
      <c r="IDP39" s="4648"/>
      <c r="IDQ39" s="4648"/>
      <c r="IDR39" s="4648"/>
      <c r="IDS39" s="4648"/>
      <c r="IDT39" s="4648"/>
      <c r="IDU39" s="4648"/>
      <c r="IDV39" s="4648"/>
      <c r="IDW39" s="4648"/>
      <c r="IDX39" s="4648"/>
      <c r="IDY39" s="4648"/>
      <c r="IDZ39" s="4648"/>
      <c r="IEA39" s="4648"/>
      <c r="IEB39" s="4648"/>
      <c r="IEC39" s="4648"/>
      <c r="IED39" s="4648"/>
      <c r="IEE39" s="4648"/>
      <c r="IEF39" s="4648"/>
      <c r="IEG39" s="4648"/>
      <c r="IEH39" s="4648"/>
      <c r="IEI39" s="4648"/>
      <c r="IEJ39" s="4648"/>
      <c r="IEK39" s="4648"/>
      <c r="IEL39" s="4648"/>
      <c r="IEM39" s="4648"/>
      <c r="IEN39" s="4648"/>
      <c r="IEO39" s="4648"/>
      <c r="IEP39" s="4648"/>
      <c r="IEQ39" s="4648"/>
      <c r="IER39" s="4648"/>
      <c r="IES39" s="4648"/>
      <c r="IET39" s="4648"/>
      <c r="IEU39" s="4648"/>
      <c r="IEV39" s="4648"/>
      <c r="IEW39" s="4648"/>
      <c r="IEX39" s="4648"/>
      <c r="IEY39" s="4648"/>
      <c r="IEZ39" s="4648"/>
      <c r="IFA39" s="4648"/>
      <c r="IFB39" s="4648"/>
      <c r="IFC39" s="4648"/>
      <c r="IFD39" s="4648"/>
      <c r="IFE39" s="4648"/>
      <c r="IFF39" s="4648"/>
      <c r="IFG39" s="4648"/>
      <c r="IFH39" s="4648"/>
      <c r="IFI39" s="4648"/>
      <c r="IFJ39" s="4648"/>
      <c r="IFK39" s="4648"/>
      <c r="IFL39" s="4648"/>
      <c r="IFM39" s="4648"/>
      <c r="IFN39" s="4648"/>
      <c r="IFO39" s="4648"/>
      <c r="IFP39" s="4648"/>
      <c r="IFQ39" s="4648"/>
      <c r="IFR39" s="4648"/>
      <c r="IFS39" s="4648"/>
      <c r="IFT39" s="4648"/>
      <c r="IFU39" s="4648"/>
      <c r="IFV39" s="4648"/>
      <c r="IFW39" s="4648"/>
      <c r="IFX39" s="4648"/>
      <c r="IFY39" s="4648"/>
      <c r="IFZ39" s="4648"/>
      <c r="IGA39" s="4648"/>
      <c r="IGB39" s="4648"/>
      <c r="IGC39" s="4648"/>
      <c r="IGD39" s="4648"/>
      <c r="IGE39" s="4648"/>
      <c r="IGF39" s="4648"/>
      <c r="IGG39" s="4648"/>
      <c r="IGH39" s="4648"/>
      <c r="IGI39" s="4648"/>
      <c r="IGJ39" s="4648"/>
      <c r="IGK39" s="4648"/>
      <c r="IGL39" s="4648"/>
      <c r="IGM39" s="4648"/>
      <c r="IGN39" s="4648"/>
      <c r="IGO39" s="4648"/>
      <c r="IGP39" s="4648"/>
      <c r="IGQ39" s="4648"/>
      <c r="IGR39" s="4648"/>
      <c r="IGS39" s="4648"/>
      <c r="IGT39" s="4648"/>
      <c r="IGU39" s="4648"/>
      <c r="IGV39" s="4648"/>
      <c r="IGW39" s="4648"/>
      <c r="IGX39" s="4648"/>
      <c r="IGY39" s="4648"/>
      <c r="IGZ39" s="4648"/>
      <c r="IHA39" s="4648"/>
      <c r="IHB39" s="4648"/>
      <c r="IHC39" s="4648"/>
      <c r="IHD39" s="4648"/>
      <c r="IHE39" s="4648"/>
      <c r="IHF39" s="4648"/>
      <c r="IHG39" s="4648"/>
      <c r="IHH39" s="4648"/>
      <c r="IHI39" s="4648"/>
      <c r="IHJ39" s="4648"/>
      <c r="IHK39" s="4648"/>
      <c r="IHL39" s="4648"/>
      <c r="IHM39" s="4648"/>
      <c r="IHN39" s="4648"/>
      <c r="IHO39" s="4648"/>
      <c r="IHP39" s="4648"/>
      <c r="IHQ39" s="4648"/>
      <c r="IHR39" s="4648"/>
      <c r="IHS39" s="4648"/>
      <c r="IHT39" s="4648"/>
      <c r="IHU39" s="4648"/>
      <c r="IHV39" s="4648"/>
      <c r="IHW39" s="4648"/>
      <c r="IHX39" s="4648"/>
      <c r="IHY39" s="4648"/>
      <c r="IHZ39" s="4648"/>
      <c r="IIA39" s="4648"/>
      <c r="IIB39" s="4648"/>
      <c r="IIC39" s="4648"/>
      <c r="IID39" s="4648"/>
      <c r="IIE39" s="4648"/>
      <c r="IIF39" s="4648"/>
      <c r="IIG39" s="4648"/>
      <c r="IIH39" s="4648"/>
      <c r="III39" s="4648"/>
      <c r="IIJ39" s="4648"/>
      <c r="IIK39" s="4648"/>
      <c r="IIL39" s="4648"/>
      <c r="IIM39" s="4648"/>
      <c r="IIN39" s="4648"/>
      <c r="IIO39" s="4648"/>
      <c r="IIP39" s="4648"/>
      <c r="IIQ39" s="4648"/>
      <c r="IIR39" s="4648"/>
      <c r="IIS39" s="4648"/>
      <c r="IIT39" s="4648"/>
      <c r="IIU39" s="4648"/>
      <c r="IIV39" s="4648"/>
      <c r="IIW39" s="4648"/>
      <c r="IIX39" s="4648"/>
      <c r="IIY39" s="4648"/>
      <c r="IIZ39" s="4648"/>
      <c r="IJA39" s="4648"/>
      <c r="IJB39" s="4648"/>
      <c r="IJC39" s="4648"/>
      <c r="IJD39" s="4648"/>
      <c r="IJE39" s="4648"/>
      <c r="IJF39" s="4648"/>
      <c r="IJG39" s="4648"/>
      <c r="IJH39" s="4648"/>
      <c r="IJI39" s="4648"/>
      <c r="IJJ39" s="4648"/>
      <c r="IJK39" s="4648"/>
      <c r="IJL39" s="4648"/>
      <c r="IJM39" s="4648"/>
      <c r="IJN39" s="4648"/>
      <c r="IJO39" s="4648"/>
      <c r="IJP39" s="4648"/>
      <c r="IJQ39" s="4648"/>
      <c r="IJR39" s="4648"/>
      <c r="IJS39" s="4648"/>
      <c r="IJT39" s="4648"/>
      <c r="IJU39" s="4648"/>
      <c r="IJV39" s="4648"/>
      <c r="IJW39" s="4648"/>
      <c r="IJX39" s="4648"/>
      <c r="IJY39" s="4648"/>
      <c r="IJZ39" s="4648"/>
      <c r="IKA39" s="4648"/>
      <c r="IKB39" s="4648"/>
      <c r="IKC39" s="4648"/>
      <c r="IKD39" s="4648"/>
      <c r="IKE39" s="4648"/>
      <c r="IKF39" s="4648"/>
      <c r="IKG39" s="4648"/>
      <c r="IKH39" s="4648"/>
      <c r="IKI39" s="4648"/>
      <c r="IKJ39" s="4648"/>
      <c r="IKK39" s="4648"/>
      <c r="IKL39" s="4648"/>
      <c r="IKM39" s="4648"/>
      <c r="IKN39" s="4648"/>
      <c r="IKO39" s="4648"/>
      <c r="IKP39" s="4648"/>
      <c r="IKQ39" s="4648"/>
      <c r="IKR39" s="4648"/>
      <c r="IKS39" s="4648"/>
      <c r="IKT39" s="4648"/>
      <c r="IKU39" s="4648"/>
      <c r="IKV39" s="4648"/>
      <c r="IKW39" s="4648"/>
      <c r="IKX39" s="4648"/>
      <c r="IKY39" s="4648"/>
      <c r="IKZ39" s="4648"/>
      <c r="ILA39" s="4648"/>
      <c r="ILB39" s="4648"/>
      <c r="ILC39" s="4648"/>
      <c r="ILD39" s="4648"/>
      <c r="ILE39" s="4648"/>
      <c r="ILF39" s="4648"/>
      <c r="ILG39" s="4648"/>
      <c r="ILH39" s="4648"/>
      <c r="ILI39" s="4648"/>
      <c r="ILJ39" s="4648"/>
      <c r="ILK39" s="4648"/>
      <c r="ILL39" s="4648"/>
      <c r="ILM39" s="4648"/>
      <c r="ILN39" s="4648"/>
      <c r="ILO39" s="4648"/>
      <c r="ILP39" s="4648"/>
      <c r="ILQ39" s="4648"/>
      <c r="ILR39" s="4648"/>
      <c r="ILS39" s="4648"/>
      <c r="ILT39" s="4648"/>
      <c r="ILU39" s="4648"/>
      <c r="ILV39" s="4648"/>
      <c r="ILW39" s="4648"/>
      <c r="ILX39" s="4648"/>
      <c r="ILY39" s="4648"/>
      <c r="ILZ39" s="4648"/>
      <c r="IMA39" s="4648"/>
      <c r="IMB39" s="4648"/>
      <c r="IMC39" s="4648"/>
      <c r="IMD39" s="4648"/>
      <c r="IME39" s="4648"/>
      <c r="IMF39" s="4648"/>
      <c r="IMG39" s="4648"/>
      <c r="IMH39" s="4648"/>
      <c r="IMI39" s="4648"/>
      <c r="IMJ39" s="4648"/>
      <c r="IMK39" s="4648"/>
      <c r="IML39" s="4648"/>
      <c r="IMM39" s="4648"/>
      <c r="IMN39" s="4648"/>
      <c r="IMO39" s="4648"/>
      <c r="IMP39" s="4648"/>
      <c r="IMQ39" s="4648"/>
      <c r="IMR39" s="4648"/>
      <c r="IMS39" s="4648"/>
      <c r="IMT39" s="4648"/>
      <c r="IMU39" s="4648"/>
      <c r="IMV39" s="4648"/>
      <c r="IMW39" s="4648"/>
      <c r="IMX39" s="4648"/>
      <c r="IMY39" s="4648"/>
      <c r="IMZ39" s="4648"/>
      <c r="INA39" s="4648"/>
      <c r="INB39" s="4648"/>
      <c r="INC39" s="4648"/>
      <c r="IND39" s="4648"/>
      <c r="INE39" s="4648"/>
      <c r="INF39" s="4648"/>
      <c r="ING39" s="4648"/>
      <c r="INH39" s="4648"/>
      <c r="INI39" s="4648"/>
      <c r="INJ39" s="4648"/>
      <c r="INK39" s="4648"/>
      <c r="INL39" s="4648"/>
      <c r="INM39" s="4648"/>
      <c r="INN39" s="4648"/>
      <c r="INO39" s="4648"/>
      <c r="INP39" s="4648"/>
      <c r="INQ39" s="4648"/>
      <c r="INR39" s="4648"/>
      <c r="INS39" s="4648"/>
      <c r="INT39" s="4648"/>
      <c r="INU39" s="4648"/>
      <c r="INV39" s="4648"/>
      <c r="INW39" s="4648"/>
      <c r="INX39" s="4648"/>
      <c r="INY39" s="4648"/>
      <c r="INZ39" s="4648"/>
      <c r="IOA39" s="4648"/>
      <c r="IOB39" s="4648"/>
      <c r="IOC39" s="4648"/>
      <c r="IOD39" s="4648"/>
      <c r="IOE39" s="4648"/>
      <c r="IOF39" s="4648"/>
      <c r="IOG39" s="4648"/>
      <c r="IOH39" s="4648"/>
      <c r="IOI39" s="4648"/>
      <c r="IOJ39" s="4648"/>
      <c r="IOK39" s="4648"/>
      <c r="IOL39" s="4648"/>
      <c r="IOM39" s="4648"/>
      <c r="ION39" s="4648"/>
      <c r="IOO39" s="4648"/>
      <c r="IOP39" s="4648"/>
      <c r="IOQ39" s="4648"/>
      <c r="IOR39" s="4648"/>
      <c r="IOS39" s="4648"/>
      <c r="IOT39" s="4648"/>
      <c r="IOU39" s="4648"/>
      <c r="IOV39" s="4648"/>
      <c r="IOW39" s="4648"/>
      <c r="IOX39" s="4648"/>
      <c r="IOY39" s="4648"/>
      <c r="IOZ39" s="4648"/>
      <c r="IPA39" s="4648"/>
      <c r="IPB39" s="4648"/>
      <c r="IPC39" s="4648"/>
      <c r="IPD39" s="4648"/>
      <c r="IPE39" s="4648"/>
      <c r="IPF39" s="4648"/>
      <c r="IPG39" s="4648"/>
      <c r="IPH39" s="4648"/>
      <c r="IPI39" s="4648"/>
      <c r="IPJ39" s="4648"/>
      <c r="IPK39" s="4648"/>
      <c r="IPL39" s="4648"/>
      <c r="IPM39" s="4648"/>
      <c r="IPN39" s="4648"/>
      <c r="IPO39" s="4648"/>
      <c r="IPP39" s="4648"/>
      <c r="IPQ39" s="4648"/>
      <c r="IPR39" s="4648"/>
      <c r="IPS39" s="4648"/>
      <c r="IPT39" s="4648"/>
      <c r="IPU39" s="4648"/>
      <c r="IPV39" s="4648"/>
      <c r="IPW39" s="4648"/>
      <c r="IPX39" s="4648"/>
      <c r="IPY39" s="4648"/>
      <c r="IPZ39" s="4648"/>
      <c r="IQA39" s="4648"/>
      <c r="IQB39" s="4648"/>
      <c r="IQC39" s="4648"/>
      <c r="IQD39" s="4648"/>
      <c r="IQE39" s="4648"/>
      <c r="IQF39" s="4648"/>
      <c r="IQG39" s="4648"/>
      <c r="IQH39" s="4648"/>
      <c r="IQI39" s="4648"/>
      <c r="IQJ39" s="4648"/>
      <c r="IQK39" s="4648"/>
      <c r="IQL39" s="4648"/>
      <c r="IQM39" s="4648"/>
      <c r="IQN39" s="4648"/>
      <c r="IQO39" s="4648"/>
      <c r="IQP39" s="4648"/>
      <c r="IQQ39" s="4648"/>
      <c r="IQR39" s="4648"/>
      <c r="IQS39" s="4648"/>
      <c r="IQT39" s="4648"/>
      <c r="IQU39" s="4648"/>
      <c r="IQV39" s="4648"/>
      <c r="IQW39" s="4648"/>
      <c r="IQX39" s="4648"/>
      <c r="IQY39" s="4648"/>
      <c r="IQZ39" s="4648"/>
      <c r="IRA39" s="4648"/>
      <c r="IRB39" s="4648"/>
      <c r="IRC39" s="4648"/>
      <c r="IRD39" s="4648"/>
      <c r="IRE39" s="4648"/>
      <c r="IRF39" s="4648"/>
      <c r="IRG39" s="4648"/>
      <c r="IRH39" s="4648"/>
      <c r="IRI39" s="4648"/>
      <c r="IRJ39" s="4648"/>
      <c r="IRK39" s="4648"/>
      <c r="IRL39" s="4648"/>
      <c r="IRM39" s="4648"/>
      <c r="IRN39" s="4648"/>
      <c r="IRO39" s="4648"/>
      <c r="IRP39" s="4648"/>
      <c r="IRQ39" s="4648"/>
      <c r="IRR39" s="4648"/>
      <c r="IRS39" s="4648"/>
      <c r="IRT39" s="4648"/>
      <c r="IRU39" s="4648"/>
      <c r="IRV39" s="4648"/>
      <c r="IRW39" s="4648"/>
      <c r="IRX39" s="4648"/>
      <c r="IRY39" s="4648"/>
      <c r="IRZ39" s="4648"/>
      <c r="ISA39" s="4648"/>
      <c r="ISB39" s="4648"/>
      <c r="ISC39" s="4648"/>
      <c r="ISD39" s="4648"/>
      <c r="ISE39" s="4648"/>
      <c r="ISF39" s="4648"/>
      <c r="ISG39" s="4648"/>
      <c r="ISH39" s="4648"/>
      <c r="ISI39" s="4648"/>
      <c r="ISJ39" s="4648"/>
      <c r="ISK39" s="4648"/>
      <c r="ISL39" s="4648"/>
      <c r="ISM39" s="4648"/>
      <c r="ISN39" s="4648"/>
      <c r="ISO39" s="4648"/>
      <c r="ISP39" s="4648"/>
      <c r="ISQ39" s="4648"/>
      <c r="ISR39" s="4648"/>
      <c r="ISS39" s="4648"/>
      <c r="IST39" s="4648"/>
      <c r="ISU39" s="4648"/>
      <c r="ISV39" s="4648"/>
      <c r="ISW39" s="4648"/>
      <c r="ISX39" s="4648"/>
      <c r="ISY39" s="4648"/>
      <c r="ISZ39" s="4648"/>
      <c r="ITA39" s="4648"/>
      <c r="ITB39" s="4648"/>
      <c r="ITC39" s="4648"/>
      <c r="ITD39" s="4648"/>
      <c r="ITE39" s="4648"/>
      <c r="ITF39" s="4648"/>
      <c r="ITG39" s="4648"/>
      <c r="ITH39" s="4648"/>
      <c r="ITI39" s="4648"/>
      <c r="ITJ39" s="4648"/>
      <c r="ITK39" s="4648"/>
      <c r="ITL39" s="4648"/>
      <c r="ITM39" s="4648"/>
      <c r="ITN39" s="4648"/>
      <c r="ITO39" s="4648"/>
      <c r="ITP39" s="4648"/>
      <c r="ITQ39" s="4648"/>
      <c r="ITR39" s="4648"/>
      <c r="ITS39" s="4648"/>
      <c r="ITT39" s="4648"/>
      <c r="ITU39" s="4648"/>
      <c r="ITV39" s="4648"/>
      <c r="ITW39" s="4648"/>
      <c r="ITX39" s="4648"/>
      <c r="ITY39" s="4648"/>
      <c r="ITZ39" s="4648"/>
      <c r="IUA39" s="4648"/>
      <c r="IUB39" s="4648"/>
      <c r="IUC39" s="4648"/>
      <c r="IUD39" s="4648"/>
      <c r="IUE39" s="4648"/>
      <c r="IUF39" s="4648"/>
      <c r="IUG39" s="4648"/>
      <c r="IUH39" s="4648"/>
      <c r="IUI39" s="4648"/>
      <c r="IUJ39" s="4648"/>
      <c r="IUK39" s="4648"/>
      <c r="IUL39" s="4648"/>
      <c r="IUM39" s="4648"/>
      <c r="IUN39" s="4648"/>
      <c r="IUO39" s="4648"/>
      <c r="IUP39" s="4648"/>
      <c r="IUQ39" s="4648"/>
      <c r="IUR39" s="4648"/>
      <c r="IUS39" s="4648"/>
      <c r="IUT39" s="4648"/>
      <c r="IUU39" s="4648"/>
      <c r="IUV39" s="4648"/>
      <c r="IUW39" s="4648"/>
      <c r="IUX39" s="4648"/>
      <c r="IUY39" s="4648"/>
      <c r="IUZ39" s="4648"/>
      <c r="IVA39" s="4648"/>
      <c r="IVB39" s="4648"/>
      <c r="IVC39" s="4648"/>
      <c r="IVD39" s="4648"/>
      <c r="IVE39" s="4648"/>
      <c r="IVF39" s="4648"/>
      <c r="IVG39" s="4648"/>
      <c r="IVH39" s="4648"/>
      <c r="IVI39" s="4648"/>
      <c r="IVJ39" s="4648"/>
      <c r="IVK39" s="4648"/>
      <c r="IVL39" s="4648"/>
      <c r="IVM39" s="4648"/>
      <c r="IVN39" s="4648"/>
      <c r="IVO39" s="4648"/>
      <c r="IVP39" s="4648"/>
      <c r="IVQ39" s="4648"/>
      <c r="IVR39" s="4648"/>
      <c r="IVS39" s="4648"/>
      <c r="IVT39" s="4648"/>
      <c r="IVU39" s="4648"/>
      <c r="IVV39" s="4648"/>
      <c r="IVW39" s="4648"/>
      <c r="IVX39" s="4648"/>
      <c r="IVY39" s="4648"/>
      <c r="IVZ39" s="4648"/>
      <c r="IWA39" s="4648"/>
      <c r="IWB39" s="4648"/>
      <c r="IWC39" s="4648"/>
      <c r="IWD39" s="4648"/>
      <c r="IWE39" s="4648"/>
      <c r="IWF39" s="4648"/>
      <c r="IWG39" s="4648"/>
      <c r="IWH39" s="4648"/>
      <c r="IWI39" s="4648"/>
      <c r="IWJ39" s="4648"/>
      <c r="IWK39" s="4648"/>
      <c r="IWL39" s="4648"/>
      <c r="IWM39" s="4648"/>
      <c r="IWN39" s="4648"/>
      <c r="IWO39" s="4648"/>
      <c r="IWP39" s="4648"/>
      <c r="IWQ39" s="4648"/>
      <c r="IWR39" s="4648"/>
      <c r="IWS39" s="4648"/>
      <c r="IWT39" s="4648"/>
      <c r="IWU39" s="4648"/>
      <c r="IWV39" s="4648"/>
      <c r="IWW39" s="4648"/>
      <c r="IWX39" s="4648"/>
      <c r="IWY39" s="4648"/>
      <c r="IWZ39" s="4648"/>
      <c r="IXA39" s="4648"/>
      <c r="IXB39" s="4648"/>
      <c r="IXC39" s="4648"/>
      <c r="IXD39" s="4648"/>
      <c r="IXE39" s="4648"/>
      <c r="IXF39" s="4648"/>
      <c r="IXG39" s="4648"/>
      <c r="IXH39" s="4648"/>
      <c r="IXI39" s="4648"/>
      <c r="IXJ39" s="4648"/>
      <c r="IXK39" s="4648"/>
      <c r="IXL39" s="4648"/>
      <c r="IXM39" s="4648"/>
      <c r="IXN39" s="4648"/>
      <c r="IXO39" s="4648"/>
      <c r="IXP39" s="4648"/>
      <c r="IXQ39" s="4648"/>
      <c r="IXR39" s="4648"/>
      <c r="IXS39" s="4648"/>
      <c r="IXT39" s="4648"/>
      <c r="IXU39" s="4648"/>
      <c r="IXV39" s="4648"/>
      <c r="IXW39" s="4648"/>
      <c r="IXX39" s="4648"/>
      <c r="IXY39" s="4648"/>
      <c r="IXZ39" s="4648"/>
      <c r="IYA39" s="4648"/>
      <c r="IYB39" s="4648"/>
      <c r="IYC39" s="4648"/>
      <c r="IYD39" s="4648"/>
      <c r="IYE39" s="4648"/>
      <c r="IYF39" s="4648"/>
      <c r="IYG39" s="4648"/>
      <c r="IYH39" s="4648"/>
      <c r="IYI39" s="4648"/>
      <c r="IYJ39" s="4648"/>
      <c r="IYK39" s="4648"/>
      <c r="IYL39" s="4648"/>
      <c r="IYM39" s="4648"/>
      <c r="IYN39" s="4648"/>
      <c r="IYO39" s="4648"/>
      <c r="IYP39" s="4648"/>
      <c r="IYQ39" s="4648"/>
      <c r="IYR39" s="4648"/>
      <c r="IYS39" s="4648"/>
      <c r="IYT39" s="4648"/>
      <c r="IYU39" s="4648"/>
      <c r="IYV39" s="4648"/>
      <c r="IYW39" s="4648"/>
      <c r="IYX39" s="4648"/>
      <c r="IYY39" s="4648"/>
      <c r="IYZ39" s="4648"/>
      <c r="IZA39" s="4648"/>
      <c r="IZB39" s="4648"/>
      <c r="IZC39" s="4648"/>
      <c r="IZD39" s="4648"/>
      <c r="IZE39" s="4648"/>
      <c r="IZF39" s="4648"/>
      <c r="IZG39" s="4648"/>
      <c r="IZH39" s="4648"/>
      <c r="IZI39" s="4648"/>
      <c r="IZJ39" s="4648"/>
      <c r="IZK39" s="4648"/>
      <c r="IZL39" s="4648"/>
      <c r="IZM39" s="4648"/>
      <c r="IZN39" s="4648"/>
      <c r="IZO39" s="4648"/>
      <c r="IZP39" s="4648"/>
      <c r="IZQ39" s="4648"/>
      <c r="IZR39" s="4648"/>
      <c r="IZS39" s="4648"/>
      <c r="IZT39" s="4648"/>
      <c r="IZU39" s="4648"/>
      <c r="IZV39" s="4648"/>
      <c r="IZW39" s="4648"/>
      <c r="IZX39" s="4648"/>
      <c r="IZY39" s="4648"/>
      <c r="IZZ39" s="4648"/>
      <c r="JAA39" s="4648"/>
      <c r="JAB39" s="4648"/>
      <c r="JAC39" s="4648"/>
      <c r="JAD39" s="4648"/>
      <c r="JAE39" s="4648"/>
      <c r="JAF39" s="4648"/>
      <c r="JAG39" s="4648"/>
      <c r="JAH39" s="4648"/>
      <c r="JAI39" s="4648"/>
      <c r="JAJ39" s="4648"/>
      <c r="JAK39" s="4648"/>
      <c r="JAL39" s="4648"/>
      <c r="JAM39" s="4648"/>
      <c r="JAN39" s="4648"/>
      <c r="JAO39" s="4648"/>
      <c r="JAP39" s="4648"/>
      <c r="JAQ39" s="4648"/>
      <c r="JAR39" s="4648"/>
      <c r="JAS39" s="4648"/>
      <c r="JAT39" s="4648"/>
      <c r="JAU39" s="4648"/>
      <c r="JAV39" s="4648"/>
      <c r="JAW39" s="4648"/>
      <c r="JAX39" s="4648"/>
      <c r="JAY39" s="4648"/>
      <c r="JAZ39" s="4648"/>
      <c r="JBA39" s="4648"/>
      <c r="JBB39" s="4648"/>
      <c r="JBC39" s="4648"/>
      <c r="JBD39" s="4648"/>
      <c r="JBE39" s="4648"/>
      <c r="JBF39" s="4648"/>
      <c r="JBG39" s="4648"/>
      <c r="JBH39" s="4648"/>
      <c r="JBI39" s="4648"/>
      <c r="JBJ39" s="4648"/>
      <c r="JBK39" s="4648"/>
      <c r="JBL39" s="4648"/>
      <c r="JBM39" s="4648"/>
      <c r="JBN39" s="4648"/>
      <c r="JBO39" s="4648"/>
      <c r="JBP39" s="4648"/>
      <c r="JBQ39" s="4648"/>
      <c r="JBR39" s="4648"/>
      <c r="JBS39" s="4648"/>
      <c r="JBT39" s="4648"/>
      <c r="JBU39" s="4648"/>
      <c r="JBV39" s="4648"/>
      <c r="JBW39" s="4648"/>
      <c r="JBX39" s="4648"/>
      <c r="JBY39" s="4648"/>
      <c r="JBZ39" s="4648"/>
      <c r="JCA39" s="4648"/>
      <c r="JCB39" s="4648"/>
      <c r="JCC39" s="4648"/>
      <c r="JCD39" s="4648"/>
      <c r="JCE39" s="4648"/>
      <c r="JCF39" s="4648"/>
      <c r="JCG39" s="4648"/>
      <c r="JCH39" s="4648"/>
      <c r="JCI39" s="4648"/>
      <c r="JCJ39" s="4648"/>
      <c r="JCK39" s="4648"/>
      <c r="JCL39" s="4648"/>
      <c r="JCM39" s="4648"/>
      <c r="JCN39" s="4648"/>
      <c r="JCO39" s="4648"/>
      <c r="JCP39" s="4648"/>
      <c r="JCQ39" s="4648"/>
      <c r="JCR39" s="4648"/>
      <c r="JCS39" s="4648"/>
      <c r="JCT39" s="4648"/>
      <c r="JCU39" s="4648"/>
      <c r="JCV39" s="4648"/>
      <c r="JCW39" s="4648"/>
      <c r="JCX39" s="4648"/>
      <c r="JCY39" s="4648"/>
      <c r="JCZ39" s="4648"/>
      <c r="JDA39" s="4648"/>
      <c r="JDB39" s="4648"/>
      <c r="JDC39" s="4648"/>
      <c r="JDD39" s="4648"/>
      <c r="JDE39" s="4648"/>
      <c r="JDF39" s="4648"/>
      <c r="JDG39" s="4648"/>
      <c r="JDH39" s="4648"/>
      <c r="JDI39" s="4648"/>
      <c r="JDJ39" s="4648"/>
      <c r="JDK39" s="4648"/>
      <c r="JDL39" s="4648"/>
      <c r="JDM39" s="4648"/>
      <c r="JDN39" s="4648"/>
      <c r="JDO39" s="4648"/>
      <c r="JDP39" s="4648"/>
      <c r="JDQ39" s="4648"/>
      <c r="JDR39" s="4648"/>
      <c r="JDS39" s="4648"/>
      <c r="JDT39" s="4648"/>
      <c r="JDU39" s="4648"/>
      <c r="JDV39" s="4648"/>
      <c r="JDW39" s="4648"/>
      <c r="JDX39" s="4648"/>
      <c r="JDY39" s="4648"/>
      <c r="JDZ39" s="4648"/>
      <c r="JEA39" s="4648"/>
      <c r="JEB39" s="4648"/>
      <c r="JEC39" s="4648"/>
      <c r="JED39" s="4648"/>
      <c r="JEE39" s="4648"/>
      <c r="JEF39" s="4648"/>
      <c r="JEG39" s="4648"/>
      <c r="JEH39" s="4648"/>
      <c r="JEI39" s="4648"/>
      <c r="JEJ39" s="4648"/>
      <c r="JEK39" s="4648"/>
      <c r="JEL39" s="4648"/>
      <c r="JEM39" s="4648"/>
      <c r="JEN39" s="4648"/>
      <c r="JEO39" s="4648"/>
      <c r="JEP39" s="4648"/>
      <c r="JEQ39" s="4648"/>
      <c r="JER39" s="4648"/>
      <c r="JES39" s="4648"/>
      <c r="JET39" s="4648"/>
      <c r="JEU39" s="4648"/>
      <c r="JEV39" s="4648"/>
      <c r="JEW39" s="4648"/>
      <c r="JEX39" s="4648"/>
      <c r="JEY39" s="4648"/>
      <c r="JEZ39" s="4648"/>
      <c r="JFA39" s="4648"/>
      <c r="JFB39" s="4648"/>
      <c r="JFC39" s="4648"/>
      <c r="JFD39" s="4648"/>
      <c r="JFE39" s="4648"/>
      <c r="JFF39" s="4648"/>
      <c r="JFG39" s="4648"/>
      <c r="JFH39" s="4648"/>
      <c r="JFI39" s="4648"/>
      <c r="JFJ39" s="4648"/>
      <c r="JFK39" s="4648"/>
      <c r="JFL39" s="4648"/>
      <c r="JFM39" s="4648"/>
      <c r="JFN39" s="4648"/>
      <c r="JFO39" s="4648"/>
      <c r="JFP39" s="4648"/>
      <c r="JFQ39" s="4648"/>
      <c r="JFR39" s="4648"/>
      <c r="JFS39" s="4648"/>
      <c r="JFT39" s="4648"/>
      <c r="JFU39" s="4648"/>
      <c r="JFV39" s="4648"/>
      <c r="JFW39" s="4648"/>
      <c r="JFX39" s="4648"/>
      <c r="JFY39" s="4648"/>
      <c r="JFZ39" s="4648"/>
      <c r="JGA39" s="4648"/>
      <c r="JGB39" s="4648"/>
      <c r="JGC39" s="4648"/>
      <c r="JGD39" s="4648"/>
      <c r="JGE39" s="4648"/>
      <c r="JGF39" s="4648"/>
      <c r="JGG39" s="4648"/>
      <c r="JGH39" s="4648"/>
      <c r="JGI39" s="4648"/>
      <c r="JGJ39" s="4648"/>
      <c r="JGK39" s="4648"/>
      <c r="JGL39" s="4648"/>
      <c r="JGM39" s="4648"/>
      <c r="JGN39" s="4648"/>
      <c r="JGO39" s="4648"/>
      <c r="JGP39" s="4648"/>
      <c r="JGQ39" s="4648"/>
      <c r="JGR39" s="4648"/>
      <c r="JGS39" s="4648"/>
      <c r="JGT39" s="4648"/>
      <c r="JGU39" s="4648"/>
      <c r="JGV39" s="4648"/>
      <c r="JGW39" s="4648"/>
      <c r="JGX39" s="4648"/>
      <c r="JGY39" s="4648"/>
      <c r="JGZ39" s="4648"/>
      <c r="JHA39" s="4648"/>
      <c r="JHB39" s="4648"/>
      <c r="JHC39" s="4648"/>
      <c r="JHD39" s="4648"/>
      <c r="JHE39" s="4648"/>
      <c r="JHF39" s="4648"/>
      <c r="JHG39" s="4648"/>
      <c r="JHH39" s="4648"/>
      <c r="JHI39" s="4648"/>
      <c r="JHJ39" s="4648"/>
      <c r="JHK39" s="4648"/>
      <c r="JHL39" s="4648"/>
      <c r="JHM39" s="4648"/>
      <c r="JHN39" s="4648"/>
      <c r="JHO39" s="4648"/>
      <c r="JHP39" s="4648"/>
      <c r="JHQ39" s="4648"/>
      <c r="JHR39" s="4648"/>
      <c r="JHS39" s="4648"/>
      <c r="JHT39" s="4648"/>
      <c r="JHU39" s="4648"/>
      <c r="JHV39" s="4648"/>
      <c r="JHW39" s="4648"/>
      <c r="JHX39" s="4648"/>
      <c r="JHY39" s="4648"/>
      <c r="JHZ39" s="4648"/>
      <c r="JIA39" s="4648"/>
      <c r="JIB39" s="4648"/>
      <c r="JIC39" s="4648"/>
      <c r="JID39" s="4648"/>
      <c r="JIE39" s="4648"/>
      <c r="JIF39" s="4648"/>
      <c r="JIG39" s="4648"/>
      <c r="JIH39" s="4648"/>
      <c r="JII39" s="4648"/>
      <c r="JIJ39" s="4648"/>
      <c r="JIK39" s="4648"/>
      <c r="JIL39" s="4648"/>
      <c r="JIM39" s="4648"/>
      <c r="JIN39" s="4648"/>
      <c r="JIO39" s="4648"/>
      <c r="JIP39" s="4648"/>
      <c r="JIQ39" s="4648"/>
      <c r="JIR39" s="4648"/>
      <c r="JIS39" s="4648"/>
      <c r="JIT39" s="4648"/>
      <c r="JIU39" s="4648"/>
      <c r="JIV39" s="4648"/>
      <c r="JIW39" s="4648"/>
      <c r="JIX39" s="4648"/>
      <c r="JIY39" s="4648"/>
      <c r="JIZ39" s="4648"/>
      <c r="JJA39" s="4648"/>
      <c r="JJB39" s="4648"/>
      <c r="JJC39" s="4648"/>
      <c r="JJD39" s="4648"/>
      <c r="JJE39" s="4648"/>
      <c r="JJF39" s="4648"/>
      <c r="JJG39" s="4648"/>
      <c r="JJH39" s="4648"/>
      <c r="JJI39" s="4648"/>
      <c r="JJJ39" s="4648"/>
      <c r="JJK39" s="4648"/>
      <c r="JJL39" s="4648"/>
      <c r="JJM39" s="4648"/>
      <c r="JJN39" s="4648"/>
      <c r="JJO39" s="4648"/>
      <c r="JJP39" s="4648"/>
      <c r="JJQ39" s="4648"/>
      <c r="JJR39" s="4648"/>
      <c r="JJS39" s="4648"/>
      <c r="JJT39" s="4648"/>
      <c r="JJU39" s="4648"/>
      <c r="JJV39" s="4648"/>
      <c r="JJW39" s="4648"/>
      <c r="JJX39" s="4648"/>
      <c r="JJY39" s="4648"/>
      <c r="JJZ39" s="4648"/>
      <c r="JKA39" s="4648"/>
      <c r="JKB39" s="4648"/>
      <c r="JKC39" s="4648"/>
      <c r="JKD39" s="4648"/>
      <c r="JKE39" s="4648"/>
      <c r="JKF39" s="4648"/>
      <c r="JKG39" s="4648"/>
      <c r="JKH39" s="4648"/>
      <c r="JKI39" s="4648"/>
      <c r="JKJ39" s="4648"/>
      <c r="JKK39" s="4648"/>
      <c r="JKL39" s="4648"/>
      <c r="JKM39" s="4648"/>
      <c r="JKN39" s="4648"/>
      <c r="JKO39" s="4648"/>
      <c r="JKP39" s="4648"/>
      <c r="JKQ39" s="4648"/>
      <c r="JKR39" s="4648"/>
      <c r="JKS39" s="4648"/>
      <c r="JKT39" s="4648"/>
      <c r="JKU39" s="4648"/>
      <c r="JKV39" s="4648"/>
      <c r="JKW39" s="4648"/>
      <c r="JKX39" s="4648"/>
      <c r="JKY39" s="4648"/>
      <c r="JKZ39" s="4648"/>
      <c r="JLA39" s="4648"/>
      <c r="JLB39" s="4648"/>
      <c r="JLC39" s="4648"/>
      <c r="JLD39" s="4648"/>
      <c r="JLE39" s="4648"/>
      <c r="JLF39" s="4648"/>
      <c r="JLG39" s="4648"/>
      <c r="JLH39" s="4648"/>
      <c r="JLI39" s="4648"/>
      <c r="JLJ39" s="4648"/>
      <c r="JLK39" s="4648"/>
      <c r="JLL39" s="4648"/>
      <c r="JLM39" s="4648"/>
      <c r="JLN39" s="4648"/>
      <c r="JLO39" s="4648"/>
      <c r="JLP39" s="4648"/>
      <c r="JLQ39" s="4648"/>
      <c r="JLR39" s="4648"/>
      <c r="JLS39" s="4648"/>
      <c r="JLT39" s="4648"/>
      <c r="JLU39" s="4648"/>
      <c r="JLV39" s="4648"/>
      <c r="JLW39" s="4648"/>
      <c r="JLX39" s="4648"/>
      <c r="JLY39" s="4648"/>
      <c r="JLZ39" s="4648"/>
      <c r="JMA39" s="4648"/>
      <c r="JMB39" s="4648"/>
      <c r="JMC39" s="4648"/>
      <c r="JMD39" s="4648"/>
      <c r="JME39" s="4648"/>
      <c r="JMF39" s="4648"/>
      <c r="JMG39" s="4648"/>
      <c r="JMH39" s="4648"/>
      <c r="JMI39" s="4648"/>
      <c r="JMJ39" s="4648"/>
      <c r="JMK39" s="4648"/>
      <c r="JML39" s="4648"/>
      <c r="JMM39" s="4648"/>
      <c r="JMN39" s="4648"/>
      <c r="JMO39" s="4648"/>
      <c r="JMP39" s="4648"/>
      <c r="JMQ39" s="4648"/>
      <c r="JMR39" s="4648"/>
      <c r="JMS39" s="4648"/>
      <c r="JMT39" s="4648"/>
      <c r="JMU39" s="4648"/>
      <c r="JMV39" s="4648"/>
      <c r="JMW39" s="4648"/>
      <c r="JMX39" s="4648"/>
      <c r="JMY39" s="4648"/>
      <c r="JMZ39" s="4648"/>
      <c r="JNA39" s="4648"/>
      <c r="JNB39" s="4648"/>
      <c r="JNC39" s="4648"/>
      <c r="JND39" s="4648"/>
      <c r="JNE39" s="4648"/>
      <c r="JNF39" s="4648"/>
      <c r="JNG39" s="4648"/>
      <c r="JNH39" s="4648"/>
      <c r="JNI39" s="4648"/>
      <c r="JNJ39" s="4648"/>
      <c r="JNK39" s="4648"/>
      <c r="JNL39" s="4648"/>
      <c r="JNM39" s="4648"/>
      <c r="JNN39" s="4648"/>
      <c r="JNO39" s="4648"/>
      <c r="JNP39" s="4648"/>
      <c r="JNQ39" s="4648"/>
      <c r="JNR39" s="4648"/>
      <c r="JNS39" s="4648"/>
      <c r="JNT39" s="4648"/>
      <c r="JNU39" s="4648"/>
      <c r="JNV39" s="4648"/>
      <c r="JNW39" s="4648"/>
      <c r="JNX39" s="4648"/>
      <c r="JNY39" s="4648"/>
      <c r="JNZ39" s="4648"/>
      <c r="JOA39" s="4648"/>
      <c r="JOB39" s="4648"/>
      <c r="JOC39" s="4648"/>
      <c r="JOD39" s="4648"/>
      <c r="JOE39" s="4648"/>
      <c r="JOF39" s="4648"/>
      <c r="JOG39" s="4648"/>
      <c r="JOH39" s="4648"/>
      <c r="JOI39" s="4648"/>
      <c r="JOJ39" s="4648"/>
      <c r="JOK39" s="4648"/>
      <c r="JOL39" s="4648"/>
      <c r="JOM39" s="4648"/>
      <c r="JON39" s="4648"/>
      <c r="JOO39" s="4648"/>
      <c r="JOP39" s="4648"/>
      <c r="JOQ39" s="4648"/>
      <c r="JOR39" s="4648"/>
      <c r="JOS39" s="4648"/>
      <c r="JOT39" s="4648"/>
      <c r="JOU39" s="4648"/>
      <c r="JOV39" s="4648"/>
      <c r="JOW39" s="4648"/>
      <c r="JOX39" s="4648"/>
      <c r="JOY39" s="4648"/>
      <c r="JOZ39" s="4648"/>
      <c r="JPA39" s="4648"/>
      <c r="JPB39" s="4648"/>
      <c r="JPC39" s="4648"/>
      <c r="JPD39" s="4648"/>
      <c r="JPE39" s="4648"/>
      <c r="JPF39" s="4648"/>
      <c r="JPG39" s="4648"/>
      <c r="JPH39" s="4648"/>
      <c r="JPI39" s="4648"/>
      <c r="JPJ39" s="4648"/>
      <c r="JPK39" s="4648"/>
      <c r="JPL39" s="4648"/>
      <c r="JPM39" s="4648"/>
      <c r="JPN39" s="4648"/>
      <c r="JPO39" s="4648"/>
      <c r="JPP39" s="4648"/>
      <c r="JPQ39" s="4648"/>
      <c r="JPR39" s="4648"/>
      <c r="JPS39" s="4648"/>
      <c r="JPT39" s="4648"/>
      <c r="JPU39" s="4648"/>
      <c r="JPV39" s="4648"/>
      <c r="JPW39" s="4648"/>
      <c r="JPX39" s="4648"/>
      <c r="JPY39" s="4648"/>
      <c r="JPZ39" s="4648"/>
      <c r="JQA39" s="4648"/>
      <c r="JQB39" s="4648"/>
      <c r="JQC39" s="4648"/>
      <c r="JQD39" s="4648"/>
      <c r="JQE39" s="4648"/>
      <c r="JQF39" s="4648"/>
      <c r="JQG39" s="4648"/>
      <c r="JQH39" s="4648"/>
      <c r="JQI39" s="4648"/>
      <c r="JQJ39" s="4648"/>
      <c r="JQK39" s="4648"/>
      <c r="JQL39" s="4648"/>
      <c r="JQM39" s="4648"/>
      <c r="JQN39" s="4648"/>
      <c r="JQO39" s="4648"/>
      <c r="JQP39" s="4648"/>
      <c r="JQQ39" s="4648"/>
      <c r="JQR39" s="4648"/>
      <c r="JQS39" s="4648"/>
      <c r="JQT39" s="4648"/>
      <c r="JQU39" s="4648"/>
      <c r="JQV39" s="4648"/>
      <c r="JQW39" s="4648"/>
      <c r="JQX39" s="4648"/>
      <c r="JQY39" s="4648"/>
      <c r="JQZ39" s="4648"/>
      <c r="JRA39" s="4648"/>
      <c r="JRB39" s="4648"/>
      <c r="JRC39" s="4648"/>
      <c r="JRD39" s="4648"/>
      <c r="JRE39" s="4648"/>
      <c r="JRF39" s="4648"/>
      <c r="JRG39" s="4648"/>
      <c r="JRH39" s="4648"/>
      <c r="JRI39" s="4648"/>
      <c r="JRJ39" s="4648"/>
      <c r="JRK39" s="4648"/>
      <c r="JRL39" s="4648"/>
      <c r="JRM39" s="4648"/>
      <c r="JRN39" s="4648"/>
      <c r="JRO39" s="4648"/>
      <c r="JRP39" s="4648"/>
      <c r="JRQ39" s="4648"/>
      <c r="JRR39" s="4648"/>
      <c r="JRS39" s="4648"/>
      <c r="JRT39" s="4648"/>
      <c r="JRU39" s="4648"/>
      <c r="JRV39" s="4648"/>
      <c r="JRW39" s="4648"/>
      <c r="JRX39" s="4648"/>
      <c r="JRY39" s="4648"/>
      <c r="JRZ39" s="4648"/>
      <c r="JSA39" s="4648"/>
      <c r="JSB39" s="4648"/>
      <c r="JSC39" s="4648"/>
      <c r="JSD39" s="4648"/>
      <c r="JSE39" s="4648"/>
      <c r="JSF39" s="4648"/>
      <c r="JSG39" s="4648"/>
      <c r="JSH39" s="4648"/>
      <c r="JSI39" s="4648"/>
      <c r="JSJ39" s="4648"/>
      <c r="JSK39" s="4648"/>
      <c r="JSL39" s="4648"/>
      <c r="JSM39" s="4648"/>
      <c r="JSN39" s="4648"/>
      <c r="JSO39" s="4648"/>
      <c r="JSP39" s="4648"/>
      <c r="JSQ39" s="4648"/>
      <c r="JSR39" s="4648"/>
      <c r="JSS39" s="4648"/>
      <c r="JST39" s="4648"/>
      <c r="JSU39" s="4648"/>
      <c r="JSV39" s="4648"/>
      <c r="JSW39" s="4648"/>
      <c r="JSX39" s="4648"/>
      <c r="JSY39" s="4648"/>
      <c r="JSZ39" s="4648"/>
      <c r="JTA39" s="4648"/>
      <c r="JTB39" s="4648"/>
      <c r="JTC39" s="4648"/>
      <c r="JTD39" s="4648"/>
      <c r="JTE39" s="4648"/>
      <c r="JTF39" s="4648"/>
      <c r="JTG39" s="4648"/>
      <c r="JTH39" s="4648"/>
      <c r="JTI39" s="4648"/>
      <c r="JTJ39" s="4648"/>
      <c r="JTK39" s="4648"/>
      <c r="JTL39" s="4648"/>
      <c r="JTM39" s="4648"/>
      <c r="JTN39" s="4648"/>
      <c r="JTO39" s="4648"/>
      <c r="JTP39" s="4648"/>
      <c r="JTQ39" s="4648"/>
      <c r="JTR39" s="4648"/>
      <c r="JTS39" s="4648"/>
      <c r="JTT39" s="4648"/>
      <c r="JTU39" s="4648"/>
      <c r="JTV39" s="4648"/>
      <c r="JTW39" s="4648"/>
      <c r="JTX39" s="4648"/>
      <c r="JTY39" s="4648"/>
      <c r="JTZ39" s="4648"/>
      <c r="JUA39" s="4648"/>
      <c r="JUB39" s="4648"/>
      <c r="JUC39" s="4648"/>
      <c r="JUD39" s="4648"/>
      <c r="JUE39" s="4648"/>
      <c r="JUF39" s="4648"/>
      <c r="JUG39" s="4648"/>
      <c r="JUH39" s="4648"/>
      <c r="JUI39" s="4648"/>
      <c r="JUJ39" s="4648"/>
      <c r="JUK39" s="4648"/>
      <c r="JUL39" s="4648"/>
      <c r="JUM39" s="4648"/>
      <c r="JUN39" s="4648"/>
      <c r="JUO39" s="4648"/>
      <c r="JUP39" s="4648"/>
      <c r="JUQ39" s="4648"/>
      <c r="JUR39" s="4648"/>
      <c r="JUS39" s="4648"/>
      <c r="JUT39" s="4648"/>
      <c r="JUU39" s="4648"/>
      <c r="JUV39" s="4648"/>
      <c r="JUW39" s="4648"/>
      <c r="JUX39" s="4648"/>
      <c r="JUY39" s="4648"/>
      <c r="JUZ39" s="4648"/>
      <c r="JVA39" s="4648"/>
      <c r="JVB39" s="4648"/>
      <c r="JVC39" s="4648"/>
      <c r="JVD39" s="4648"/>
      <c r="JVE39" s="4648"/>
      <c r="JVF39" s="4648"/>
      <c r="JVG39" s="4648"/>
      <c r="JVH39" s="4648"/>
      <c r="JVI39" s="4648"/>
      <c r="JVJ39" s="4648"/>
      <c r="JVK39" s="4648"/>
      <c r="JVL39" s="4648"/>
      <c r="JVM39" s="4648"/>
      <c r="JVN39" s="4648"/>
      <c r="JVO39" s="4648"/>
      <c r="JVP39" s="4648"/>
      <c r="JVQ39" s="4648"/>
      <c r="JVR39" s="4648"/>
      <c r="JVS39" s="4648"/>
      <c r="JVT39" s="4648"/>
      <c r="JVU39" s="4648"/>
      <c r="JVV39" s="4648"/>
      <c r="JVW39" s="4648"/>
      <c r="JVX39" s="4648"/>
      <c r="JVY39" s="4648"/>
      <c r="JVZ39" s="4648"/>
      <c r="JWA39" s="4648"/>
      <c r="JWB39" s="4648"/>
      <c r="JWC39" s="4648"/>
      <c r="JWD39" s="4648"/>
      <c r="JWE39" s="4648"/>
      <c r="JWF39" s="4648"/>
      <c r="JWG39" s="4648"/>
      <c r="JWH39" s="4648"/>
      <c r="JWI39" s="4648"/>
      <c r="JWJ39" s="4648"/>
      <c r="JWK39" s="4648"/>
      <c r="JWL39" s="4648"/>
      <c r="JWM39" s="4648"/>
      <c r="JWN39" s="4648"/>
      <c r="JWO39" s="4648"/>
      <c r="JWP39" s="4648"/>
      <c r="JWQ39" s="4648"/>
      <c r="JWR39" s="4648"/>
      <c r="JWS39" s="4648"/>
      <c r="JWT39" s="4648"/>
      <c r="JWU39" s="4648"/>
      <c r="JWV39" s="4648"/>
      <c r="JWW39" s="4648"/>
      <c r="JWX39" s="4648"/>
      <c r="JWY39" s="4648"/>
      <c r="JWZ39" s="4648"/>
      <c r="JXA39" s="4648"/>
      <c r="JXB39" s="4648"/>
      <c r="JXC39" s="4648"/>
      <c r="JXD39" s="4648"/>
      <c r="JXE39" s="4648"/>
      <c r="JXF39" s="4648"/>
      <c r="JXG39" s="4648"/>
      <c r="JXH39" s="4648"/>
      <c r="JXI39" s="4648"/>
      <c r="JXJ39" s="4648"/>
      <c r="JXK39" s="4648"/>
      <c r="JXL39" s="4648"/>
      <c r="JXM39" s="4648"/>
      <c r="JXN39" s="4648"/>
      <c r="JXO39" s="4648"/>
      <c r="JXP39" s="4648"/>
      <c r="JXQ39" s="4648"/>
      <c r="JXR39" s="4648"/>
      <c r="JXS39" s="4648"/>
      <c r="JXT39" s="4648"/>
      <c r="JXU39" s="4648"/>
      <c r="JXV39" s="4648"/>
      <c r="JXW39" s="4648"/>
      <c r="JXX39" s="4648"/>
      <c r="JXY39" s="4648"/>
      <c r="JXZ39" s="4648"/>
      <c r="JYA39" s="4648"/>
      <c r="JYB39" s="4648"/>
      <c r="JYC39" s="4648"/>
      <c r="JYD39" s="4648"/>
      <c r="JYE39" s="4648"/>
      <c r="JYF39" s="4648"/>
      <c r="JYG39" s="4648"/>
      <c r="JYH39" s="4648"/>
      <c r="JYI39" s="4648"/>
      <c r="JYJ39" s="4648"/>
      <c r="JYK39" s="4648"/>
      <c r="JYL39" s="4648"/>
      <c r="JYM39" s="4648"/>
      <c r="JYN39" s="4648"/>
      <c r="JYO39" s="4648"/>
      <c r="JYP39" s="4648"/>
      <c r="JYQ39" s="4648"/>
      <c r="JYR39" s="4648"/>
      <c r="JYS39" s="4648"/>
      <c r="JYT39" s="4648"/>
      <c r="JYU39" s="4648"/>
      <c r="JYV39" s="4648"/>
      <c r="JYW39" s="4648"/>
      <c r="JYX39" s="4648"/>
      <c r="JYY39" s="4648"/>
      <c r="JYZ39" s="4648"/>
      <c r="JZA39" s="4648"/>
      <c r="JZB39" s="4648"/>
      <c r="JZC39" s="4648"/>
      <c r="JZD39" s="4648"/>
      <c r="JZE39" s="4648"/>
      <c r="JZF39" s="4648"/>
      <c r="JZG39" s="4648"/>
      <c r="JZH39" s="4648"/>
      <c r="JZI39" s="4648"/>
      <c r="JZJ39" s="4648"/>
      <c r="JZK39" s="4648"/>
      <c r="JZL39" s="4648"/>
      <c r="JZM39" s="4648"/>
      <c r="JZN39" s="4648"/>
      <c r="JZO39" s="4648"/>
      <c r="JZP39" s="4648"/>
      <c r="JZQ39" s="4648"/>
      <c r="JZR39" s="4648"/>
      <c r="JZS39" s="4648"/>
      <c r="JZT39" s="4648"/>
      <c r="JZU39" s="4648"/>
      <c r="JZV39" s="4648"/>
      <c r="JZW39" s="4648"/>
      <c r="JZX39" s="4648"/>
      <c r="JZY39" s="4648"/>
      <c r="JZZ39" s="4648"/>
      <c r="KAA39" s="4648"/>
      <c r="KAB39" s="4648"/>
      <c r="KAC39" s="4648"/>
      <c r="KAD39" s="4648"/>
      <c r="KAE39" s="4648"/>
      <c r="KAF39" s="4648"/>
      <c r="KAG39" s="4648"/>
      <c r="KAH39" s="4648"/>
      <c r="KAI39" s="4648"/>
      <c r="KAJ39" s="4648"/>
      <c r="KAK39" s="4648"/>
      <c r="KAL39" s="4648"/>
      <c r="KAM39" s="4648"/>
      <c r="KAN39" s="4648"/>
      <c r="KAO39" s="4648"/>
      <c r="KAP39" s="4648"/>
      <c r="KAQ39" s="4648"/>
      <c r="KAR39" s="4648"/>
      <c r="KAS39" s="4648"/>
      <c r="KAT39" s="4648"/>
      <c r="KAU39" s="4648"/>
      <c r="KAV39" s="4648"/>
      <c r="KAW39" s="4648"/>
      <c r="KAX39" s="4648"/>
      <c r="KAY39" s="4648"/>
      <c r="KAZ39" s="4648"/>
      <c r="KBA39" s="4648"/>
      <c r="KBB39" s="4648"/>
      <c r="KBC39" s="4648"/>
      <c r="KBD39" s="4648"/>
      <c r="KBE39" s="4648"/>
      <c r="KBF39" s="4648"/>
      <c r="KBG39" s="4648"/>
      <c r="KBH39" s="4648"/>
      <c r="KBI39" s="4648"/>
      <c r="KBJ39" s="4648"/>
      <c r="KBK39" s="4648"/>
      <c r="KBL39" s="4648"/>
      <c r="KBM39" s="4648"/>
      <c r="KBN39" s="4648"/>
      <c r="KBO39" s="4648"/>
      <c r="KBP39" s="4648"/>
      <c r="KBQ39" s="4648"/>
      <c r="KBR39" s="4648"/>
      <c r="KBS39" s="4648"/>
      <c r="KBT39" s="4648"/>
      <c r="KBU39" s="4648"/>
      <c r="KBV39" s="4648"/>
      <c r="KBW39" s="4648"/>
      <c r="KBX39" s="4648"/>
      <c r="KBY39" s="4648"/>
      <c r="KBZ39" s="4648"/>
      <c r="KCA39" s="4648"/>
      <c r="KCB39" s="4648"/>
      <c r="KCC39" s="4648"/>
      <c r="KCD39" s="4648"/>
      <c r="KCE39" s="4648"/>
      <c r="KCF39" s="4648"/>
      <c r="KCG39" s="4648"/>
      <c r="KCH39" s="4648"/>
      <c r="KCI39" s="4648"/>
      <c r="KCJ39" s="4648"/>
      <c r="KCK39" s="4648"/>
      <c r="KCL39" s="4648"/>
      <c r="KCM39" s="4648"/>
      <c r="KCN39" s="4648"/>
      <c r="KCO39" s="4648"/>
      <c r="KCP39" s="4648"/>
      <c r="KCQ39" s="4648"/>
      <c r="KCR39" s="4648"/>
      <c r="KCS39" s="4648"/>
      <c r="KCT39" s="4648"/>
      <c r="KCU39" s="4648"/>
      <c r="KCV39" s="4648"/>
      <c r="KCW39" s="4648"/>
      <c r="KCX39" s="4648"/>
      <c r="KCY39" s="4648"/>
      <c r="KCZ39" s="4648"/>
      <c r="KDA39" s="4648"/>
      <c r="KDB39" s="4648"/>
      <c r="KDC39" s="4648"/>
      <c r="KDD39" s="4648"/>
      <c r="KDE39" s="4648"/>
      <c r="KDF39" s="4648"/>
      <c r="KDG39" s="4648"/>
      <c r="KDH39" s="4648"/>
      <c r="KDI39" s="4648"/>
      <c r="KDJ39" s="4648"/>
      <c r="KDK39" s="4648"/>
      <c r="KDL39" s="4648"/>
      <c r="KDM39" s="4648"/>
      <c r="KDN39" s="4648"/>
      <c r="KDO39" s="4648"/>
      <c r="KDP39" s="4648"/>
      <c r="KDQ39" s="4648"/>
      <c r="KDR39" s="4648"/>
      <c r="KDS39" s="4648"/>
      <c r="KDT39" s="4648"/>
      <c r="KDU39" s="4648"/>
      <c r="KDV39" s="4648"/>
      <c r="KDW39" s="4648"/>
      <c r="KDX39" s="4648"/>
      <c r="KDY39" s="4648"/>
      <c r="KDZ39" s="4648"/>
      <c r="KEA39" s="4648"/>
      <c r="KEB39" s="4648"/>
      <c r="KEC39" s="4648"/>
      <c r="KED39" s="4648"/>
      <c r="KEE39" s="4648"/>
      <c r="KEF39" s="4648"/>
      <c r="KEG39" s="4648"/>
      <c r="KEH39" s="4648"/>
      <c r="KEI39" s="4648"/>
      <c r="KEJ39" s="4648"/>
      <c r="KEK39" s="4648"/>
      <c r="KEL39" s="4648"/>
      <c r="KEM39" s="4648"/>
      <c r="KEN39" s="4648"/>
      <c r="KEO39" s="4648"/>
      <c r="KEP39" s="4648"/>
      <c r="KEQ39" s="4648"/>
      <c r="KER39" s="4648"/>
      <c r="KES39" s="4648"/>
      <c r="KET39" s="4648"/>
      <c r="KEU39" s="4648"/>
      <c r="KEV39" s="4648"/>
      <c r="KEW39" s="4648"/>
      <c r="KEX39" s="4648"/>
      <c r="KEY39" s="4648"/>
      <c r="KEZ39" s="4648"/>
      <c r="KFA39" s="4648"/>
      <c r="KFB39" s="4648"/>
      <c r="KFC39" s="4648"/>
      <c r="KFD39" s="4648"/>
      <c r="KFE39" s="4648"/>
      <c r="KFF39" s="4648"/>
      <c r="KFG39" s="4648"/>
      <c r="KFH39" s="4648"/>
      <c r="KFI39" s="4648"/>
      <c r="KFJ39" s="4648"/>
      <c r="KFK39" s="4648"/>
      <c r="KFL39" s="4648"/>
      <c r="KFM39" s="4648"/>
      <c r="KFN39" s="4648"/>
      <c r="KFO39" s="4648"/>
      <c r="KFP39" s="4648"/>
      <c r="KFQ39" s="4648"/>
      <c r="KFR39" s="4648"/>
      <c r="KFS39" s="4648"/>
      <c r="KFT39" s="4648"/>
      <c r="KFU39" s="4648"/>
      <c r="KFV39" s="4648"/>
      <c r="KFW39" s="4648"/>
      <c r="KFX39" s="4648"/>
      <c r="KFY39" s="4648"/>
      <c r="KFZ39" s="4648"/>
      <c r="KGA39" s="4648"/>
      <c r="KGB39" s="4648"/>
      <c r="KGC39" s="4648"/>
      <c r="KGD39" s="4648"/>
      <c r="KGE39" s="4648"/>
      <c r="KGF39" s="4648"/>
      <c r="KGG39" s="4648"/>
      <c r="KGH39" s="4648"/>
      <c r="KGI39" s="4648"/>
      <c r="KGJ39" s="4648"/>
      <c r="KGK39" s="4648"/>
      <c r="KGL39" s="4648"/>
      <c r="KGM39" s="4648"/>
      <c r="KGN39" s="4648"/>
      <c r="KGO39" s="4648"/>
      <c r="KGP39" s="4648"/>
      <c r="KGQ39" s="4648"/>
      <c r="KGR39" s="4648"/>
      <c r="KGS39" s="4648"/>
      <c r="KGT39" s="4648"/>
      <c r="KGU39" s="4648"/>
      <c r="KGV39" s="4648"/>
      <c r="KGW39" s="4648"/>
      <c r="KGX39" s="4648"/>
      <c r="KGY39" s="4648"/>
      <c r="KGZ39" s="4648"/>
      <c r="KHA39" s="4648"/>
      <c r="KHB39" s="4648"/>
      <c r="KHC39" s="4648"/>
      <c r="KHD39" s="4648"/>
      <c r="KHE39" s="4648"/>
      <c r="KHF39" s="4648"/>
      <c r="KHG39" s="4648"/>
      <c r="KHH39" s="4648"/>
      <c r="KHI39" s="4648"/>
      <c r="KHJ39" s="4648"/>
      <c r="KHK39" s="4648"/>
      <c r="KHL39" s="4648"/>
      <c r="KHM39" s="4648"/>
      <c r="KHN39" s="4648"/>
      <c r="KHO39" s="4648"/>
      <c r="KHP39" s="4648"/>
      <c r="KHQ39" s="4648"/>
      <c r="KHR39" s="4648"/>
      <c r="KHS39" s="4648"/>
      <c r="KHT39" s="4648"/>
      <c r="KHU39" s="4648"/>
      <c r="KHV39" s="4648"/>
      <c r="KHW39" s="4648"/>
      <c r="KHX39" s="4648"/>
      <c r="KHY39" s="4648"/>
      <c r="KHZ39" s="4648"/>
      <c r="KIA39" s="4648"/>
      <c r="KIB39" s="4648"/>
      <c r="KIC39" s="4648"/>
      <c r="KID39" s="4648"/>
      <c r="KIE39" s="4648"/>
      <c r="KIF39" s="4648"/>
      <c r="KIG39" s="4648"/>
      <c r="KIH39" s="4648"/>
      <c r="KII39" s="4648"/>
      <c r="KIJ39" s="4648"/>
      <c r="KIK39" s="4648"/>
      <c r="KIL39" s="4648"/>
      <c r="KIM39" s="4648"/>
      <c r="KIN39" s="4648"/>
      <c r="KIO39" s="4648"/>
      <c r="KIP39" s="4648"/>
      <c r="KIQ39" s="4648"/>
      <c r="KIR39" s="4648"/>
      <c r="KIS39" s="4648"/>
      <c r="KIT39" s="4648"/>
      <c r="KIU39" s="4648"/>
      <c r="KIV39" s="4648"/>
      <c r="KIW39" s="4648"/>
      <c r="KIX39" s="4648"/>
      <c r="KIY39" s="4648"/>
      <c r="KIZ39" s="4648"/>
      <c r="KJA39" s="4648"/>
      <c r="KJB39" s="4648"/>
      <c r="KJC39" s="4648"/>
      <c r="KJD39" s="4648"/>
      <c r="KJE39" s="4648"/>
      <c r="KJF39" s="4648"/>
      <c r="KJG39" s="4648"/>
      <c r="KJH39" s="4648"/>
      <c r="KJI39" s="4648"/>
      <c r="KJJ39" s="4648"/>
      <c r="KJK39" s="4648"/>
      <c r="KJL39" s="4648"/>
      <c r="KJM39" s="4648"/>
      <c r="KJN39" s="4648"/>
      <c r="KJO39" s="4648"/>
      <c r="KJP39" s="4648"/>
      <c r="KJQ39" s="4648"/>
      <c r="KJR39" s="4648"/>
      <c r="KJS39" s="4648"/>
      <c r="KJT39" s="4648"/>
      <c r="KJU39" s="4648"/>
      <c r="KJV39" s="4648"/>
      <c r="KJW39" s="4648"/>
      <c r="KJX39" s="4648"/>
      <c r="KJY39" s="4648"/>
      <c r="KJZ39" s="4648"/>
      <c r="KKA39" s="4648"/>
      <c r="KKB39" s="4648"/>
      <c r="KKC39" s="4648"/>
      <c r="KKD39" s="4648"/>
      <c r="KKE39" s="4648"/>
      <c r="KKF39" s="4648"/>
      <c r="KKG39" s="4648"/>
      <c r="KKH39" s="4648"/>
      <c r="KKI39" s="4648"/>
      <c r="KKJ39" s="4648"/>
      <c r="KKK39" s="4648"/>
      <c r="KKL39" s="4648"/>
      <c r="KKM39" s="4648"/>
      <c r="KKN39" s="4648"/>
      <c r="KKO39" s="4648"/>
      <c r="KKP39" s="4648"/>
      <c r="KKQ39" s="4648"/>
      <c r="KKR39" s="4648"/>
      <c r="KKS39" s="4648"/>
      <c r="KKT39" s="4648"/>
      <c r="KKU39" s="4648"/>
      <c r="KKV39" s="4648"/>
      <c r="KKW39" s="4648"/>
      <c r="KKX39" s="4648"/>
      <c r="KKY39" s="4648"/>
      <c r="KKZ39" s="4648"/>
      <c r="KLA39" s="4648"/>
      <c r="KLB39" s="4648"/>
      <c r="KLC39" s="4648"/>
      <c r="KLD39" s="4648"/>
      <c r="KLE39" s="4648"/>
      <c r="KLF39" s="4648"/>
      <c r="KLG39" s="4648"/>
      <c r="KLH39" s="4648"/>
      <c r="KLI39" s="4648"/>
      <c r="KLJ39" s="4648"/>
      <c r="KLK39" s="4648"/>
      <c r="KLL39" s="4648"/>
      <c r="KLM39" s="4648"/>
      <c r="KLN39" s="4648"/>
      <c r="KLO39" s="4648"/>
      <c r="KLP39" s="4648"/>
      <c r="KLQ39" s="4648"/>
      <c r="KLR39" s="4648"/>
      <c r="KLS39" s="4648"/>
      <c r="KLT39" s="4648"/>
      <c r="KLU39" s="4648"/>
      <c r="KLV39" s="4648"/>
      <c r="KLW39" s="4648"/>
      <c r="KLX39" s="4648"/>
      <c r="KLY39" s="4648"/>
      <c r="KLZ39" s="4648"/>
      <c r="KMA39" s="4648"/>
      <c r="KMB39" s="4648"/>
      <c r="KMC39" s="4648"/>
      <c r="KMD39" s="4648"/>
      <c r="KME39" s="4648"/>
      <c r="KMF39" s="4648"/>
      <c r="KMG39" s="4648"/>
      <c r="KMH39" s="4648"/>
      <c r="KMI39" s="4648"/>
      <c r="KMJ39" s="4648"/>
      <c r="KMK39" s="4648"/>
      <c r="KML39" s="4648"/>
      <c r="KMM39" s="4648"/>
      <c r="KMN39" s="4648"/>
      <c r="KMO39" s="4648"/>
      <c r="KMP39" s="4648"/>
      <c r="KMQ39" s="4648"/>
      <c r="KMR39" s="4648"/>
      <c r="KMS39" s="4648"/>
      <c r="KMT39" s="4648"/>
      <c r="KMU39" s="4648"/>
      <c r="KMV39" s="4648"/>
      <c r="KMW39" s="4648"/>
      <c r="KMX39" s="4648"/>
      <c r="KMY39" s="4648"/>
      <c r="KMZ39" s="4648"/>
      <c r="KNA39" s="4648"/>
      <c r="KNB39" s="4648"/>
      <c r="KNC39" s="4648"/>
      <c r="KND39" s="4648"/>
      <c r="KNE39" s="4648"/>
      <c r="KNF39" s="4648"/>
      <c r="KNG39" s="4648"/>
      <c r="KNH39" s="4648"/>
      <c r="KNI39" s="4648"/>
      <c r="KNJ39" s="4648"/>
      <c r="KNK39" s="4648"/>
      <c r="KNL39" s="4648"/>
      <c r="KNM39" s="4648"/>
      <c r="KNN39" s="4648"/>
      <c r="KNO39" s="4648"/>
      <c r="KNP39" s="4648"/>
      <c r="KNQ39" s="4648"/>
      <c r="KNR39" s="4648"/>
      <c r="KNS39" s="4648"/>
      <c r="KNT39" s="4648"/>
      <c r="KNU39" s="4648"/>
      <c r="KNV39" s="4648"/>
      <c r="KNW39" s="4648"/>
      <c r="KNX39" s="4648"/>
      <c r="KNY39" s="4648"/>
      <c r="KNZ39" s="4648"/>
      <c r="KOA39" s="4648"/>
      <c r="KOB39" s="4648"/>
      <c r="KOC39" s="4648"/>
      <c r="KOD39" s="4648"/>
      <c r="KOE39" s="4648"/>
      <c r="KOF39" s="4648"/>
      <c r="KOG39" s="4648"/>
      <c r="KOH39" s="4648"/>
      <c r="KOI39" s="4648"/>
      <c r="KOJ39" s="4648"/>
      <c r="KOK39" s="4648"/>
      <c r="KOL39" s="4648"/>
      <c r="KOM39" s="4648"/>
      <c r="KON39" s="4648"/>
      <c r="KOO39" s="4648"/>
      <c r="KOP39" s="4648"/>
      <c r="KOQ39" s="4648"/>
      <c r="KOR39" s="4648"/>
      <c r="KOS39" s="4648"/>
      <c r="KOT39" s="4648"/>
      <c r="KOU39" s="4648"/>
      <c r="KOV39" s="4648"/>
      <c r="KOW39" s="4648"/>
      <c r="KOX39" s="4648"/>
      <c r="KOY39" s="4648"/>
      <c r="KOZ39" s="4648"/>
      <c r="KPA39" s="4648"/>
      <c r="KPB39" s="4648"/>
      <c r="KPC39" s="4648"/>
      <c r="KPD39" s="4648"/>
      <c r="KPE39" s="4648"/>
      <c r="KPF39" s="4648"/>
      <c r="KPG39" s="4648"/>
      <c r="KPH39" s="4648"/>
      <c r="KPI39" s="4648"/>
      <c r="KPJ39" s="4648"/>
      <c r="KPK39" s="4648"/>
      <c r="KPL39" s="4648"/>
      <c r="KPM39" s="4648"/>
      <c r="KPN39" s="4648"/>
      <c r="KPO39" s="4648"/>
      <c r="KPP39" s="4648"/>
      <c r="KPQ39" s="4648"/>
      <c r="KPR39" s="4648"/>
      <c r="KPS39" s="4648"/>
      <c r="KPT39" s="4648"/>
      <c r="KPU39" s="4648"/>
      <c r="KPV39" s="4648"/>
      <c r="KPW39" s="4648"/>
      <c r="KPX39" s="4648"/>
      <c r="KPY39" s="4648"/>
      <c r="KPZ39" s="4648"/>
      <c r="KQA39" s="4648"/>
      <c r="KQB39" s="4648"/>
      <c r="KQC39" s="4648"/>
      <c r="KQD39" s="4648"/>
      <c r="KQE39" s="4648"/>
      <c r="KQF39" s="4648"/>
      <c r="KQG39" s="4648"/>
      <c r="KQH39" s="4648"/>
      <c r="KQI39" s="4648"/>
      <c r="KQJ39" s="4648"/>
      <c r="KQK39" s="4648"/>
      <c r="KQL39" s="4648"/>
      <c r="KQM39" s="4648"/>
      <c r="KQN39" s="4648"/>
      <c r="KQO39" s="4648"/>
      <c r="KQP39" s="4648"/>
      <c r="KQQ39" s="4648"/>
      <c r="KQR39" s="4648"/>
      <c r="KQS39" s="4648"/>
      <c r="KQT39" s="4648"/>
      <c r="KQU39" s="4648"/>
      <c r="KQV39" s="4648"/>
      <c r="KQW39" s="4648"/>
      <c r="KQX39" s="4648"/>
      <c r="KQY39" s="4648"/>
      <c r="KQZ39" s="4648"/>
      <c r="KRA39" s="4648"/>
      <c r="KRB39" s="4648"/>
      <c r="KRC39" s="4648"/>
      <c r="KRD39" s="4648"/>
      <c r="KRE39" s="4648"/>
      <c r="KRF39" s="4648"/>
      <c r="KRG39" s="4648"/>
      <c r="KRH39" s="4648"/>
      <c r="KRI39" s="4648"/>
      <c r="KRJ39" s="4648"/>
      <c r="KRK39" s="4648"/>
      <c r="KRL39" s="4648"/>
      <c r="KRM39" s="4648"/>
      <c r="KRN39" s="4648"/>
      <c r="KRO39" s="4648"/>
      <c r="KRP39" s="4648"/>
      <c r="KRQ39" s="4648"/>
      <c r="KRR39" s="4648"/>
      <c r="KRS39" s="4648"/>
      <c r="KRT39" s="4648"/>
      <c r="KRU39" s="4648"/>
      <c r="KRV39" s="4648"/>
      <c r="KRW39" s="4648"/>
      <c r="KRX39" s="4648"/>
      <c r="KRY39" s="4648"/>
      <c r="KRZ39" s="4648"/>
      <c r="KSA39" s="4648"/>
      <c r="KSB39" s="4648"/>
      <c r="KSC39" s="4648"/>
      <c r="KSD39" s="4648"/>
      <c r="KSE39" s="4648"/>
      <c r="KSF39" s="4648"/>
      <c r="KSG39" s="4648"/>
      <c r="KSH39" s="4648"/>
      <c r="KSI39" s="4648"/>
      <c r="KSJ39" s="4648"/>
      <c r="KSK39" s="4648"/>
      <c r="KSL39" s="4648"/>
      <c r="KSM39" s="4648"/>
      <c r="KSN39" s="4648"/>
      <c r="KSO39" s="4648"/>
      <c r="KSP39" s="4648"/>
      <c r="KSQ39" s="4648"/>
      <c r="KSR39" s="4648"/>
      <c r="KSS39" s="4648"/>
      <c r="KST39" s="4648"/>
      <c r="KSU39" s="4648"/>
      <c r="KSV39" s="4648"/>
      <c r="KSW39" s="4648"/>
      <c r="KSX39" s="4648"/>
      <c r="KSY39" s="4648"/>
      <c r="KSZ39" s="4648"/>
      <c r="KTA39" s="4648"/>
      <c r="KTB39" s="4648"/>
      <c r="KTC39" s="4648"/>
      <c r="KTD39" s="4648"/>
      <c r="KTE39" s="4648"/>
      <c r="KTF39" s="4648"/>
      <c r="KTG39" s="4648"/>
      <c r="KTH39" s="4648"/>
      <c r="KTI39" s="4648"/>
      <c r="KTJ39" s="4648"/>
      <c r="KTK39" s="4648"/>
      <c r="KTL39" s="4648"/>
      <c r="KTM39" s="4648"/>
      <c r="KTN39" s="4648"/>
      <c r="KTO39" s="4648"/>
      <c r="KTP39" s="4648"/>
      <c r="KTQ39" s="4648"/>
      <c r="KTR39" s="4648"/>
      <c r="KTS39" s="4648"/>
      <c r="KTT39" s="4648"/>
      <c r="KTU39" s="4648"/>
      <c r="KTV39" s="4648"/>
      <c r="KTW39" s="4648"/>
      <c r="KTX39" s="4648"/>
      <c r="KTY39" s="4648"/>
      <c r="KTZ39" s="4648"/>
      <c r="KUA39" s="4648"/>
      <c r="KUB39" s="4648"/>
      <c r="KUC39" s="4648"/>
      <c r="KUD39" s="4648"/>
      <c r="KUE39" s="4648"/>
      <c r="KUF39" s="4648"/>
      <c r="KUG39" s="4648"/>
      <c r="KUH39" s="4648"/>
      <c r="KUI39" s="4648"/>
      <c r="KUJ39" s="4648"/>
      <c r="KUK39" s="4648"/>
      <c r="KUL39" s="4648"/>
      <c r="KUM39" s="4648"/>
      <c r="KUN39" s="4648"/>
      <c r="KUO39" s="4648"/>
      <c r="KUP39" s="4648"/>
      <c r="KUQ39" s="4648"/>
      <c r="KUR39" s="4648"/>
      <c r="KUS39" s="4648"/>
      <c r="KUT39" s="4648"/>
      <c r="KUU39" s="4648"/>
      <c r="KUV39" s="4648"/>
      <c r="KUW39" s="4648"/>
      <c r="KUX39" s="4648"/>
      <c r="KUY39" s="4648"/>
      <c r="KUZ39" s="4648"/>
      <c r="KVA39" s="4648"/>
      <c r="KVB39" s="4648"/>
      <c r="KVC39" s="4648"/>
      <c r="KVD39" s="4648"/>
      <c r="KVE39" s="4648"/>
      <c r="KVF39" s="4648"/>
      <c r="KVG39" s="4648"/>
      <c r="KVH39" s="4648"/>
      <c r="KVI39" s="4648"/>
      <c r="KVJ39" s="4648"/>
      <c r="KVK39" s="4648"/>
      <c r="KVL39" s="4648"/>
      <c r="KVM39" s="4648"/>
      <c r="KVN39" s="4648"/>
      <c r="KVO39" s="4648"/>
      <c r="KVP39" s="4648"/>
      <c r="KVQ39" s="4648"/>
      <c r="KVR39" s="4648"/>
      <c r="KVS39" s="4648"/>
      <c r="KVT39" s="4648"/>
      <c r="KVU39" s="4648"/>
      <c r="KVV39" s="4648"/>
      <c r="KVW39" s="4648"/>
      <c r="KVX39" s="4648"/>
      <c r="KVY39" s="4648"/>
      <c r="KVZ39" s="4648"/>
      <c r="KWA39" s="4648"/>
      <c r="KWB39" s="4648"/>
      <c r="KWC39" s="4648"/>
      <c r="KWD39" s="4648"/>
      <c r="KWE39" s="4648"/>
      <c r="KWF39" s="4648"/>
      <c r="KWG39" s="4648"/>
      <c r="KWH39" s="4648"/>
      <c r="KWI39" s="4648"/>
      <c r="KWJ39" s="4648"/>
      <c r="KWK39" s="4648"/>
      <c r="KWL39" s="4648"/>
      <c r="KWM39" s="4648"/>
      <c r="KWN39" s="4648"/>
      <c r="KWO39" s="4648"/>
      <c r="KWP39" s="4648"/>
      <c r="KWQ39" s="4648"/>
      <c r="KWR39" s="4648"/>
      <c r="KWS39" s="4648"/>
      <c r="KWT39" s="4648"/>
      <c r="KWU39" s="4648"/>
      <c r="KWV39" s="4648"/>
      <c r="KWW39" s="4648"/>
      <c r="KWX39" s="4648"/>
      <c r="KWY39" s="4648"/>
      <c r="KWZ39" s="4648"/>
      <c r="KXA39" s="4648"/>
      <c r="KXB39" s="4648"/>
      <c r="KXC39" s="4648"/>
      <c r="KXD39" s="4648"/>
      <c r="KXE39" s="4648"/>
      <c r="KXF39" s="4648"/>
      <c r="KXG39" s="4648"/>
      <c r="KXH39" s="4648"/>
      <c r="KXI39" s="4648"/>
      <c r="KXJ39" s="4648"/>
      <c r="KXK39" s="4648"/>
      <c r="KXL39" s="4648"/>
      <c r="KXM39" s="4648"/>
      <c r="KXN39" s="4648"/>
      <c r="KXO39" s="4648"/>
      <c r="KXP39" s="4648"/>
      <c r="KXQ39" s="4648"/>
      <c r="KXR39" s="4648"/>
      <c r="KXS39" s="4648"/>
      <c r="KXT39" s="4648"/>
      <c r="KXU39" s="4648"/>
      <c r="KXV39" s="4648"/>
      <c r="KXW39" s="4648"/>
      <c r="KXX39" s="4648"/>
      <c r="KXY39" s="4648"/>
      <c r="KXZ39" s="4648"/>
      <c r="KYA39" s="4648"/>
      <c r="KYB39" s="4648"/>
      <c r="KYC39" s="4648"/>
      <c r="KYD39" s="4648"/>
      <c r="KYE39" s="4648"/>
      <c r="KYF39" s="4648"/>
      <c r="KYG39" s="4648"/>
      <c r="KYH39" s="4648"/>
      <c r="KYI39" s="4648"/>
      <c r="KYJ39" s="4648"/>
      <c r="KYK39" s="4648"/>
      <c r="KYL39" s="4648"/>
      <c r="KYM39" s="4648"/>
      <c r="KYN39" s="4648"/>
      <c r="KYO39" s="4648"/>
      <c r="KYP39" s="4648"/>
      <c r="KYQ39" s="4648"/>
      <c r="KYR39" s="4648"/>
      <c r="KYS39" s="4648"/>
      <c r="KYT39" s="4648"/>
      <c r="KYU39" s="4648"/>
      <c r="KYV39" s="4648"/>
      <c r="KYW39" s="4648"/>
      <c r="KYX39" s="4648"/>
      <c r="KYY39" s="4648"/>
      <c r="KYZ39" s="4648"/>
      <c r="KZA39" s="4648"/>
      <c r="KZB39" s="4648"/>
      <c r="KZC39" s="4648"/>
      <c r="KZD39" s="4648"/>
      <c r="KZE39" s="4648"/>
      <c r="KZF39" s="4648"/>
      <c r="KZG39" s="4648"/>
      <c r="KZH39" s="4648"/>
      <c r="KZI39" s="4648"/>
      <c r="KZJ39" s="4648"/>
      <c r="KZK39" s="4648"/>
      <c r="KZL39" s="4648"/>
      <c r="KZM39" s="4648"/>
      <c r="KZN39" s="4648"/>
      <c r="KZO39" s="4648"/>
      <c r="KZP39" s="4648"/>
      <c r="KZQ39" s="4648"/>
      <c r="KZR39" s="4648"/>
      <c r="KZS39" s="4648"/>
      <c r="KZT39" s="4648"/>
      <c r="KZU39" s="4648"/>
      <c r="KZV39" s="4648"/>
      <c r="KZW39" s="4648"/>
      <c r="KZX39" s="4648"/>
      <c r="KZY39" s="4648"/>
      <c r="KZZ39" s="4648"/>
      <c r="LAA39" s="4648"/>
      <c r="LAB39" s="4648"/>
      <c r="LAC39" s="4648"/>
      <c r="LAD39" s="4648"/>
      <c r="LAE39" s="4648"/>
      <c r="LAF39" s="4648"/>
      <c r="LAG39" s="4648"/>
      <c r="LAH39" s="4648"/>
      <c r="LAI39" s="4648"/>
      <c r="LAJ39" s="4648"/>
      <c r="LAK39" s="4648"/>
      <c r="LAL39" s="4648"/>
      <c r="LAM39" s="4648"/>
      <c r="LAN39" s="4648"/>
      <c r="LAO39" s="4648"/>
      <c r="LAP39" s="4648"/>
      <c r="LAQ39" s="4648"/>
      <c r="LAR39" s="4648"/>
      <c r="LAS39" s="4648"/>
      <c r="LAT39" s="4648"/>
      <c r="LAU39" s="4648"/>
      <c r="LAV39" s="4648"/>
      <c r="LAW39" s="4648"/>
      <c r="LAX39" s="4648"/>
      <c r="LAY39" s="4648"/>
      <c r="LAZ39" s="4648"/>
      <c r="LBA39" s="4648"/>
      <c r="LBB39" s="4648"/>
      <c r="LBC39" s="4648"/>
      <c r="LBD39" s="4648"/>
      <c r="LBE39" s="4648"/>
      <c r="LBF39" s="4648"/>
      <c r="LBG39" s="4648"/>
      <c r="LBH39" s="4648"/>
      <c r="LBI39" s="4648"/>
      <c r="LBJ39" s="4648"/>
      <c r="LBK39" s="4648"/>
      <c r="LBL39" s="4648"/>
      <c r="LBM39" s="4648"/>
      <c r="LBN39" s="4648"/>
      <c r="LBO39" s="4648"/>
      <c r="LBP39" s="4648"/>
      <c r="LBQ39" s="4648"/>
      <c r="LBR39" s="4648"/>
      <c r="LBS39" s="4648"/>
      <c r="LBT39" s="4648"/>
      <c r="LBU39" s="4648"/>
      <c r="LBV39" s="4648"/>
      <c r="LBW39" s="4648"/>
      <c r="LBX39" s="4648"/>
      <c r="LBY39" s="4648"/>
      <c r="LBZ39" s="4648"/>
      <c r="LCA39" s="4648"/>
      <c r="LCB39" s="4648"/>
      <c r="LCC39" s="4648"/>
      <c r="LCD39" s="4648"/>
      <c r="LCE39" s="4648"/>
      <c r="LCF39" s="4648"/>
      <c r="LCG39" s="4648"/>
      <c r="LCH39" s="4648"/>
      <c r="LCI39" s="4648"/>
      <c r="LCJ39" s="4648"/>
      <c r="LCK39" s="4648"/>
      <c r="LCL39" s="4648"/>
      <c r="LCM39" s="4648"/>
      <c r="LCN39" s="4648"/>
      <c r="LCO39" s="4648"/>
      <c r="LCP39" s="4648"/>
      <c r="LCQ39" s="4648"/>
      <c r="LCR39" s="4648"/>
      <c r="LCS39" s="4648"/>
      <c r="LCT39" s="4648"/>
      <c r="LCU39" s="4648"/>
      <c r="LCV39" s="4648"/>
      <c r="LCW39" s="4648"/>
      <c r="LCX39" s="4648"/>
      <c r="LCY39" s="4648"/>
      <c r="LCZ39" s="4648"/>
      <c r="LDA39" s="4648"/>
      <c r="LDB39" s="4648"/>
      <c r="LDC39" s="4648"/>
      <c r="LDD39" s="4648"/>
      <c r="LDE39" s="4648"/>
      <c r="LDF39" s="4648"/>
      <c r="LDG39" s="4648"/>
      <c r="LDH39" s="4648"/>
      <c r="LDI39" s="4648"/>
      <c r="LDJ39" s="4648"/>
      <c r="LDK39" s="4648"/>
      <c r="LDL39" s="4648"/>
      <c r="LDM39" s="4648"/>
      <c r="LDN39" s="4648"/>
      <c r="LDO39" s="4648"/>
      <c r="LDP39" s="4648"/>
      <c r="LDQ39" s="4648"/>
      <c r="LDR39" s="4648"/>
      <c r="LDS39" s="4648"/>
      <c r="LDT39" s="4648"/>
      <c r="LDU39" s="4648"/>
      <c r="LDV39" s="4648"/>
      <c r="LDW39" s="4648"/>
      <c r="LDX39" s="4648"/>
      <c r="LDY39" s="4648"/>
      <c r="LDZ39" s="4648"/>
      <c r="LEA39" s="4648"/>
      <c r="LEB39" s="4648"/>
      <c r="LEC39" s="4648"/>
      <c r="LED39" s="4648"/>
      <c r="LEE39" s="4648"/>
      <c r="LEF39" s="4648"/>
      <c r="LEG39" s="4648"/>
      <c r="LEH39" s="4648"/>
      <c r="LEI39" s="4648"/>
      <c r="LEJ39" s="4648"/>
      <c r="LEK39" s="4648"/>
      <c r="LEL39" s="4648"/>
      <c r="LEM39" s="4648"/>
      <c r="LEN39" s="4648"/>
      <c r="LEO39" s="4648"/>
      <c r="LEP39" s="4648"/>
      <c r="LEQ39" s="4648"/>
      <c r="LER39" s="4648"/>
      <c r="LES39" s="4648"/>
      <c r="LET39" s="4648"/>
      <c r="LEU39" s="4648"/>
      <c r="LEV39" s="4648"/>
      <c r="LEW39" s="4648"/>
      <c r="LEX39" s="4648"/>
      <c r="LEY39" s="4648"/>
      <c r="LEZ39" s="4648"/>
      <c r="LFA39" s="4648"/>
      <c r="LFB39" s="4648"/>
      <c r="LFC39" s="4648"/>
      <c r="LFD39" s="4648"/>
      <c r="LFE39" s="4648"/>
      <c r="LFF39" s="4648"/>
      <c r="LFG39" s="4648"/>
      <c r="LFH39" s="4648"/>
      <c r="LFI39" s="4648"/>
      <c r="LFJ39" s="4648"/>
      <c r="LFK39" s="4648"/>
      <c r="LFL39" s="4648"/>
      <c r="LFM39" s="4648"/>
      <c r="LFN39" s="4648"/>
      <c r="LFO39" s="4648"/>
      <c r="LFP39" s="4648"/>
      <c r="LFQ39" s="4648"/>
      <c r="LFR39" s="4648"/>
      <c r="LFS39" s="4648"/>
      <c r="LFT39" s="4648"/>
      <c r="LFU39" s="4648"/>
      <c r="LFV39" s="4648"/>
      <c r="LFW39" s="4648"/>
      <c r="LFX39" s="4648"/>
      <c r="LFY39" s="4648"/>
      <c r="LFZ39" s="4648"/>
      <c r="LGA39" s="4648"/>
      <c r="LGB39" s="4648"/>
      <c r="LGC39" s="4648"/>
      <c r="LGD39" s="4648"/>
      <c r="LGE39" s="4648"/>
      <c r="LGF39" s="4648"/>
      <c r="LGG39" s="4648"/>
      <c r="LGH39" s="4648"/>
      <c r="LGI39" s="4648"/>
      <c r="LGJ39" s="4648"/>
      <c r="LGK39" s="4648"/>
      <c r="LGL39" s="4648"/>
      <c r="LGM39" s="4648"/>
      <c r="LGN39" s="4648"/>
      <c r="LGO39" s="4648"/>
      <c r="LGP39" s="4648"/>
      <c r="LGQ39" s="4648"/>
      <c r="LGR39" s="4648"/>
      <c r="LGS39" s="4648"/>
      <c r="LGT39" s="4648"/>
      <c r="LGU39" s="4648"/>
      <c r="LGV39" s="4648"/>
      <c r="LGW39" s="4648"/>
      <c r="LGX39" s="4648"/>
      <c r="LGY39" s="4648"/>
      <c r="LGZ39" s="4648"/>
      <c r="LHA39" s="4648"/>
      <c r="LHB39" s="4648"/>
      <c r="LHC39" s="4648"/>
      <c r="LHD39" s="4648"/>
      <c r="LHE39" s="4648"/>
      <c r="LHF39" s="4648"/>
      <c r="LHG39" s="4648"/>
      <c r="LHH39" s="4648"/>
      <c r="LHI39" s="4648"/>
      <c r="LHJ39" s="4648"/>
      <c r="LHK39" s="4648"/>
      <c r="LHL39" s="4648"/>
      <c r="LHM39" s="4648"/>
      <c r="LHN39" s="4648"/>
      <c r="LHO39" s="4648"/>
      <c r="LHP39" s="4648"/>
      <c r="LHQ39" s="4648"/>
      <c r="LHR39" s="4648"/>
      <c r="LHS39" s="4648"/>
      <c r="LHT39" s="4648"/>
      <c r="LHU39" s="4648"/>
      <c r="LHV39" s="4648"/>
      <c r="LHW39" s="4648"/>
      <c r="LHX39" s="4648"/>
      <c r="LHY39" s="4648"/>
      <c r="LHZ39" s="4648"/>
      <c r="LIA39" s="4648"/>
      <c r="LIB39" s="4648"/>
      <c r="LIC39" s="4648"/>
      <c r="LID39" s="4648"/>
      <c r="LIE39" s="4648"/>
      <c r="LIF39" s="4648"/>
      <c r="LIG39" s="4648"/>
      <c r="LIH39" s="4648"/>
      <c r="LII39" s="4648"/>
      <c r="LIJ39" s="4648"/>
      <c r="LIK39" s="4648"/>
      <c r="LIL39" s="4648"/>
      <c r="LIM39" s="4648"/>
      <c r="LIN39" s="4648"/>
      <c r="LIO39" s="4648"/>
      <c r="LIP39" s="4648"/>
      <c r="LIQ39" s="4648"/>
      <c r="LIR39" s="4648"/>
      <c r="LIS39" s="4648"/>
      <c r="LIT39" s="4648"/>
      <c r="LIU39" s="4648"/>
      <c r="LIV39" s="4648"/>
      <c r="LIW39" s="4648"/>
      <c r="LIX39" s="4648"/>
      <c r="LIY39" s="4648"/>
      <c r="LIZ39" s="4648"/>
      <c r="LJA39" s="4648"/>
      <c r="LJB39" s="4648"/>
      <c r="LJC39" s="4648"/>
      <c r="LJD39" s="4648"/>
      <c r="LJE39" s="4648"/>
      <c r="LJF39" s="4648"/>
      <c r="LJG39" s="4648"/>
      <c r="LJH39" s="4648"/>
      <c r="LJI39" s="4648"/>
      <c r="LJJ39" s="4648"/>
      <c r="LJK39" s="4648"/>
      <c r="LJL39" s="4648"/>
      <c r="LJM39" s="4648"/>
      <c r="LJN39" s="4648"/>
      <c r="LJO39" s="4648"/>
      <c r="LJP39" s="4648"/>
      <c r="LJQ39" s="4648"/>
      <c r="LJR39" s="4648"/>
      <c r="LJS39" s="4648"/>
      <c r="LJT39" s="4648"/>
      <c r="LJU39" s="4648"/>
      <c r="LJV39" s="4648"/>
      <c r="LJW39" s="4648"/>
      <c r="LJX39" s="4648"/>
      <c r="LJY39" s="4648"/>
      <c r="LJZ39" s="4648"/>
      <c r="LKA39" s="4648"/>
      <c r="LKB39" s="4648"/>
      <c r="LKC39" s="4648"/>
      <c r="LKD39" s="4648"/>
      <c r="LKE39" s="4648"/>
      <c r="LKF39" s="4648"/>
      <c r="LKG39" s="4648"/>
      <c r="LKH39" s="4648"/>
      <c r="LKI39" s="4648"/>
      <c r="LKJ39" s="4648"/>
      <c r="LKK39" s="4648"/>
      <c r="LKL39" s="4648"/>
      <c r="LKM39" s="4648"/>
      <c r="LKN39" s="4648"/>
      <c r="LKO39" s="4648"/>
      <c r="LKP39" s="4648"/>
      <c r="LKQ39" s="4648"/>
      <c r="LKR39" s="4648"/>
      <c r="LKS39" s="4648"/>
      <c r="LKT39" s="4648"/>
      <c r="LKU39" s="4648"/>
      <c r="LKV39" s="4648"/>
      <c r="LKW39" s="4648"/>
      <c r="LKX39" s="4648"/>
      <c r="LKY39" s="4648"/>
      <c r="LKZ39" s="4648"/>
      <c r="LLA39" s="4648"/>
      <c r="LLB39" s="4648"/>
      <c r="LLC39" s="4648"/>
      <c r="LLD39" s="4648"/>
      <c r="LLE39" s="4648"/>
      <c r="LLF39" s="4648"/>
      <c r="LLG39" s="4648"/>
      <c r="LLH39" s="4648"/>
      <c r="LLI39" s="4648"/>
      <c r="LLJ39" s="4648"/>
      <c r="LLK39" s="4648"/>
      <c r="LLL39" s="4648"/>
      <c r="LLM39" s="4648"/>
      <c r="LLN39" s="4648"/>
      <c r="LLO39" s="4648"/>
      <c r="LLP39" s="4648"/>
      <c r="LLQ39" s="4648"/>
      <c r="LLR39" s="4648"/>
      <c r="LLS39" s="4648"/>
      <c r="LLT39" s="4648"/>
      <c r="LLU39" s="4648"/>
      <c r="LLV39" s="4648"/>
      <c r="LLW39" s="4648"/>
      <c r="LLX39" s="4648"/>
      <c r="LLY39" s="4648"/>
      <c r="LLZ39" s="4648"/>
      <c r="LMA39" s="4648"/>
      <c r="LMB39" s="4648"/>
      <c r="LMC39" s="4648"/>
      <c r="LMD39" s="4648"/>
      <c r="LME39" s="4648"/>
      <c r="LMF39" s="4648"/>
      <c r="LMG39" s="4648"/>
      <c r="LMH39" s="4648"/>
      <c r="LMI39" s="4648"/>
      <c r="LMJ39" s="4648"/>
      <c r="LMK39" s="4648"/>
      <c r="LML39" s="4648"/>
      <c r="LMM39" s="4648"/>
      <c r="LMN39" s="4648"/>
      <c r="LMO39" s="4648"/>
      <c r="LMP39" s="4648"/>
      <c r="LMQ39" s="4648"/>
      <c r="LMR39" s="4648"/>
      <c r="LMS39" s="4648"/>
      <c r="LMT39" s="4648"/>
      <c r="LMU39" s="4648"/>
      <c r="LMV39" s="4648"/>
      <c r="LMW39" s="4648"/>
      <c r="LMX39" s="4648"/>
      <c r="LMY39" s="4648"/>
      <c r="LMZ39" s="4648"/>
      <c r="LNA39" s="4648"/>
      <c r="LNB39" s="4648"/>
      <c r="LNC39" s="4648"/>
      <c r="LND39" s="4648"/>
      <c r="LNE39" s="4648"/>
      <c r="LNF39" s="4648"/>
      <c r="LNG39" s="4648"/>
      <c r="LNH39" s="4648"/>
      <c r="LNI39" s="4648"/>
      <c r="LNJ39" s="4648"/>
      <c r="LNK39" s="4648"/>
      <c r="LNL39" s="4648"/>
      <c r="LNM39" s="4648"/>
      <c r="LNN39" s="4648"/>
      <c r="LNO39" s="4648"/>
      <c r="LNP39" s="4648"/>
      <c r="LNQ39" s="4648"/>
      <c r="LNR39" s="4648"/>
      <c r="LNS39" s="4648"/>
      <c r="LNT39" s="4648"/>
      <c r="LNU39" s="4648"/>
      <c r="LNV39" s="4648"/>
      <c r="LNW39" s="4648"/>
      <c r="LNX39" s="4648"/>
      <c r="LNY39" s="4648"/>
      <c r="LNZ39" s="4648"/>
      <c r="LOA39" s="4648"/>
      <c r="LOB39" s="4648"/>
      <c r="LOC39" s="4648"/>
      <c r="LOD39" s="4648"/>
      <c r="LOE39" s="4648"/>
      <c r="LOF39" s="4648"/>
      <c r="LOG39" s="4648"/>
      <c r="LOH39" s="4648"/>
      <c r="LOI39" s="4648"/>
      <c r="LOJ39" s="4648"/>
      <c r="LOK39" s="4648"/>
      <c r="LOL39" s="4648"/>
      <c r="LOM39" s="4648"/>
      <c r="LON39" s="4648"/>
      <c r="LOO39" s="4648"/>
      <c r="LOP39" s="4648"/>
      <c r="LOQ39" s="4648"/>
      <c r="LOR39" s="4648"/>
      <c r="LOS39" s="4648"/>
      <c r="LOT39" s="4648"/>
      <c r="LOU39" s="4648"/>
      <c r="LOV39" s="4648"/>
      <c r="LOW39" s="4648"/>
      <c r="LOX39" s="4648"/>
      <c r="LOY39" s="4648"/>
      <c r="LOZ39" s="4648"/>
      <c r="LPA39" s="4648"/>
      <c r="LPB39" s="4648"/>
      <c r="LPC39" s="4648"/>
      <c r="LPD39" s="4648"/>
      <c r="LPE39" s="4648"/>
      <c r="LPF39" s="4648"/>
      <c r="LPG39" s="4648"/>
      <c r="LPH39" s="4648"/>
      <c r="LPI39" s="4648"/>
      <c r="LPJ39" s="4648"/>
      <c r="LPK39" s="4648"/>
      <c r="LPL39" s="4648"/>
      <c r="LPM39" s="4648"/>
      <c r="LPN39" s="4648"/>
      <c r="LPO39" s="4648"/>
      <c r="LPP39" s="4648"/>
      <c r="LPQ39" s="4648"/>
      <c r="LPR39" s="4648"/>
      <c r="LPS39" s="4648"/>
      <c r="LPT39" s="4648"/>
      <c r="LPU39" s="4648"/>
      <c r="LPV39" s="4648"/>
      <c r="LPW39" s="4648"/>
      <c r="LPX39" s="4648"/>
      <c r="LPY39" s="4648"/>
      <c r="LPZ39" s="4648"/>
      <c r="LQA39" s="4648"/>
      <c r="LQB39" s="4648"/>
      <c r="LQC39" s="4648"/>
      <c r="LQD39" s="4648"/>
      <c r="LQE39" s="4648"/>
      <c r="LQF39" s="4648"/>
      <c r="LQG39" s="4648"/>
      <c r="LQH39" s="4648"/>
      <c r="LQI39" s="4648"/>
      <c r="LQJ39" s="4648"/>
      <c r="LQK39" s="4648"/>
      <c r="LQL39" s="4648"/>
      <c r="LQM39" s="4648"/>
      <c r="LQN39" s="4648"/>
      <c r="LQO39" s="4648"/>
      <c r="LQP39" s="4648"/>
      <c r="LQQ39" s="4648"/>
      <c r="LQR39" s="4648"/>
      <c r="LQS39" s="4648"/>
      <c r="LQT39" s="4648"/>
      <c r="LQU39" s="4648"/>
      <c r="LQV39" s="4648"/>
      <c r="LQW39" s="4648"/>
      <c r="LQX39" s="4648"/>
      <c r="LQY39" s="4648"/>
      <c r="LQZ39" s="4648"/>
      <c r="LRA39" s="4648"/>
      <c r="LRB39" s="4648"/>
      <c r="LRC39" s="4648"/>
      <c r="LRD39" s="4648"/>
      <c r="LRE39" s="4648"/>
      <c r="LRF39" s="4648"/>
      <c r="LRG39" s="4648"/>
      <c r="LRH39" s="4648"/>
      <c r="LRI39" s="4648"/>
      <c r="LRJ39" s="4648"/>
      <c r="LRK39" s="4648"/>
      <c r="LRL39" s="4648"/>
      <c r="LRM39" s="4648"/>
      <c r="LRN39" s="4648"/>
      <c r="LRO39" s="4648"/>
      <c r="LRP39" s="4648"/>
      <c r="LRQ39" s="4648"/>
      <c r="LRR39" s="4648"/>
      <c r="LRS39" s="4648"/>
      <c r="LRT39" s="4648"/>
      <c r="LRU39" s="4648"/>
      <c r="LRV39" s="4648"/>
      <c r="LRW39" s="4648"/>
      <c r="LRX39" s="4648"/>
      <c r="LRY39" s="4648"/>
      <c r="LRZ39" s="4648"/>
      <c r="LSA39" s="4648"/>
      <c r="LSB39" s="4648"/>
      <c r="LSC39" s="4648"/>
      <c r="LSD39" s="4648"/>
      <c r="LSE39" s="4648"/>
      <c r="LSF39" s="4648"/>
      <c r="LSG39" s="4648"/>
      <c r="LSH39" s="4648"/>
      <c r="LSI39" s="4648"/>
      <c r="LSJ39" s="4648"/>
      <c r="LSK39" s="4648"/>
      <c r="LSL39" s="4648"/>
      <c r="LSM39" s="4648"/>
      <c r="LSN39" s="4648"/>
      <c r="LSO39" s="4648"/>
      <c r="LSP39" s="4648"/>
      <c r="LSQ39" s="4648"/>
      <c r="LSR39" s="4648"/>
      <c r="LSS39" s="4648"/>
      <c r="LST39" s="4648"/>
      <c r="LSU39" s="4648"/>
      <c r="LSV39" s="4648"/>
      <c r="LSW39" s="4648"/>
      <c r="LSX39" s="4648"/>
      <c r="LSY39" s="4648"/>
      <c r="LSZ39" s="4648"/>
      <c r="LTA39" s="4648"/>
      <c r="LTB39" s="4648"/>
      <c r="LTC39" s="4648"/>
      <c r="LTD39" s="4648"/>
      <c r="LTE39" s="4648"/>
      <c r="LTF39" s="4648"/>
      <c r="LTG39" s="4648"/>
      <c r="LTH39" s="4648"/>
      <c r="LTI39" s="4648"/>
      <c r="LTJ39" s="4648"/>
      <c r="LTK39" s="4648"/>
      <c r="LTL39" s="4648"/>
      <c r="LTM39" s="4648"/>
      <c r="LTN39" s="4648"/>
      <c r="LTO39" s="4648"/>
      <c r="LTP39" s="4648"/>
      <c r="LTQ39" s="4648"/>
      <c r="LTR39" s="4648"/>
      <c r="LTS39" s="4648"/>
      <c r="LTT39" s="4648"/>
      <c r="LTU39" s="4648"/>
      <c r="LTV39" s="4648"/>
      <c r="LTW39" s="4648"/>
      <c r="LTX39" s="4648"/>
      <c r="LTY39" s="4648"/>
      <c r="LTZ39" s="4648"/>
      <c r="LUA39" s="4648"/>
      <c r="LUB39" s="4648"/>
      <c r="LUC39" s="4648"/>
      <c r="LUD39" s="4648"/>
      <c r="LUE39" s="4648"/>
      <c r="LUF39" s="4648"/>
      <c r="LUG39" s="4648"/>
      <c r="LUH39" s="4648"/>
      <c r="LUI39" s="4648"/>
      <c r="LUJ39" s="4648"/>
      <c r="LUK39" s="4648"/>
      <c r="LUL39" s="4648"/>
      <c r="LUM39" s="4648"/>
      <c r="LUN39" s="4648"/>
      <c r="LUO39" s="4648"/>
      <c r="LUP39" s="4648"/>
      <c r="LUQ39" s="4648"/>
      <c r="LUR39" s="4648"/>
      <c r="LUS39" s="4648"/>
      <c r="LUT39" s="4648"/>
      <c r="LUU39" s="4648"/>
      <c r="LUV39" s="4648"/>
      <c r="LUW39" s="4648"/>
      <c r="LUX39" s="4648"/>
      <c r="LUY39" s="4648"/>
      <c r="LUZ39" s="4648"/>
      <c r="LVA39" s="4648"/>
      <c r="LVB39" s="4648"/>
      <c r="LVC39" s="4648"/>
      <c r="LVD39" s="4648"/>
      <c r="LVE39" s="4648"/>
      <c r="LVF39" s="4648"/>
      <c r="LVG39" s="4648"/>
      <c r="LVH39" s="4648"/>
      <c r="LVI39" s="4648"/>
      <c r="LVJ39" s="4648"/>
      <c r="LVK39" s="4648"/>
      <c r="LVL39" s="4648"/>
      <c r="LVM39" s="4648"/>
      <c r="LVN39" s="4648"/>
      <c r="LVO39" s="4648"/>
      <c r="LVP39" s="4648"/>
      <c r="LVQ39" s="4648"/>
      <c r="LVR39" s="4648"/>
      <c r="LVS39" s="4648"/>
      <c r="LVT39" s="4648"/>
      <c r="LVU39" s="4648"/>
      <c r="LVV39" s="4648"/>
      <c r="LVW39" s="4648"/>
      <c r="LVX39" s="4648"/>
      <c r="LVY39" s="4648"/>
      <c r="LVZ39" s="4648"/>
      <c r="LWA39" s="4648"/>
      <c r="LWB39" s="4648"/>
      <c r="LWC39" s="4648"/>
      <c r="LWD39" s="4648"/>
      <c r="LWE39" s="4648"/>
      <c r="LWF39" s="4648"/>
      <c r="LWG39" s="4648"/>
      <c r="LWH39" s="4648"/>
      <c r="LWI39" s="4648"/>
      <c r="LWJ39" s="4648"/>
      <c r="LWK39" s="4648"/>
      <c r="LWL39" s="4648"/>
      <c r="LWM39" s="4648"/>
      <c r="LWN39" s="4648"/>
      <c r="LWO39" s="4648"/>
      <c r="LWP39" s="4648"/>
      <c r="LWQ39" s="4648"/>
      <c r="LWR39" s="4648"/>
      <c r="LWS39" s="4648"/>
      <c r="LWT39" s="4648"/>
      <c r="LWU39" s="4648"/>
      <c r="LWV39" s="4648"/>
      <c r="LWW39" s="4648"/>
      <c r="LWX39" s="4648"/>
      <c r="LWY39" s="4648"/>
      <c r="LWZ39" s="4648"/>
      <c r="LXA39" s="4648"/>
      <c r="LXB39" s="4648"/>
      <c r="LXC39" s="4648"/>
      <c r="LXD39" s="4648"/>
      <c r="LXE39" s="4648"/>
      <c r="LXF39" s="4648"/>
      <c r="LXG39" s="4648"/>
      <c r="LXH39" s="4648"/>
      <c r="LXI39" s="4648"/>
      <c r="LXJ39" s="4648"/>
      <c r="LXK39" s="4648"/>
      <c r="LXL39" s="4648"/>
      <c r="LXM39" s="4648"/>
      <c r="LXN39" s="4648"/>
      <c r="LXO39" s="4648"/>
      <c r="LXP39" s="4648"/>
      <c r="LXQ39" s="4648"/>
      <c r="LXR39" s="4648"/>
      <c r="LXS39" s="4648"/>
      <c r="LXT39" s="4648"/>
      <c r="LXU39" s="4648"/>
      <c r="LXV39" s="4648"/>
      <c r="LXW39" s="4648"/>
      <c r="LXX39" s="4648"/>
      <c r="LXY39" s="4648"/>
      <c r="LXZ39" s="4648"/>
      <c r="LYA39" s="4648"/>
      <c r="LYB39" s="4648"/>
      <c r="LYC39" s="4648"/>
      <c r="LYD39" s="4648"/>
      <c r="LYE39" s="4648"/>
      <c r="LYF39" s="4648"/>
      <c r="LYG39" s="4648"/>
      <c r="LYH39" s="4648"/>
      <c r="LYI39" s="4648"/>
      <c r="LYJ39" s="4648"/>
      <c r="LYK39" s="4648"/>
      <c r="LYL39" s="4648"/>
      <c r="LYM39" s="4648"/>
      <c r="LYN39" s="4648"/>
      <c r="LYO39" s="4648"/>
      <c r="LYP39" s="4648"/>
      <c r="LYQ39" s="4648"/>
      <c r="LYR39" s="4648"/>
      <c r="LYS39" s="4648"/>
      <c r="LYT39" s="4648"/>
      <c r="LYU39" s="4648"/>
      <c r="LYV39" s="4648"/>
      <c r="LYW39" s="4648"/>
      <c r="LYX39" s="4648"/>
      <c r="LYY39" s="4648"/>
      <c r="LYZ39" s="4648"/>
      <c r="LZA39" s="4648"/>
      <c r="LZB39" s="4648"/>
      <c r="LZC39" s="4648"/>
      <c r="LZD39" s="4648"/>
      <c r="LZE39" s="4648"/>
      <c r="LZF39" s="4648"/>
      <c r="LZG39" s="4648"/>
      <c r="LZH39" s="4648"/>
      <c r="LZI39" s="4648"/>
      <c r="LZJ39" s="4648"/>
      <c r="LZK39" s="4648"/>
      <c r="LZL39" s="4648"/>
      <c r="LZM39" s="4648"/>
      <c r="LZN39" s="4648"/>
      <c r="LZO39" s="4648"/>
      <c r="LZP39" s="4648"/>
      <c r="LZQ39" s="4648"/>
      <c r="LZR39" s="4648"/>
      <c r="LZS39" s="4648"/>
      <c r="LZT39" s="4648"/>
      <c r="LZU39" s="4648"/>
      <c r="LZV39" s="4648"/>
      <c r="LZW39" s="4648"/>
      <c r="LZX39" s="4648"/>
      <c r="LZY39" s="4648"/>
      <c r="LZZ39" s="4648"/>
      <c r="MAA39" s="4648"/>
      <c r="MAB39" s="4648"/>
      <c r="MAC39" s="4648"/>
      <c r="MAD39" s="4648"/>
      <c r="MAE39" s="4648"/>
      <c r="MAF39" s="4648"/>
      <c r="MAG39" s="4648"/>
      <c r="MAH39" s="4648"/>
      <c r="MAI39" s="4648"/>
      <c r="MAJ39" s="4648"/>
      <c r="MAK39" s="4648"/>
      <c r="MAL39" s="4648"/>
      <c r="MAM39" s="4648"/>
      <c r="MAN39" s="4648"/>
      <c r="MAO39" s="4648"/>
      <c r="MAP39" s="4648"/>
      <c r="MAQ39" s="4648"/>
      <c r="MAR39" s="4648"/>
      <c r="MAS39" s="4648"/>
      <c r="MAT39" s="4648"/>
      <c r="MAU39" s="4648"/>
      <c r="MAV39" s="4648"/>
      <c r="MAW39" s="4648"/>
      <c r="MAX39" s="4648"/>
      <c r="MAY39" s="4648"/>
      <c r="MAZ39" s="4648"/>
      <c r="MBA39" s="4648"/>
      <c r="MBB39" s="4648"/>
      <c r="MBC39" s="4648"/>
      <c r="MBD39" s="4648"/>
      <c r="MBE39" s="4648"/>
      <c r="MBF39" s="4648"/>
      <c r="MBG39" s="4648"/>
      <c r="MBH39" s="4648"/>
      <c r="MBI39" s="4648"/>
      <c r="MBJ39" s="4648"/>
      <c r="MBK39" s="4648"/>
      <c r="MBL39" s="4648"/>
      <c r="MBM39" s="4648"/>
      <c r="MBN39" s="4648"/>
      <c r="MBO39" s="4648"/>
      <c r="MBP39" s="4648"/>
      <c r="MBQ39" s="4648"/>
      <c r="MBR39" s="4648"/>
      <c r="MBS39" s="4648"/>
      <c r="MBT39" s="4648"/>
      <c r="MBU39" s="4648"/>
      <c r="MBV39" s="4648"/>
      <c r="MBW39" s="4648"/>
      <c r="MBX39" s="4648"/>
      <c r="MBY39" s="4648"/>
      <c r="MBZ39" s="4648"/>
      <c r="MCA39" s="4648"/>
      <c r="MCB39" s="4648"/>
      <c r="MCC39" s="4648"/>
      <c r="MCD39" s="4648"/>
      <c r="MCE39" s="4648"/>
      <c r="MCF39" s="4648"/>
      <c r="MCG39" s="4648"/>
      <c r="MCH39" s="4648"/>
      <c r="MCI39" s="4648"/>
      <c r="MCJ39" s="4648"/>
      <c r="MCK39" s="4648"/>
      <c r="MCL39" s="4648"/>
      <c r="MCM39" s="4648"/>
      <c r="MCN39" s="4648"/>
      <c r="MCO39" s="4648"/>
      <c r="MCP39" s="4648"/>
      <c r="MCQ39" s="4648"/>
      <c r="MCR39" s="4648"/>
      <c r="MCS39" s="4648"/>
      <c r="MCT39" s="4648"/>
      <c r="MCU39" s="4648"/>
      <c r="MCV39" s="4648"/>
      <c r="MCW39" s="4648"/>
      <c r="MCX39" s="4648"/>
      <c r="MCY39" s="4648"/>
      <c r="MCZ39" s="4648"/>
      <c r="MDA39" s="4648"/>
      <c r="MDB39" s="4648"/>
      <c r="MDC39" s="4648"/>
      <c r="MDD39" s="4648"/>
      <c r="MDE39" s="4648"/>
      <c r="MDF39" s="4648"/>
      <c r="MDG39" s="4648"/>
      <c r="MDH39" s="4648"/>
      <c r="MDI39" s="4648"/>
      <c r="MDJ39" s="4648"/>
      <c r="MDK39" s="4648"/>
      <c r="MDL39" s="4648"/>
      <c r="MDM39" s="4648"/>
      <c r="MDN39" s="4648"/>
      <c r="MDO39" s="4648"/>
      <c r="MDP39" s="4648"/>
      <c r="MDQ39" s="4648"/>
      <c r="MDR39" s="4648"/>
      <c r="MDS39" s="4648"/>
      <c r="MDT39" s="4648"/>
      <c r="MDU39" s="4648"/>
      <c r="MDV39" s="4648"/>
      <c r="MDW39" s="4648"/>
      <c r="MDX39" s="4648"/>
      <c r="MDY39" s="4648"/>
      <c r="MDZ39" s="4648"/>
      <c r="MEA39" s="4648"/>
      <c r="MEB39" s="4648"/>
      <c r="MEC39" s="4648"/>
      <c r="MED39" s="4648"/>
      <c r="MEE39" s="4648"/>
      <c r="MEF39" s="4648"/>
      <c r="MEG39" s="4648"/>
      <c r="MEH39" s="4648"/>
      <c r="MEI39" s="4648"/>
      <c r="MEJ39" s="4648"/>
      <c r="MEK39" s="4648"/>
      <c r="MEL39" s="4648"/>
      <c r="MEM39" s="4648"/>
      <c r="MEN39" s="4648"/>
      <c r="MEO39" s="4648"/>
      <c r="MEP39" s="4648"/>
      <c r="MEQ39" s="4648"/>
      <c r="MER39" s="4648"/>
      <c r="MES39" s="4648"/>
      <c r="MET39" s="4648"/>
      <c r="MEU39" s="4648"/>
      <c r="MEV39" s="4648"/>
      <c r="MEW39" s="4648"/>
      <c r="MEX39" s="4648"/>
      <c r="MEY39" s="4648"/>
      <c r="MEZ39" s="4648"/>
      <c r="MFA39" s="4648"/>
      <c r="MFB39" s="4648"/>
      <c r="MFC39" s="4648"/>
      <c r="MFD39" s="4648"/>
      <c r="MFE39" s="4648"/>
      <c r="MFF39" s="4648"/>
      <c r="MFG39" s="4648"/>
      <c r="MFH39" s="4648"/>
      <c r="MFI39" s="4648"/>
      <c r="MFJ39" s="4648"/>
      <c r="MFK39" s="4648"/>
      <c r="MFL39" s="4648"/>
      <c r="MFM39" s="4648"/>
      <c r="MFN39" s="4648"/>
      <c r="MFO39" s="4648"/>
      <c r="MFP39" s="4648"/>
      <c r="MFQ39" s="4648"/>
      <c r="MFR39" s="4648"/>
      <c r="MFS39" s="4648"/>
      <c r="MFT39" s="4648"/>
      <c r="MFU39" s="4648"/>
      <c r="MFV39" s="4648"/>
      <c r="MFW39" s="4648"/>
      <c r="MFX39" s="4648"/>
      <c r="MFY39" s="4648"/>
      <c r="MFZ39" s="4648"/>
      <c r="MGA39" s="4648"/>
      <c r="MGB39" s="4648"/>
      <c r="MGC39" s="4648"/>
      <c r="MGD39" s="4648"/>
      <c r="MGE39" s="4648"/>
      <c r="MGF39" s="4648"/>
      <c r="MGG39" s="4648"/>
      <c r="MGH39" s="4648"/>
      <c r="MGI39" s="4648"/>
      <c r="MGJ39" s="4648"/>
      <c r="MGK39" s="4648"/>
      <c r="MGL39" s="4648"/>
      <c r="MGM39" s="4648"/>
      <c r="MGN39" s="4648"/>
      <c r="MGO39" s="4648"/>
      <c r="MGP39" s="4648"/>
      <c r="MGQ39" s="4648"/>
      <c r="MGR39" s="4648"/>
      <c r="MGS39" s="4648"/>
      <c r="MGT39" s="4648"/>
      <c r="MGU39" s="4648"/>
      <c r="MGV39" s="4648"/>
      <c r="MGW39" s="4648"/>
      <c r="MGX39" s="4648"/>
      <c r="MGY39" s="4648"/>
      <c r="MGZ39" s="4648"/>
      <c r="MHA39" s="4648"/>
      <c r="MHB39" s="4648"/>
      <c r="MHC39" s="4648"/>
      <c r="MHD39" s="4648"/>
      <c r="MHE39" s="4648"/>
      <c r="MHF39" s="4648"/>
      <c r="MHG39" s="4648"/>
      <c r="MHH39" s="4648"/>
      <c r="MHI39" s="4648"/>
      <c r="MHJ39" s="4648"/>
      <c r="MHK39" s="4648"/>
      <c r="MHL39" s="4648"/>
      <c r="MHM39" s="4648"/>
      <c r="MHN39" s="4648"/>
      <c r="MHO39" s="4648"/>
      <c r="MHP39" s="4648"/>
      <c r="MHQ39" s="4648"/>
      <c r="MHR39" s="4648"/>
      <c r="MHS39" s="4648"/>
      <c r="MHT39" s="4648"/>
      <c r="MHU39" s="4648"/>
      <c r="MHV39" s="4648"/>
      <c r="MHW39" s="4648"/>
      <c r="MHX39" s="4648"/>
      <c r="MHY39" s="4648"/>
      <c r="MHZ39" s="4648"/>
      <c r="MIA39" s="4648"/>
      <c r="MIB39" s="4648"/>
      <c r="MIC39" s="4648"/>
      <c r="MID39" s="4648"/>
      <c r="MIE39" s="4648"/>
      <c r="MIF39" s="4648"/>
      <c r="MIG39" s="4648"/>
      <c r="MIH39" s="4648"/>
      <c r="MII39" s="4648"/>
      <c r="MIJ39" s="4648"/>
      <c r="MIK39" s="4648"/>
      <c r="MIL39" s="4648"/>
      <c r="MIM39" s="4648"/>
      <c r="MIN39" s="4648"/>
      <c r="MIO39" s="4648"/>
      <c r="MIP39" s="4648"/>
      <c r="MIQ39" s="4648"/>
      <c r="MIR39" s="4648"/>
      <c r="MIS39" s="4648"/>
      <c r="MIT39" s="4648"/>
      <c r="MIU39" s="4648"/>
      <c r="MIV39" s="4648"/>
      <c r="MIW39" s="4648"/>
      <c r="MIX39" s="4648"/>
      <c r="MIY39" s="4648"/>
      <c r="MIZ39" s="4648"/>
      <c r="MJA39" s="4648"/>
      <c r="MJB39" s="4648"/>
      <c r="MJC39" s="4648"/>
      <c r="MJD39" s="4648"/>
      <c r="MJE39" s="4648"/>
      <c r="MJF39" s="4648"/>
      <c r="MJG39" s="4648"/>
      <c r="MJH39" s="4648"/>
      <c r="MJI39" s="4648"/>
      <c r="MJJ39" s="4648"/>
      <c r="MJK39" s="4648"/>
      <c r="MJL39" s="4648"/>
      <c r="MJM39" s="4648"/>
      <c r="MJN39" s="4648"/>
      <c r="MJO39" s="4648"/>
      <c r="MJP39" s="4648"/>
      <c r="MJQ39" s="4648"/>
      <c r="MJR39" s="4648"/>
      <c r="MJS39" s="4648"/>
      <c r="MJT39" s="4648"/>
      <c r="MJU39" s="4648"/>
      <c r="MJV39" s="4648"/>
      <c r="MJW39" s="4648"/>
      <c r="MJX39" s="4648"/>
      <c r="MJY39" s="4648"/>
      <c r="MJZ39" s="4648"/>
      <c r="MKA39" s="4648"/>
      <c r="MKB39" s="4648"/>
      <c r="MKC39" s="4648"/>
      <c r="MKD39" s="4648"/>
      <c r="MKE39" s="4648"/>
      <c r="MKF39" s="4648"/>
      <c r="MKG39" s="4648"/>
      <c r="MKH39" s="4648"/>
      <c r="MKI39" s="4648"/>
      <c r="MKJ39" s="4648"/>
      <c r="MKK39" s="4648"/>
      <c r="MKL39" s="4648"/>
      <c r="MKM39" s="4648"/>
      <c r="MKN39" s="4648"/>
      <c r="MKO39" s="4648"/>
      <c r="MKP39" s="4648"/>
      <c r="MKQ39" s="4648"/>
      <c r="MKR39" s="4648"/>
      <c r="MKS39" s="4648"/>
      <c r="MKT39" s="4648"/>
      <c r="MKU39" s="4648"/>
      <c r="MKV39" s="4648"/>
      <c r="MKW39" s="4648"/>
      <c r="MKX39" s="4648"/>
      <c r="MKY39" s="4648"/>
      <c r="MKZ39" s="4648"/>
      <c r="MLA39" s="4648"/>
      <c r="MLB39" s="4648"/>
      <c r="MLC39" s="4648"/>
      <c r="MLD39" s="4648"/>
      <c r="MLE39" s="4648"/>
      <c r="MLF39" s="4648"/>
      <c r="MLG39" s="4648"/>
      <c r="MLH39" s="4648"/>
      <c r="MLI39" s="4648"/>
      <c r="MLJ39" s="4648"/>
      <c r="MLK39" s="4648"/>
      <c r="MLL39" s="4648"/>
      <c r="MLM39" s="4648"/>
      <c r="MLN39" s="4648"/>
      <c r="MLO39" s="4648"/>
      <c r="MLP39" s="4648"/>
      <c r="MLQ39" s="4648"/>
      <c r="MLR39" s="4648"/>
      <c r="MLS39" s="4648"/>
      <c r="MLT39" s="4648"/>
      <c r="MLU39" s="4648"/>
      <c r="MLV39" s="4648"/>
      <c r="MLW39" s="4648"/>
      <c r="MLX39" s="4648"/>
      <c r="MLY39" s="4648"/>
      <c r="MLZ39" s="4648"/>
      <c r="MMA39" s="4648"/>
      <c r="MMB39" s="4648"/>
      <c r="MMC39" s="4648"/>
      <c r="MMD39" s="4648"/>
      <c r="MME39" s="4648"/>
      <c r="MMF39" s="4648"/>
      <c r="MMG39" s="4648"/>
      <c r="MMH39" s="4648"/>
      <c r="MMI39" s="4648"/>
      <c r="MMJ39" s="4648"/>
      <c r="MMK39" s="4648"/>
      <c r="MML39" s="4648"/>
      <c r="MMM39" s="4648"/>
      <c r="MMN39" s="4648"/>
      <c r="MMO39" s="4648"/>
      <c r="MMP39" s="4648"/>
      <c r="MMQ39" s="4648"/>
      <c r="MMR39" s="4648"/>
      <c r="MMS39" s="4648"/>
      <c r="MMT39" s="4648"/>
      <c r="MMU39" s="4648"/>
      <c r="MMV39" s="4648"/>
      <c r="MMW39" s="4648"/>
      <c r="MMX39" s="4648"/>
      <c r="MMY39" s="4648"/>
      <c r="MMZ39" s="4648"/>
      <c r="MNA39" s="4648"/>
      <c r="MNB39" s="4648"/>
      <c r="MNC39" s="4648"/>
      <c r="MND39" s="4648"/>
      <c r="MNE39" s="4648"/>
      <c r="MNF39" s="4648"/>
      <c r="MNG39" s="4648"/>
      <c r="MNH39" s="4648"/>
      <c r="MNI39" s="4648"/>
      <c r="MNJ39" s="4648"/>
      <c r="MNK39" s="4648"/>
      <c r="MNL39" s="4648"/>
      <c r="MNM39" s="4648"/>
      <c r="MNN39" s="4648"/>
      <c r="MNO39" s="4648"/>
      <c r="MNP39" s="4648"/>
      <c r="MNQ39" s="4648"/>
      <c r="MNR39" s="4648"/>
      <c r="MNS39" s="4648"/>
      <c r="MNT39" s="4648"/>
      <c r="MNU39" s="4648"/>
      <c r="MNV39" s="4648"/>
      <c r="MNW39" s="4648"/>
      <c r="MNX39" s="4648"/>
      <c r="MNY39" s="4648"/>
      <c r="MNZ39" s="4648"/>
      <c r="MOA39" s="4648"/>
      <c r="MOB39" s="4648"/>
      <c r="MOC39" s="4648"/>
      <c r="MOD39" s="4648"/>
      <c r="MOE39" s="4648"/>
      <c r="MOF39" s="4648"/>
      <c r="MOG39" s="4648"/>
      <c r="MOH39" s="4648"/>
      <c r="MOI39" s="4648"/>
      <c r="MOJ39" s="4648"/>
      <c r="MOK39" s="4648"/>
      <c r="MOL39" s="4648"/>
      <c r="MOM39" s="4648"/>
      <c r="MON39" s="4648"/>
      <c r="MOO39" s="4648"/>
      <c r="MOP39" s="4648"/>
      <c r="MOQ39" s="4648"/>
      <c r="MOR39" s="4648"/>
      <c r="MOS39" s="4648"/>
      <c r="MOT39" s="4648"/>
      <c r="MOU39" s="4648"/>
      <c r="MOV39" s="4648"/>
      <c r="MOW39" s="4648"/>
      <c r="MOX39" s="4648"/>
      <c r="MOY39" s="4648"/>
      <c r="MOZ39" s="4648"/>
      <c r="MPA39" s="4648"/>
      <c r="MPB39" s="4648"/>
      <c r="MPC39" s="4648"/>
      <c r="MPD39" s="4648"/>
      <c r="MPE39" s="4648"/>
      <c r="MPF39" s="4648"/>
      <c r="MPG39" s="4648"/>
      <c r="MPH39" s="4648"/>
      <c r="MPI39" s="4648"/>
      <c r="MPJ39" s="4648"/>
      <c r="MPK39" s="4648"/>
      <c r="MPL39" s="4648"/>
      <c r="MPM39" s="4648"/>
      <c r="MPN39" s="4648"/>
      <c r="MPO39" s="4648"/>
      <c r="MPP39" s="4648"/>
      <c r="MPQ39" s="4648"/>
      <c r="MPR39" s="4648"/>
      <c r="MPS39" s="4648"/>
      <c r="MPT39" s="4648"/>
      <c r="MPU39" s="4648"/>
      <c r="MPV39" s="4648"/>
      <c r="MPW39" s="4648"/>
      <c r="MPX39" s="4648"/>
      <c r="MPY39" s="4648"/>
      <c r="MPZ39" s="4648"/>
      <c r="MQA39" s="4648"/>
      <c r="MQB39" s="4648"/>
      <c r="MQC39" s="4648"/>
      <c r="MQD39" s="4648"/>
      <c r="MQE39" s="4648"/>
      <c r="MQF39" s="4648"/>
      <c r="MQG39" s="4648"/>
      <c r="MQH39" s="4648"/>
      <c r="MQI39" s="4648"/>
      <c r="MQJ39" s="4648"/>
      <c r="MQK39" s="4648"/>
      <c r="MQL39" s="4648"/>
      <c r="MQM39" s="4648"/>
      <c r="MQN39" s="4648"/>
      <c r="MQO39" s="4648"/>
      <c r="MQP39" s="4648"/>
      <c r="MQQ39" s="4648"/>
      <c r="MQR39" s="4648"/>
      <c r="MQS39" s="4648"/>
      <c r="MQT39" s="4648"/>
      <c r="MQU39" s="4648"/>
      <c r="MQV39" s="4648"/>
      <c r="MQW39" s="4648"/>
      <c r="MQX39" s="4648"/>
      <c r="MQY39" s="4648"/>
      <c r="MQZ39" s="4648"/>
      <c r="MRA39" s="4648"/>
      <c r="MRB39" s="4648"/>
      <c r="MRC39" s="4648"/>
      <c r="MRD39" s="4648"/>
      <c r="MRE39" s="4648"/>
      <c r="MRF39" s="4648"/>
      <c r="MRG39" s="4648"/>
      <c r="MRH39" s="4648"/>
      <c r="MRI39" s="4648"/>
      <c r="MRJ39" s="4648"/>
      <c r="MRK39" s="4648"/>
      <c r="MRL39" s="4648"/>
      <c r="MRM39" s="4648"/>
      <c r="MRN39" s="4648"/>
      <c r="MRO39" s="4648"/>
      <c r="MRP39" s="4648"/>
      <c r="MRQ39" s="4648"/>
      <c r="MRR39" s="4648"/>
      <c r="MRS39" s="4648"/>
      <c r="MRT39" s="4648"/>
      <c r="MRU39" s="4648"/>
      <c r="MRV39" s="4648"/>
      <c r="MRW39" s="4648"/>
      <c r="MRX39" s="4648"/>
      <c r="MRY39" s="4648"/>
      <c r="MRZ39" s="4648"/>
      <c r="MSA39" s="4648"/>
      <c r="MSB39" s="4648"/>
      <c r="MSC39" s="4648"/>
      <c r="MSD39" s="4648"/>
      <c r="MSE39" s="4648"/>
      <c r="MSF39" s="4648"/>
      <c r="MSG39" s="4648"/>
      <c r="MSH39" s="4648"/>
      <c r="MSI39" s="4648"/>
      <c r="MSJ39" s="4648"/>
      <c r="MSK39" s="4648"/>
      <c r="MSL39" s="4648"/>
      <c r="MSM39" s="4648"/>
      <c r="MSN39" s="4648"/>
      <c r="MSO39" s="4648"/>
      <c r="MSP39" s="4648"/>
      <c r="MSQ39" s="4648"/>
      <c r="MSR39" s="4648"/>
      <c r="MSS39" s="4648"/>
      <c r="MST39" s="4648"/>
      <c r="MSU39" s="4648"/>
      <c r="MSV39" s="4648"/>
      <c r="MSW39" s="4648"/>
      <c r="MSX39" s="4648"/>
      <c r="MSY39" s="4648"/>
      <c r="MSZ39" s="4648"/>
      <c r="MTA39" s="4648"/>
      <c r="MTB39" s="4648"/>
      <c r="MTC39" s="4648"/>
      <c r="MTD39" s="4648"/>
      <c r="MTE39" s="4648"/>
      <c r="MTF39" s="4648"/>
      <c r="MTG39" s="4648"/>
      <c r="MTH39" s="4648"/>
      <c r="MTI39" s="4648"/>
      <c r="MTJ39" s="4648"/>
      <c r="MTK39" s="4648"/>
      <c r="MTL39" s="4648"/>
      <c r="MTM39" s="4648"/>
      <c r="MTN39" s="4648"/>
      <c r="MTO39" s="4648"/>
      <c r="MTP39" s="4648"/>
      <c r="MTQ39" s="4648"/>
      <c r="MTR39" s="4648"/>
      <c r="MTS39" s="4648"/>
      <c r="MTT39" s="4648"/>
      <c r="MTU39" s="4648"/>
      <c r="MTV39" s="4648"/>
      <c r="MTW39" s="4648"/>
      <c r="MTX39" s="4648"/>
      <c r="MTY39" s="4648"/>
      <c r="MTZ39" s="4648"/>
      <c r="MUA39" s="4648"/>
      <c r="MUB39" s="4648"/>
      <c r="MUC39" s="4648"/>
      <c r="MUD39" s="4648"/>
      <c r="MUE39" s="4648"/>
      <c r="MUF39" s="4648"/>
      <c r="MUG39" s="4648"/>
      <c r="MUH39" s="4648"/>
      <c r="MUI39" s="4648"/>
      <c r="MUJ39" s="4648"/>
      <c r="MUK39" s="4648"/>
      <c r="MUL39" s="4648"/>
      <c r="MUM39" s="4648"/>
      <c r="MUN39" s="4648"/>
      <c r="MUO39" s="4648"/>
      <c r="MUP39" s="4648"/>
      <c r="MUQ39" s="4648"/>
      <c r="MUR39" s="4648"/>
      <c r="MUS39" s="4648"/>
      <c r="MUT39" s="4648"/>
      <c r="MUU39" s="4648"/>
      <c r="MUV39" s="4648"/>
      <c r="MUW39" s="4648"/>
      <c r="MUX39" s="4648"/>
      <c r="MUY39" s="4648"/>
      <c r="MUZ39" s="4648"/>
      <c r="MVA39" s="4648"/>
      <c r="MVB39" s="4648"/>
      <c r="MVC39" s="4648"/>
      <c r="MVD39" s="4648"/>
      <c r="MVE39" s="4648"/>
      <c r="MVF39" s="4648"/>
      <c r="MVG39" s="4648"/>
      <c r="MVH39" s="4648"/>
      <c r="MVI39" s="4648"/>
      <c r="MVJ39" s="4648"/>
      <c r="MVK39" s="4648"/>
      <c r="MVL39" s="4648"/>
      <c r="MVM39" s="4648"/>
      <c r="MVN39" s="4648"/>
      <c r="MVO39" s="4648"/>
      <c r="MVP39" s="4648"/>
      <c r="MVQ39" s="4648"/>
      <c r="MVR39" s="4648"/>
      <c r="MVS39" s="4648"/>
      <c r="MVT39" s="4648"/>
      <c r="MVU39" s="4648"/>
      <c r="MVV39" s="4648"/>
      <c r="MVW39" s="4648"/>
      <c r="MVX39" s="4648"/>
      <c r="MVY39" s="4648"/>
      <c r="MVZ39" s="4648"/>
      <c r="MWA39" s="4648"/>
      <c r="MWB39" s="4648"/>
      <c r="MWC39" s="4648"/>
      <c r="MWD39" s="4648"/>
      <c r="MWE39" s="4648"/>
      <c r="MWF39" s="4648"/>
      <c r="MWG39" s="4648"/>
      <c r="MWH39" s="4648"/>
      <c r="MWI39" s="4648"/>
      <c r="MWJ39" s="4648"/>
      <c r="MWK39" s="4648"/>
      <c r="MWL39" s="4648"/>
      <c r="MWM39" s="4648"/>
      <c r="MWN39" s="4648"/>
      <c r="MWO39" s="4648"/>
      <c r="MWP39" s="4648"/>
      <c r="MWQ39" s="4648"/>
      <c r="MWR39" s="4648"/>
      <c r="MWS39" s="4648"/>
      <c r="MWT39" s="4648"/>
      <c r="MWU39" s="4648"/>
      <c r="MWV39" s="4648"/>
      <c r="MWW39" s="4648"/>
      <c r="MWX39" s="4648"/>
      <c r="MWY39" s="4648"/>
      <c r="MWZ39" s="4648"/>
      <c r="MXA39" s="4648"/>
      <c r="MXB39" s="4648"/>
      <c r="MXC39" s="4648"/>
      <c r="MXD39" s="4648"/>
      <c r="MXE39" s="4648"/>
      <c r="MXF39" s="4648"/>
      <c r="MXG39" s="4648"/>
      <c r="MXH39" s="4648"/>
      <c r="MXI39" s="4648"/>
      <c r="MXJ39" s="4648"/>
      <c r="MXK39" s="4648"/>
      <c r="MXL39" s="4648"/>
      <c r="MXM39" s="4648"/>
      <c r="MXN39" s="4648"/>
      <c r="MXO39" s="4648"/>
      <c r="MXP39" s="4648"/>
      <c r="MXQ39" s="4648"/>
      <c r="MXR39" s="4648"/>
      <c r="MXS39" s="4648"/>
      <c r="MXT39" s="4648"/>
      <c r="MXU39" s="4648"/>
      <c r="MXV39" s="4648"/>
      <c r="MXW39" s="4648"/>
      <c r="MXX39" s="4648"/>
      <c r="MXY39" s="4648"/>
      <c r="MXZ39" s="4648"/>
      <c r="MYA39" s="4648"/>
      <c r="MYB39" s="4648"/>
      <c r="MYC39" s="4648"/>
      <c r="MYD39" s="4648"/>
      <c r="MYE39" s="4648"/>
      <c r="MYF39" s="4648"/>
      <c r="MYG39" s="4648"/>
      <c r="MYH39" s="4648"/>
      <c r="MYI39" s="4648"/>
      <c r="MYJ39" s="4648"/>
      <c r="MYK39" s="4648"/>
      <c r="MYL39" s="4648"/>
      <c r="MYM39" s="4648"/>
      <c r="MYN39" s="4648"/>
      <c r="MYO39" s="4648"/>
      <c r="MYP39" s="4648"/>
      <c r="MYQ39" s="4648"/>
      <c r="MYR39" s="4648"/>
      <c r="MYS39" s="4648"/>
      <c r="MYT39" s="4648"/>
      <c r="MYU39" s="4648"/>
      <c r="MYV39" s="4648"/>
      <c r="MYW39" s="4648"/>
      <c r="MYX39" s="4648"/>
      <c r="MYY39" s="4648"/>
      <c r="MYZ39" s="4648"/>
      <c r="MZA39" s="4648"/>
      <c r="MZB39" s="4648"/>
      <c r="MZC39" s="4648"/>
      <c r="MZD39" s="4648"/>
      <c r="MZE39" s="4648"/>
      <c r="MZF39" s="4648"/>
      <c r="MZG39" s="4648"/>
      <c r="MZH39" s="4648"/>
      <c r="MZI39" s="4648"/>
      <c r="MZJ39" s="4648"/>
      <c r="MZK39" s="4648"/>
      <c r="MZL39" s="4648"/>
      <c r="MZM39" s="4648"/>
      <c r="MZN39" s="4648"/>
      <c r="MZO39" s="4648"/>
      <c r="MZP39" s="4648"/>
      <c r="MZQ39" s="4648"/>
      <c r="MZR39" s="4648"/>
      <c r="MZS39" s="4648"/>
      <c r="MZT39" s="4648"/>
      <c r="MZU39" s="4648"/>
      <c r="MZV39" s="4648"/>
      <c r="MZW39" s="4648"/>
      <c r="MZX39" s="4648"/>
      <c r="MZY39" s="4648"/>
      <c r="MZZ39" s="4648"/>
      <c r="NAA39" s="4648"/>
      <c r="NAB39" s="4648"/>
      <c r="NAC39" s="4648"/>
      <c r="NAD39" s="4648"/>
      <c r="NAE39" s="4648"/>
      <c r="NAF39" s="4648"/>
      <c r="NAG39" s="4648"/>
      <c r="NAH39" s="4648"/>
      <c r="NAI39" s="4648"/>
      <c r="NAJ39" s="4648"/>
      <c r="NAK39" s="4648"/>
      <c r="NAL39" s="4648"/>
      <c r="NAM39" s="4648"/>
      <c r="NAN39" s="4648"/>
      <c r="NAO39" s="4648"/>
      <c r="NAP39" s="4648"/>
      <c r="NAQ39" s="4648"/>
      <c r="NAR39" s="4648"/>
      <c r="NAS39" s="4648"/>
      <c r="NAT39" s="4648"/>
      <c r="NAU39" s="4648"/>
      <c r="NAV39" s="4648"/>
      <c r="NAW39" s="4648"/>
      <c r="NAX39" s="4648"/>
      <c r="NAY39" s="4648"/>
      <c r="NAZ39" s="4648"/>
      <c r="NBA39" s="4648"/>
      <c r="NBB39" s="4648"/>
      <c r="NBC39" s="4648"/>
      <c r="NBD39" s="4648"/>
      <c r="NBE39" s="4648"/>
      <c r="NBF39" s="4648"/>
      <c r="NBG39" s="4648"/>
      <c r="NBH39" s="4648"/>
      <c r="NBI39" s="4648"/>
      <c r="NBJ39" s="4648"/>
      <c r="NBK39" s="4648"/>
      <c r="NBL39" s="4648"/>
      <c r="NBM39" s="4648"/>
      <c r="NBN39" s="4648"/>
      <c r="NBO39" s="4648"/>
      <c r="NBP39" s="4648"/>
      <c r="NBQ39" s="4648"/>
      <c r="NBR39" s="4648"/>
      <c r="NBS39" s="4648"/>
      <c r="NBT39" s="4648"/>
      <c r="NBU39" s="4648"/>
      <c r="NBV39" s="4648"/>
      <c r="NBW39" s="4648"/>
      <c r="NBX39" s="4648"/>
      <c r="NBY39" s="4648"/>
      <c r="NBZ39" s="4648"/>
      <c r="NCA39" s="4648"/>
      <c r="NCB39" s="4648"/>
      <c r="NCC39" s="4648"/>
      <c r="NCD39" s="4648"/>
      <c r="NCE39" s="4648"/>
      <c r="NCF39" s="4648"/>
      <c r="NCG39" s="4648"/>
      <c r="NCH39" s="4648"/>
      <c r="NCI39" s="4648"/>
      <c r="NCJ39" s="4648"/>
      <c r="NCK39" s="4648"/>
      <c r="NCL39" s="4648"/>
      <c r="NCM39" s="4648"/>
      <c r="NCN39" s="4648"/>
      <c r="NCO39" s="4648"/>
      <c r="NCP39" s="4648"/>
      <c r="NCQ39" s="4648"/>
      <c r="NCR39" s="4648"/>
      <c r="NCS39" s="4648"/>
      <c r="NCT39" s="4648"/>
      <c r="NCU39" s="4648"/>
      <c r="NCV39" s="4648"/>
      <c r="NCW39" s="4648"/>
      <c r="NCX39" s="4648"/>
      <c r="NCY39" s="4648"/>
      <c r="NCZ39" s="4648"/>
      <c r="NDA39" s="4648"/>
      <c r="NDB39" s="4648"/>
      <c r="NDC39" s="4648"/>
      <c r="NDD39" s="4648"/>
      <c r="NDE39" s="4648"/>
      <c r="NDF39" s="4648"/>
      <c r="NDG39" s="4648"/>
      <c r="NDH39" s="4648"/>
      <c r="NDI39" s="4648"/>
      <c r="NDJ39" s="4648"/>
      <c r="NDK39" s="4648"/>
      <c r="NDL39" s="4648"/>
      <c r="NDM39" s="4648"/>
      <c r="NDN39" s="4648"/>
      <c r="NDO39" s="4648"/>
      <c r="NDP39" s="4648"/>
      <c r="NDQ39" s="4648"/>
      <c r="NDR39" s="4648"/>
      <c r="NDS39" s="4648"/>
      <c r="NDT39" s="4648"/>
      <c r="NDU39" s="4648"/>
      <c r="NDV39" s="4648"/>
      <c r="NDW39" s="4648"/>
      <c r="NDX39" s="4648"/>
      <c r="NDY39" s="4648"/>
      <c r="NDZ39" s="4648"/>
      <c r="NEA39" s="4648"/>
      <c r="NEB39" s="4648"/>
      <c r="NEC39" s="4648"/>
      <c r="NED39" s="4648"/>
      <c r="NEE39" s="4648"/>
      <c r="NEF39" s="4648"/>
      <c r="NEG39" s="4648"/>
      <c r="NEH39" s="4648"/>
      <c r="NEI39" s="4648"/>
      <c r="NEJ39" s="4648"/>
      <c r="NEK39" s="4648"/>
      <c r="NEL39" s="4648"/>
      <c r="NEM39" s="4648"/>
      <c r="NEN39" s="4648"/>
      <c r="NEO39" s="4648"/>
      <c r="NEP39" s="4648"/>
      <c r="NEQ39" s="4648"/>
      <c r="NER39" s="4648"/>
      <c r="NES39" s="4648"/>
      <c r="NET39" s="4648"/>
      <c r="NEU39" s="4648"/>
      <c r="NEV39" s="4648"/>
      <c r="NEW39" s="4648"/>
      <c r="NEX39" s="4648"/>
      <c r="NEY39" s="4648"/>
      <c r="NEZ39" s="4648"/>
      <c r="NFA39" s="4648"/>
      <c r="NFB39" s="4648"/>
      <c r="NFC39" s="4648"/>
      <c r="NFD39" s="4648"/>
      <c r="NFE39" s="4648"/>
      <c r="NFF39" s="4648"/>
      <c r="NFG39" s="4648"/>
      <c r="NFH39" s="4648"/>
      <c r="NFI39" s="4648"/>
      <c r="NFJ39" s="4648"/>
      <c r="NFK39" s="4648"/>
      <c r="NFL39" s="4648"/>
      <c r="NFM39" s="4648"/>
      <c r="NFN39" s="4648"/>
      <c r="NFO39" s="4648"/>
      <c r="NFP39" s="4648"/>
      <c r="NFQ39" s="4648"/>
      <c r="NFR39" s="4648"/>
      <c r="NFS39" s="4648"/>
      <c r="NFT39" s="4648"/>
      <c r="NFU39" s="4648"/>
      <c r="NFV39" s="4648"/>
      <c r="NFW39" s="4648"/>
      <c r="NFX39" s="4648"/>
      <c r="NFY39" s="4648"/>
      <c r="NFZ39" s="4648"/>
      <c r="NGA39" s="4648"/>
      <c r="NGB39" s="4648"/>
      <c r="NGC39" s="4648"/>
      <c r="NGD39" s="4648"/>
      <c r="NGE39" s="4648"/>
      <c r="NGF39" s="4648"/>
      <c r="NGG39" s="4648"/>
      <c r="NGH39" s="4648"/>
      <c r="NGI39" s="4648"/>
      <c r="NGJ39" s="4648"/>
      <c r="NGK39" s="4648"/>
      <c r="NGL39" s="4648"/>
      <c r="NGM39" s="4648"/>
      <c r="NGN39" s="4648"/>
      <c r="NGO39" s="4648"/>
      <c r="NGP39" s="4648"/>
      <c r="NGQ39" s="4648"/>
      <c r="NGR39" s="4648"/>
      <c r="NGS39" s="4648"/>
      <c r="NGT39" s="4648"/>
      <c r="NGU39" s="4648"/>
      <c r="NGV39" s="4648"/>
      <c r="NGW39" s="4648"/>
      <c r="NGX39" s="4648"/>
      <c r="NGY39" s="4648"/>
      <c r="NGZ39" s="4648"/>
      <c r="NHA39" s="4648"/>
      <c r="NHB39" s="4648"/>
      <c r="NHC39" s="4648"/>
      <c r="NHD39" s="4648"/>
      <c r="NHE39" s="4648"/>
      <c r="NHF39" s="4648"/>
      <c r="NHG39" s="4648"/>
      <c r="NHH39" s="4648"/>
      <c r="NHI39" s="4648"/>
      <c r="NHJ39" s="4648"/>
      <c r="NHK39" s="4648"/>
      <c r="NHL39" s="4648"/>
      <c r="NHM39" s="4648"/>
      <c r="NHN39" s="4648"/>
      <c r="NHO39" s="4648"/>
      <c r="NHP39" s="4648"/>
      <c r="NHQ39" s="4648"/>
      <c r="NHR39" s="4648"/>
      <c r="NHS39" s="4648"/>
      <c r="NHT39" s="4648"/>
      <c r="NHU39" s="4648"/>
      <c r="NHV39" s="4648"/>
      <c r="NHW39" s="4648"/>
      <c r="NHX39" s="4648"/>
      <c r="NHY39" s="4648"/>
      <c r="NHZ39" s="4648"/>
      <c r="NIA39" s="4648"/>
      <c r="NIB39" s="4648"/>
      <c r="NIC39" s="4648"/>
      <c r="NID39" s="4648"/>
      <c r="NIE39" s="4648"/>
      <c r="NIF39" s="4648"/>
      <c r="NIG39" s="4648"/>
      <c r="NIH39" s="4648"/>
      <c r="NII39" s="4648"/>
      <c r="NIJ39" s="4648"/>
      <c r="NIK39" s="4648"/>
      <c r="NIL39" s="4648"/>
      <c r="NIM39" s="4648"/>
      <c r="NIN39" s="4648"/>
      <c r="NIO39" s="4648"/>
      <c r="NIP39" s="4648"/>
      <c r="NIQ39" s="4648"/>
      <c r="NIR39" s="4648"/>
      <c r="NIS39" s="4648"/>
      <c r="NIT39" s="4648"/>
      <c r="NIU39" s="4648"/>
      <c r="NIV39" s="4648"/>
      <c r="NIW39" s="4648"/>
      <c r="NIX39" s="4648"/>
      <c r="NIY39" s="4648"/>
      <c r="NIZ39" s="4648"/>
      <c r="NJA39" s="4648"/>
      <c r="NJB39" s="4648"/>
      <c r="NJC39" s="4648"/>
      <c r="NJD39" s="4648"/>
      <c r="NJE39" s="4648"/>
      <c r="NJF39" s="4648"/>
      <c r="NJG39" s="4648"/>
      <c r="NJH39" s="4648"/>
      <c r="NJI39" s="4648"/>
      <c r="NJJ39" s="4648"/>
      <c r="NJK39" s="4648"/>
      <c r="NJL39" s="4648"/>
      <c r="NJM39" s="4648"/>
      <c r="NJN39" s="4648"/>
      <c r="NJO39" s="4648"/>
      <c r="NJP39" s="4648"/>
      <c r="NJQ39" s="4648"/>
      <c r="NJR39" s="4648"/>
      <c r="NJS39" s="4648"/>
      <c r="NJT39" s="4648"/>
      <c r="NJU39" s="4648"/>
      <c r="NJV39" s="4648"/>
      <c r="NJW39" s="4648"/>
      <c r="NJX39" s="4648"/>
      <c r="NJY39" s="4648"/>
      <c r="NJZ39" s="4648"/>
      <c r="NKA39" s="4648"/>
      <c r="NKB39" s="4648"/>
      <c r="NKC39" s="4648"/>
      <c r="NKD39" s="4648"/>
      <c r="NKE39" s="4648"/>
      <c r="NKF39" s="4648"/>
      <c r="NKG39" s="4648"/>
      <c r="NKH39" s="4648"/>
      <c r="NKI39" s="4648"/>
      <c r="NKJ39" s="4648"/>
      <c r="NKK39" s="4648"/>
      <c r="NKL39" s="4648"/>
      <c r="NKM39" s="4648"/>
      <c r="NKN39" s="4648"/>
      <c r="NKO39" s="4648"/>
      <c r="NKP39" s="4648"/>
      <c r="NKQ39" s="4648"/>
      <c r="NKR39" s="4648"/>
      <c r="NKS39" s="4648"/>
      <c r="NKT39" s="4648"/>
      <c r="NKU39" s="4648"/>
      <c r="NKV39" s="4648"/>
      <c r="NKW39" s="4648"/>
      <c r="NKX39" s="4648"/>
      <c r="NKY39" s="4648"/>
      <c r="NKZ39" s="4648"/>
      <c r="NLA39" s="4648"/>
      <c r="NLB39" s="4648"/>
      <c r="NLC39" s="4648"/>
      <c r="NLD39" s="4648"/>
      <c r="NLE39" s="4648"/>
      <c r="NLF39" s="4648"/>
      <c r="NLG39" s="4648"/>
      <c r="NLH39" s="4648"/>
      <c r="NLI39" s="4648"/>
      <c r="NLJ39" s="4648"/>
      <c r="NLK39" s="4648"/>
      <c r="NLL39" s="4648"/>
      <c r="NLM39" s="4648"/>
      <c r="NLN39" s="4648"/>
      <c r="NLO39" s="4648"/>
      <c r="NLP39" s="4648"/>
      <c r="NLQ39" s="4648"/>
      <c r="NLR39" s="4648"/>
      <c r="NLS39" s="4648"/>
      <c r="NLT39" s="4648"/>
      <c r="NLU39" s="4648"/>
      <c r="NLV39" s="4648"/>
      <c r="NLW39" s="4648"/>
      <c r="NLX39" s="4648"/>
      <c r="NLY39" s="4648"/>
      <c r="NLZ39" s="4648"/>
      <c r="NMA39" s="4648"/>
      <c r="NMB39" s="4648"/>
      <c r="NMC39" s="4648"/>
      <c r="NMD39" s="4648"/>
      <c r="NME39" s="4648"/>
      <c r="NMF39" s="4648"/>
      <c r="NMG39" s="4648"/>
      <c r="NMH39" s="4648"/>
      <c r="NMI39" s="4648"/>
      <c r="NMJ39" s="4648"/>
      <c r="NMK39" s="4648"/>
      <c r="NML39" s="4648"/>
      <c r="NMM39" s="4648"/>
      <c r="NMN39" s="4648"/>
      <c r="NMO39" s="4648"/>
      <c r="NMP39" s="4648"/>
      <c r="NMQ39" s="4648"/>
      <c r="NMR39" s="4648"/>
      <c r="NMS39" s="4648"/>
      <c r="NMT39" s="4648"/>
      <c r="NMU39" s="4648"/>
      <c r="NMV39" s="4648"/>
      <c r="NMW39" s="4648"/>
      <c r="NMX39" s="4648"/>
      <c r="NMY39" s="4648"/>
      <c r="NMZ39" s="4648"/>
      <c r="NNA39" s="4648"/>
      <c r="NNB39" s="4648"/>
      <c r="NNC39" s="4648"/>
      <c r="NND39" s="4648"/>
      <c r="NNE39" s="4648"/>
      <c r="NNF39" s="4648"/>
      <c r="NNG39" s="4648"/>
      <c r="NNH39" s="4648"/>
      <c r="NNI39" s="4648"/>
      <c r="NNJ39" s="4648"/>
      <c r="NNK39" s="4648"/>
      <c r="NNL39" s="4648"/>
      <c r="NNM39" s="4648"/>
      <c r="NNN39" s="4648"/>
      <c r="NNO39" s="4648"/>
      <c r="NNP39" s="4648"/>
      <c r="NNQ39" s="4648"/>
      <c r="NNR39" s="4648"/>
      <c r="NNS39" s="4648"/>
      <c r="NNT39" s="4648"/>
      <c r="NNU39" s="4648"/>
      <c r="NNV39" s="4648"/>
      <c r="NNW39" s="4648"/>
      <c r="NNX39" s="4648"/>
      <c r="NNY39" s="4648"/>
      <c r="NNZ39" s="4648"/>
      <c r="NOA39" s="4648"/>
      <c r="NOB39" s="4648"/>
      <c r="NOC39" s="4648"/>
      <c r="NOD39" s="4648"/>
      <c r="NOE39" s="4648"/>
      <c r="NOF39" s="4648"/>
      <c r="NOG39" s="4648"/>
      <c r="NOH39" s="4648"/>
      <c r="NOI39" s="4648"/>
      <c r="NOJ39" s="4648"/>
      <c r="NOK39" s="4648"/>
      <c r="NOL39" s="4648"/>
      <c r="NOM39" s="4648"/>
      <c r="NON39" s="4648"/>
      <c r="NOO39" s="4648"/>
      <c r="NOP39" s="4648"/>
      <c r="NOQ39" s="4648"/>
      <c r="NOR39" s="4648"/>
      <c r="NOS39" s="4648"/>
      <c r="NOT39" s="4648"/>
      <c r="NOU39" s="4648"/>
      <c r="NOV39" s="4648"/>
      <c r="NOW39" s="4648"/>
      <c r="NOX39" s="4648"/>
      <c r="NOY39" s="4648"/>
      <c r="NOZ39" s="4648"/>
      <c r="NPA39" s="4648"/>
      <c r="NPB39" s="4648"/>
      <c r="NPC39" s="4648"/>
      <c r="NPD39" s="4648"/>
      <c r="NPE39" s="4648"/>
      <c r="NPF39" s="4648"/>
      <c r="NPG39" s="4648"/>
      <c r="NPH39" s="4648"/>
      <c r="NPI39" s="4648"/>
      <c r="NPJ39" s="4648"/>
      <c r="NPK39" s="4648"/>
      <c r="NPL39" s="4648"/>
      <c r="NPM39" s="4648"/>
      <c r="NPN39" s="4648"/>
      <c r="NPO39" s="4648"/>
      <c r="NPP39" s="4648"/>
      <c r="NPQ39" s="4648"/>
      <c r="NPR39" s="4648"/>
      <c r="NPS39" s="4648"/>
      <c r="NPT39" s="4648"/>
      <c r="NPU39" s="4648"/>
      <c r="NPV39" s="4648"/>
      <c r="NPW39" s="4648"/>
      <c r="NPX39" s="4648"/>
      <c r="NPY39" s="4648"/>
      <c r="NPZ39" s="4648"/>
      <c r="NQA39" s="4648"/>
      <c r="NQB39" s="4648"/>
      <c r="NQC39" s="4648"/>
      <c r="NQD39" s="4648"/>
      <c r="NQE39" s="4648"/>
      <c r="NQF39" s="4648"/>
      <c r="NQG39" s="4648"/>
      <c r="NQH39" s="4648"/>
      <c r="NQI39" s="4648"/>
      <c r="NQJ39" s="4648"/>
      <c r="NQK39" s="4648"/>
      <c r="NQL39" s="4648"/>
      <c r="NQM39" s="4648"/>
      <c r="NQN39" s="4648"/>
      <c r="NQO39" s="4648"/>
      <c r="NQP39" s="4648"/>
      <c r="NQQ39" s="4648"/>
      <c r="NQR39" s="4648"/>
      <c r="NQS39" s="4648"/>
      <c r="NQT39" s="4648"/>
      <c r="NQU39" s="4648"/>
      <c r="NQV39" s="4648"/>
      <c r="NQW39" s="4648"/>
      <c r="NQX39" s="4648"/>
      <c r="NQY39" s="4648"/>
      <c r="NQZ39" s="4648"/>
      <c r="NRA39" s="4648"/>
      <c r="NRB39" s="4648"/>
      <c r="NRC39" s="4648"/>
      <c r="NRD39" s="4648"/>
      <c r="NRE39" s="4648"/>
      <c r="NRF39" s="4648"/>
      <c r="NRG39" s="4648"/>
      <c r="NRH39" s="4648"/>
      <c r="NRI39" s="4648"/>
      <c r="NRJ39" s="4648"/>
      <c r="NRK39" s="4648"/>
      <c r="NRL39" s="4648"/>
      <c r="NRM39" s="4648"/>
      <c r="NRN39" s="4648"/>
      <c r="NRO39" s="4648"/>
      <c r="NRP39" s="4648"/>
      <c r="NRQ39" s="4648"/>
      <c r="NRR39" s="4648"/>
      <c r="NRS39" s="4648"/>
      <c r="NRT39" s="4648"/>
      <c r="NRU39" s="4648"/>
      <c r="NRV39" s="4648"/>
      <c r="NRW39" s="4648"/>
      <c r="NRX39" s="4648"/>
      <c r="NRY39" s="4648"/>
      <c r="NRZ39" s="4648"/>
      <c r="NSA39" s="4648"/>
      <c r="NSB39" s="4648"/>
      <c r="NSC39" s="4648"/>
      <c r="NSD39" s="4648"/>
      <c r="NSE39" s="4648"/>
      <c r="NSF39" s="4648"/>
      <c r="NSG39" s="4648"/>
      <c r="NSH39" s="4648"/>
      <c r="NSI39" s="4648"/>
      <c r="NSJ39" s="4648"/>
      <c r="NSK39" s="4648"/>
      <c r="NSL39" s="4648"/>
      <c r="NSM39" s="4648"/>
      <c r="NSN39" s="4648"/>
      <c r="NSO39" s="4648"/>
      <c r="NSP39" s="4648"/>
      <c r="NSQ39" s="4648"/>
      <c r="NSR39" s="4648"/>
      <c r="NSS39" s="4648"/>
      <c r="NST39" s="4648"/>
      <c r="NSU39" s="4648"/>
      <c r="NSV39" s="4648"/>
      <c r="NSW39" s="4648"/>
      <c r="NSX39" s="4648"/>
      <c r="NSY39" s="4648"/>
      <c r="NSZ39" s="4648"/>
      <c r="NTA39" s="4648"/>
      <c r="NTB39" s="4648"/>
      <c r="NTC39" s="4648"/>
      <c r="NTD39" s="4648"/>
      <c r="NTE39" s="4648"/>
      <c r="NTF39" s="4648"/>
      <c r="NTG39" s="4648"/>
      <c r="NTH39" s="4648"/>
      <c r="NTI39" s="4648"/>
      <c r="NTJ39" s="4648"/>
      <c r="NTK39" s="4648"/>
      <c r="NTL39" s="4648"/>
      <c r="NTM39" s="4648"/>
      <c r="NTN39" s="4648"/>
      <c r="NTO39" s="4648"/>
      <c r="NTP39" s="4648"/>
      <c r="NTQ39" s="4648"/>
      <c r="NTR39" s="4648"/>
      <c r="NTS39" s="4648"/>
      <c r="NTT39" s="4648"/>
      <c r="NTU39" s="4648"/>
      <c r="NTV39" s="4648"/>
      <c r="NTW39" s="4648"/>
      <c r="NTX39" s="4648"/>
      <c r="NTY39" s="4648"/>
      <c r="NTZ39" s="4648"/>
      <c r="NUA39" s="4648"/>
      <c r="NUB39" s="4648"/>
      <c r="NUC39" s="4648"/>
      <c r="NUD39" s="4648"/>
      <c r="NUE39" s="4648"/>
      <c r="NUF39" s="4648"/>
      <c r="NUG39" s="4648"/>
      <c r="NUH39" s="4648"/>
      <c r="NUI39" s="4648"/>
      <c r="NUJ39" s="4648"/>
      <c r="NUK39" s="4648"/>
      <c r="NUL39" s="4648"/>
      <c r="NUM39" s="4648"/>
      <c r="NUN39" s="4648"/>
      <c r="NUO39" s="4648"/>
      <c r="NUP39" s="4648"/>
      <c r="NUQ39" s="4648"/>
      <c r="NUR39" s="4648"/>
      <c r="NUS39" s="4648"/>
      <c r="NUT39" s="4648"/>
      <c r="NUU39" s="4648"/>
      <c r="NUV39" s="4648"/>
      <c r="NUW39" s="4648"/>
      <c r="NUX39" s="4648"/>
      <c r="NUY39" s="4648"/>
      <c r="NUZ39" s="4648"/>
      <c r="NVA39" s="4648"/>
      <c r="NVB39" s="4648"/>
      <c r="NVC39" s="4648"/>
      <c r="NVD39" s="4648"/>
      <c r="NVE39" s="4648"/>
      <c r="NVF39" s="4648"/>
      <c r="NVG39" s="4648"/>
      <c r="NVH39" s="4648"/>
      <c r="NVI39" s="4648"/>
      <c r="NVJ39" s="4648"/>
      <c r="NVK39" s="4648"/>
      <c r="NVL39" s="4648"/>
      <c r="NVM39" s="4648"/>
      <c r="NVN39" s="4648"/>
      <c r="NVO39" s="4648"/>
      <c r="NVP39" s="4648"/>
      <c r="NVQ39" s="4648"/>
      <c r="NVR39" s="4648"/>
      <c r="NVS39" s="4648"/>
      <c r="NVT39" s="4648"/>
      <c r="NVU39" s="4648"/>
      <c r="NVV39" s="4648"/>
      <c r="NVW39" s="4648"/>
      <c r="NVX39" s="4648"/>
      <c r="NVY39" s="4648"/>
      <c r="NVZ39" s="4648"/>
      <c r="NWA39" s="4648"/>
      <c r="NWB39" s="4648"/>
      <c r="NWC39" s="4648"/>
      <c r="NWD39" s="4648"/>
      <c r="NWE39" s="4648"/>
      <c r="NWF39" s="4648"/>
      <c r="NWG39" s="4648"/>
      <c r="NWH39" s="4648"/>
      <c r="NWI39" s="4648"/>
      <c r="NWJ39" s="4648"/>
      <c r="NWK39" s="4648"/>
      <c r="NWL39" s="4648"/>
      <c r="NWM39" s="4648"/>
      <c r="NWN39" s="4648"/>
      <c r="NWO39" s="4648"/>
      <c r="NWP39" s="4648"/>
      <c r="NWQ39" s="4648"/>
      <c r="NWR39" s="4648"/>
      <c r="NWS39" s="4648"/>
      <c r="NWT39" s="4648"/>
      <c r="NWU39" s="4648"/>
      <c r="NWV39" s="4648"/>
      <c r="NWW39" s="4648"/>
      <c r="NWX39" s="4648"/>
      <c r="NWY39" s="4648"/>
      <c r="NWZ39" s="4648"/>
      <c r="NXA39" s="4648"/>
      <c r="NXB39" s="4648"/>
      <c r="NXC39" s="4648"/>
      <c r="NXD39" s="4648"/>
      <c r="NXE39" s="4648"/>
      <c r="NXF39" s="4648"/>
      <c r="NXG39" s="4648"/>
      <c r="NXH39" s="4648"/>
      <c r="NXI39" s="4648"/>
      <c r="NXJ39" s="4648"/>
      <c r="NXK39" s="4648"/>
      <c r="NXL39" s="4648"/>
      <c r="NXM39" s="4648"/>
      <c r="NXN39" s="4648"/>
      <c r="NXO39" s="4648"/>
      <c r="NXP39" s="4648"/>
      <c r="NXQ39" s="4648"/>
      <c r="NXR39" s="4648"/>
      <c r="NXS39" s="4648"/>
      <c r="NXT39" s="4648"/>
      <c r="NXU39" s="4648"/>
      <c r="NXV39" s="4648"/>
      <c r="NXW39" s="4648"/>
      <c r="NXX39" s="4648"/>
      <c r="NXY39" s="4648"/>
      <c r="NXZ39" s="4648"/>
      <c r="NYA39" s="4648"/>
      <c r="NYB39" s="4648"/>
      <c r="NYC39" s="4648"/>
      <c r="NYD39" s="4648"/>
      <c r="NYE39" s="4648"/>
      <c r="NYF39" s="4648"/>
      <c r="NYG39" s="4648"/>
      <c r="NYH39" s="4648"/>
      <c r="NYI39" s="4648"/>
      <c r="NYJ39" s="4648"/>
      <c r="NYK39" s="4648"/>
      <c r="NYL39" s="4648"/>
      <c r="NYM39" s="4648"/>
      <c r="NYN39" s="4648"/>
      <c r="NYO39" s="4648"/>
      <c r="NYP39" s="4648"/>
      <c r="NYQ39" s="4648"/>
      <c r="NYR39" s="4648"/>
      <c r="NYS39" s="4648"/>
      <c r="NYT39" s="4648"/>
      <c r="NYU39" s="4648"/>
      <c r="NYV39" s="4648"/>
      <c r="NYW39" s="4648"/>
      <c r="NYX39" s="4648"/>
      <c r="NYY39" s="4648"/>
      <c r="NYZ39" s="4648"/>
      <c r="NZA39" s="4648"/>
      <c r="NZB39" s="4648"/>
      <c r="NZC39" s="4648"/>
      <c r="NZD39" s="4648"/>
      <c r="NZE39" s="4648"/>
      <c r="NZF39" s="4648"/>
      <c r="NZG39" s="4648"/>
      <c r="NZH39" s="4648"/>
      <c r="NZI39" s="4648"/>
      <c r="NZJ39" s="4648"/>
      <c r="NZK39" s="4648"/>
      <c r="NZL39" s="4648"/>
      <c r="NZM39" s="4648"/>
      <c r="NZN39" s="4648"/>
      <c r="NZO39" s="4648"/>
      <c r="NZP39" s="4648"/>
      <c r="NZQ39" s="4648"/>
      <c r="NZR39" s="4648"/>
      <c r="NZS39" s="4648"/>
      <c r="NZT39" s="4648"/>
      <c r="NZU39" s="4648"/>
      <c r="NZV39" s="4648"/>
      <c r="NZW39" s="4648"/>
      <c r="NZX39" s="4648"/>
      <c r="NZY39" s="4648"/>
      <c r="NZZ39" s="4648"/>
      <c r="OAA39" s="4648"/>
      <c r="OAB39" s="4648"/>
      <c r="OAC39" s="4648"/>
      <c r="OAD39" s="4648"/>
      <c r="OAE39" s="4648"/>
      <c r="OAF39" s="4648"/>
      <c r="OAG39" s="4648"/>
      <c r="OAH39" s="4648"/>
      <c r="OAI39" s="4648"/>
      <c r="OAJ39" s="4648"/>
      <c r="OAK39" s="4648"/>
      <c r="OAL39" s="4648"/>
      <c r="OAM39" s="4648"/>
      <c r="OAN39" s="4648"/>
      <c r="OAO39" s="4648"/>
      <c r="OAP39" s="4648"/>
      <c r="OAQ39" s="4648"/>
      <c r="OAR39" s="4648"/>
      <c r="OAS39" s="4648"/>
      <c r="OAT39" s="4648"/>
      <c r="OAU39" s="4648"/>
      <c r="OAV39" s="4648"/>
      <c r="OAW39" s="4648"/>
      <c r="OAX39" s="4648"/>
      <c r="OAY39" s="4648"/>
      <c r="OAZ39" s="4648"/>
      <c r="OBA39" s="4648"/>
      <c r="OBB39" s="4648"/>
      <c r="OBC39" s="4648"/>
      <c r="OBD39" s="4648"/>
      <c r="OBE39" s="4648"/>
      <c r="OBF39" s="4648"/>
      <c r="OBG39" s="4648"/>
      <c r="OBH39" s="4648"/>
      <c r="OBI39" s="4648"/>
      <c r="OBJ39" s="4648"/>
      <c r="OBK39" s="4648"/>
      <c r="OBL39" s="4648"/>
      <c r="OBM39" s="4648"/>
      <c r="OBN39" s="4648"/>
      <c r="OBO39" s="4648"/>
      <c r="OBP39" s="4648"/>
      <c r="OBQ39" s="4648"/>
      <c r="OBR39" s="4648"/>
      <c r="OBS39" s="4648"/>
      <c r="OBT39" s="4648"/>
      <c r="OBU39" s="4648"/>
      <c r="OBV39" s="4648"/>
      <c r="OBW39" s="4648"/>
      <c r="OBX39" s="4648"/>
      <c r="OBY39" s="4648"/>
      <c r="OBZ39" s="4648"/>
      <c r="OCA39" s="4648"/>
      <c r="OCB39" s="4648"/>
      <c r="OCC39" s="4648"/>
      <c r="OCD39" s="4648"/>
      <c r="OCE39" s="4648"/>
      <c r="OCF39" s="4648"/>
      <c r="OCG39" s="4648"/>
      <c r="OCH39" s="4648"/>
      <c r="OCI39" s="4648"/>
      <c r="OCJ39" s="4648"/>
      <c r="OCK39" s="4648"/>
      <c r="OCL39" s="4648"/>
      <c r="OCM39" s="4648"/>
      <c r="OCN39" s="4648"/>
      <c r="OCO39" s="4648"/>
      <c r="OCP39" s="4648"/>
      <c r="OCQ39" s="4648"/>
      <c r="OCR39" s="4648"/>
      <c r="OCS39" s="4648"/>
      <c r="OCT39" s="4648"/>
      <c r="OCU39" s="4648"/>
      <c r="OCV39" s="4648"/>
      <c r="OCW39" s="4648"/>
      <c r="OCX39" s="4648"/>
      <c r="OCY39" s="4648"/>
      <c r="OCZ39" s="4648"/>
      <c r="ODA39" s="4648"/>
      <c r="ODB39" s="4648"/>
      <c r="ODC39" s="4648"/>
      <c r="ODD39" s="4648"/>
      <c r="ODE39" s="4648"/>
      <c r="ODF39" s="4648"/>
      <c r="ODG39" s="4648"/>
      <c r="ODH39" s="4648"/>
      <c r="ODI39" s="4648"/>
      <c r="ODJ39" s="4648"/>
      <c r="ODK39" s="4648"/>
      <c r="ODL39" s="4648"/>
      <c r="ODM39" s="4648"/>
      <c r="ODN39" s="4648"/>
      <c r="ODO39" s="4648"/>
      <c r="ODP39" s="4648"/>
      <c r="ODQ39" s="4648"/>
      <c r="ODR39" s="4648"/>
      <c r="ODS39" s="4648"/>
      <c r="ODT39" s="4648"/>
      <c r="ODU39" s="4648"/>
      <c r="ODV39" s="4648"/>
      <c r="ODW39" s="4648"/>
      <c r="ODX39" s="4648"/>
      <c r="ODY39" s="4648"/>
      <c r="ODZ39" s="4648"/>
      <c r="OEA39" s="4648"/>
      <c r="OEB39" s="4648"/>
      <c r="OEC39" s="4648"/>
      <c r="OED39" s="4648"/>
      <c r="OEE39" s="4648"/>
      <c r="OEF39" s="4648"/>
      <c r="OEG39" s="4648"/>
      <c r="OEH39" s="4648"/>
      <c r="OEI39" s="4648"/>
      <c r="OEJ39" s="4648"/>
      <c r="OEK39" s="4648"/>
      <c r="OEL39" s="4648"/>
      <c r="OEM39" s="4648"/>
      <c r="OEN39" s="4648"/>
      <c r="OEO39" s="4648"/>
      <c r="OEP39" s="4648"/>
      <c r="OEQ39" s="4648"/>
      <c r="OER39" s="4648"/>
      <c r="OES39" s="4648"/>
      <c r="OET39" s="4648"/>
      <c r="OEU39" s="4648"/>
      <c r="OEV39" s="4648"/>
      <c r="OEW39" s="4648"/>
      <c r="OEX39" s="4648"/>
      <c r="OEY39" s="4648"/>
      <c r="OEZ39" s="4648"/>
      <c r="OFA39" s="4648"/>
      <c r="OFB39" s="4648"/>
      <c r="OFC39" s="4648"/>
      <c r="OFD39" s="4648"/>
      <c r="OFE39" s="4648"/>
      <c r="OFF39" s="4648"/>
      <c r="OFG39" s="4648"/>
      <c r="OFH39" s="4648"/>
      <c r="OFI39" s="4648"/>
      <c r="OFJ39" s="4648"/>
      <c r="OFK39" s="4648"/>
      <c r="OFL39" s="4648"/>
      <c r="OFM39" s="4648"/>
      <c r="OFN39" s="4648"/>
      <c r="OFO39" s="4648"/>
      <c r="OFP39" s="4648"/>
      <c r="OFQ39" s="4648"/>
      <c r="OFR39" s="4648"/>
      <c r="OFS39" s="4648"/>
      <c r="OFT39" s="4648"/>
      <c r="OFU39" s="4648"/>
      <c r="OFV39" s="4648"/>
      <c r="OFW39" s="4648"/>
      <c r="OFX39" s="4648"/>
      <c r="OFY39" s="4648"/>
      <c r="OFZ39" s="4648"/>
      <c r="OGA39" s="4648"/>
      <c r="OGB39" s="4648"/>
      <c r="OGC39" s="4648"/>
      <c r="OGD39" s="4648"/>
      <c r="OGE39" s="4648"/>
      <c r="OGF39" s="4648"/>
      <c r="OGG39" s="4648"/>
      <c r="OGH39" s="4648"/>
      <c r="OGI39" s="4648"/>
      <c r="OGJ39" s="4648"/>
      <c r="OGK39" s="4648"/>
      <c r="OGL39" s="4648"/>
      <c r="OGM39" s="4648"/>
      <c r="OGN39" s="4648"/>
      <c r="OGO39" s="4648"/>
      <c r="OGP39" s="4648"/>
      <c r="OGQ39" s="4648"/>
      <c r="OGR39" s="4648"/>
      <c r="OGS39" s="4648"/>
      <c r="OGT39" s="4648"/>
      <c r="OGU39" s="4648"/>
      <c r="OGV39" s="4648"/>
      <c r="OGW39" s="4648"/>
      <c r="OGX39" s="4648"/>
      <c r="OGY39" s="4648"/>
      <c r="OGZ39" s="4648"/>
      <c r="OHA39" s="4648"/>
      <c r="OHB39" s="4648"/>
      <c r="OHC39" s="4648"/>
      <c r="OHD39" s="4648"/>
      <c r="OHE39" s="4648"/>
      <c r="OHF39" s="4648"/>
      <c r="OHG39" s="4648"/>
      <c r="OHH39" s="4648"/>
      <c r="OHI39" s="4648"/>
      <c r="OHJ39" s="4648"/>
      <c r="OHK39" s="4648"/>
      <c r="OHL39" s="4648"/>
      <c r="OHM39" s="4648"/>
      <c r="OHN39" s="4648"/>
      <c r="OHO39" s="4648"/>
      <c r="OHP39" s="4648"/>
      <c r="OHQ39" s="4648"/>
      <c r="OHR39" s="4648"/>
      <c r="OHS39" s="4648"/>
      <c r="OHT39" s="4648"/>
      <c r="OHU39" s="4648"/>
      <c r="OHV39" s="4648"/>
      <c r="OHW39" s="4648"/>
      <c r="OHX39" s="4648"/>
      <c r="OHY39" s="4648"/>
      <c r="OHZ39" s="4648"/>
      <c r="OIA39" s="4648"/>
      <c r="OIB39" s="4648"/>
      <c r="OIC39" s="4648"/>
      <c r="OID39" s="4648"/>
      <c r="OIE39" s="4648"/>
      <c r="OIF39" s="4648"/>
      <c r="OIG39" s="4648"/>
      <c r="OIH39" s="4648"/>
      <c r="OII39" s="4648"/>
      <c r="OIJ39" s="4648"/>
      <c r="OIK39" s="4648"/>
      <c r="OIL39" s="4648"/>
      <c r="OIM39" s="4648"/>
      <c r="OIN39" s="4648"/>
      <c r="OIO39" s="4648"/>
      <c r="OIP39" s="4648"/>
      <c r="OIQ39" s="4648"/>
      <c r="OIR39" s="4648"/>
      <c r="OIS39" s="4648"/>
      <c r="OIT39" s="4648"/>
      <c r="OIU39" s="4648"/>
      <c r="OIV39" s="4648"/>
      <c r="OIW39" s="4648"/>
      <c r="OIX39" s="4648"/>
      <c r="OIY39" s="4648"/>
      <c r="OIZ39" s="4648"/>
      <c r="OJA39" s="4648"/>
      <c r="OJB39" s="4648"/>
      <c r="OJC39" s="4648"/>
      <c r="OJD39" s="4648"/>
      <c r="OJE39" s="4648"/>
      <c r="OJF39" s="4648"/>
      <c r="OJG39" s="4648"/>
      <c r="OJH39" s="4648"/>
      <c r="OJI39" s="4648"/>
      <c r="OJJ39" s="4648"/>
      <c r="OJK39" s="4648"/>
      <c r="OJL39" s="4648"/>
      <c r="OJM39" s="4648"/>
      <c r="OJN39" s="4648"/>
      <c r="OJO39" s="4648"/>
      <c r="OJP39" s="4648"/>
      <c r="OJQ39" s="4648"/>
      <c r="OJR39" s="4648"/>
      <c r="OJS39" s="4648"/>
      <c r="OJT39" s="4648"/>
      <c r="OJU39" s="4648"/>
      <c r="OJV39" s="4648"/>
      <c r="OJW39" s="4648"/>
      <c r="OJX39" s="4648"/>
      <c r="OJY39" s="4648"/>
      <c r="OJZ39" s="4648"/>
      <c r="OKA39" s="4648"/>
      <c r="OKB39" s="4648"/>
      <c r="OKC39" s="4648"/>
      <c r="OKD39" s="4648"/>
      <c r="OKE39" s="4648"/>
      <c r="OKF39" s="4648"/>
      <c r="OKG39" s="4648"/>
      <c r="OKH39" s="4648"/>
      <c r="OKI39" s="4648"/>
      <c r="OKJ39" s="4648"/>
      <c r="OKK39" s="4648"/>
      <c r="OKL39" s="4648"/>
      <c r="OKM39" s="4648"/>
      <c r="OKN39" s="4648"/>
      <c r="OKO39" s="4648"/>
      <c r="OKP39" s="4648"/>
      <c r="OKQ39" s="4648"/>
      <c r="OKR39" s="4648"/>
      <c r="OKS39" s="4648"/>
      <c r="OKT39" s="4648"/>
      <c r="OKU39" s="4648"/>
      <c r="OKV39" s="4648"/>
      <c r="OKW39" s="4648"/>
      <c r="OKX39" s="4648"/>
      <c r="OKY39" s="4648"/>
      <c r="OKZ39" s="4648"/>
      <c r="OLA39" s="4648"/>
      <c r="OLB39" s="4648"/>
      <c r="OLC39" s="4648"/>
      <c r="OLD39" s="4648"/>
      <c r="OLE39" s="4648"/>
      <c r="OLF39" s="4648"/>
      <c r="OLG39" s="4648"/>
      <c r="OLH39" s="4648"/>
      <c r="OLI39" s="4648"/>
      <c r="OLJ39" s="4648"/>
      <c r="OLK39" s="4648"/>
      <c r="OLL39" s="4648"/>
      <c r="OLM39" s="4648"/>
      <c r="OLN39" s="4648"/>
      <c r="OLO39" s="4648"/>
      <c r="OLP39" s="4648"/>
      <c r="OLQ39" s="4648"/>
      <c r="OLR39" s="4648"/>
      <c r="OLS39" s="4648"/>
      <c r="OLT39" s="4648"/>
      <c r="OLU39" s="4648"/>
      <c r="OLV39" s="4648"/>
      <c r="OLW39" s="4648"/>
      <c r="OLX39" s="4648"/>
      <c r="OLY39" s="4648"/>
      <c r="OLZ39" s="4648"/>
      <c r="OMA39" s="4648"/>
      <c r="OMB39" s="4648"/>
      <c r="OMC39" s="4648"/>
      <c r="OMD39" s="4648"/>
      <c r="OME39" s="4648"/>
      <c r="OMF39" s="4648"/>
      <c r="OMG39" s="4648"/>
      <c r="OMH39" s="4648"/>
      <c r="OMI39" s="4648"/>
      <c r="OMJ39" s="4648"/>
      <c r="OMK39" s="4648"/>
      <c r="OML39" s="4648"/>
      <c r="OMM39" s="4648"/>
      <c r="OMN39" s="4648"/>
      <c r="OMO39" s="4648"/>
      <c r="OMP39" s="4648"/>
      <c r="OMQ39" s="4648"/>
      <c r="OMR39" s="4648"/>
      <c r="OMS39" s="4648"/>
      <c r="OMT39" s="4648"/>
      <c r="OMU39" s="4648"/>
      <c r="OMV39" s="4648"/>
      <c r="OMW39" s="4648"/>
      <c r="OMX39" s="4648"/>
      <c r="OMY39" s="4648"/>
      <c r="OMZ39" s="4648"/>
      <c r="ONA39" s="4648"/>
      <c r="ONB39" s="4648"/>
      <c r="ONC39" s="4648"/>
      <c r="OND39" s="4648"/>
      <c r="ONE39" s="4648"/>
      <c r="ONF39" s="4648"/>
      <c r="ONG39" s="4648"/>
      <c r="ONH39" s="4648"/>
      <c r="ONI39" s="4648"/>
      <c r="ONJ39" s="4648"/>
      <c r="ONK39" s="4648"/>
      <c r="ONL39" s="4648"/>
      <c r="ONM39" s="4648"/>
      <c r="ONN39" s="4648"/>
      <c r="ONO39" s="4648"/>
      <c r="ONP39" s="4648"/>
      <c r="ONQ39" s="4648"/>
      <c r="ONR39" s="4648"/>
      <c r="ONS39" s="4648"/>
      <c r="ONT39" s="4648"/>
      <c r="ONU39" s="4648"/>
      <c r="ONV39" s="4648"/>
      <c r="ONW39" s="4648"/>
      <c r="ONX39" s="4648"/>
      <c r="ONY39" s="4648"/>
      <c r="ONZ39" s="4648"/>
      <c r="OOA39" s="4648"/>
      <c r="OOB39" s="4648"/>
      <c r="OOC39" s="4648"/>
      <c r="OOD39" s="4648"/>
      <c r="OOE39" s="4648"/>
      <c r="OOF39" s="4648"/>
      <c r="OOG39" s="4648"/>
      <c r="OOH39" s="4648"/>
      <c r="OOI39" s="4648"/>
      <c r="OOJ39" s="4648"/>
      <c r="OOK39" s="4648"/>
      <c r="OOL39" s="4648"/>
      <c r="OOM39" s="4648"/>
      <c r="OON39" s="4648"/>
      <c r="OOO39" s="4648"/>
      <c r="OOP39" s="4648"/>
      <c r="OOQ39" s="4648"/>
      <c r="OOR39" s="4648"/>
      <c r="OOS39" s="4648"/>
      <c r="OOT39" s="4648"/>
      <c r="OOU39" s="4648"/>
      <c r="OOV39" s="4648"/>
      <c r="OOW39" s="4648"/>
      <c r="OOX39" s="4648"/>
      <c r="OOY39" s="4648"/>
      <c r="OOZ39" s="4648"/>
      <c r="OPA39" s="4648"/>
      <c r="OPB39" s="4648"/>
      <c r="OPC39" s="4648"/>
      <c r="OPD39" s="4648"/>
      <c r="OPE39" s="4648"/>
      <c r="OPF39" s="4648"/>
      <c r="OPG39" s="4648"/>
      <c r="OPH39" s="4648"/>
      <c r="OPI39" s="4648"/>
      <c r="OPJ39" s="4648"/>
      <c r="OPK39" s="4648"/>
      <c r="OPL39" s="4648"/>
      <c r="OPM39" s="4648"/>
      <c r="OPN39" s="4648"/>
      <c r="OPO39" s="4648"/>
      <c r="OPP39" s="4648"/>
      <c r="OPQ39" s="4648"/>
      <c r="OPR39" s="4648"/>
      <c r="OPS39" s="4648"/>
      <c r="OPT39" s="4648"/>
      <c r="OPU39" s="4648"/>
      <c r="OPV39" s="4648"/>
      <c r="OPW39" s="4648"/>
      <c r="OPX39" s="4648"/>
      <c r="OPY39" s="4648"/>
      <c r="OPZ39" s="4648"/>
      <c r="OQA39" s="4648"/>
      <c r="OQB39" s="4648"/>
      <c r="OQC39" s="4648"/>
      <c r="OQD39" s="4648"/>
      <c r="OQE39" s="4648"/>
      <c r="OQF39" s="4648"/>
      <c r="OQG39" s="4648"/>
      <c r="OQH39" s="4648"/>
      <c r="OQI39" s="4648"/>
      <c r="OQJ39" s="4648"/>
      <c r="OQK39" s="4648"/>
      <c r="OQL39" s="4648"/>
      <c r="OQM39" s="4648"/>
      <c r="OQN39" s="4648"/>
      <c r="OQO39" s="4648"/>
      <c r="OQP39" s="4648"/>
      <c r="OQQ39" s="4648"/>
      <c r="OQR39" s="4648"/>
      <c r="OQS39" s="4648"/>
      <c r="OQT39" s="4648"/>
      <c r="OQU39" s="4648"/>
      <c r="OQV39" s="4648"/>
      <c r="OQW39" s="4648"/>
      <c r="OQX39" s="4648"/>
      <c r="OQY39" s="4648"/>
      <c r="OQZ39" s="4648"/>
      <c r="ORA39" s="4648"/>
      <c r="ORB39" s="4648"/>
      <c r="ORC39" s="4648"/>
      <c r="ORD39" s="4648"/>
      <c r="ORE39" s="4648"/>
      <c r="ORF39" s="4648"/>
      <c r="ORG39" s="4648"/>
      <c r="ORH39" s="4648"/>
      <c r="ORI39" s="4648"/>
      <c r="ORJ39" s="4648"/>
      <c r="ORK39" s="4648"/>
      <c r="ORL39" s="4648"/>
      <c r="ORM39" s="4648"/>
      <c r="ORN39" s="4648"/>
      <c r="ORO39" s="4648"/>
      <c r="ORP39" s="4648"/>
      <c r="ORQ39" s="4648"/>
      <c r="ORR39" s="4648"/>
      <c r="ORS39" s="4648"/>
      <c r="ORT39" s="4648"/>
      <c r="ORU39" s="4648"/>
      <c r="ORV39" s="4648"/>
      <c r="ORW39" s="4648"/>
      <c r="ORX39" s="4648"/>
      <c r="ORY39" s="4648"/>
      <c r="ORZ39" s="4648"/>
      <c r="OSA39" s="4648"/>
      <c r="OSB39" s="4648"/>
      <c r="OSC39" s="4648"/>
      <c r="OSD39" s="4648"/>
      <c r="OSE39" s="4648"/>
      <c r="OSF39" s="4648"/>
      <c r="OSG39" s="4648"/>
      <c r="OSH39" s="4648"/>
      <c r="OSI39" s="4648"/>
      <c r="OSJ39" s="4648"/>
      <c r="OSK39" s="4648"/>
      <c r="OSL39" s="4648"/>
      <c r="OSM39" s="4648"/>
      <c r="OSN39" s="4648"/>
      <c r="OSO39" s="4648"/>
      <c r="OSP39" s="4648"/>
      <c r="OSQ39" s="4648"/>
      <c r="OSR39" s="4648"/>
      <c r="OSS39" s="4648"/>
      <c r="OST39" s="4648"/>
      <c r="OSU39" s="4648"/>
      <c r="OSV39" s="4648"/>
      <c r="OSW39" s="4648"/>
      <c r="OSX39" s="4648"/>
      <c r="OSY39" s="4648"/>
      <c r="OSZ39" s="4648"/>
      <c r="OTA39" s="4648"/>
      <c r="OTB39" s="4648"/>
      <c r="OTC39" s="4648"/>
      <c r="OTD39" s="4648"/>
      <c r="OTE39" s="4648"/>
      <c r="OTF39" s="4648"/>
      <c r="OTG39" s="4648"/>
      <c r="OTH39" s="4648"/>
      <c r="OTI39" s="4648"/>
      <c r="OTJ39" s="4648"/>
      <c r="OTK39" s="4648"/>
      <c r="OTL39" s="4648"/>
      <c r="OTM39" s="4648"/>
      <c r="OTN39" s="4648"/>
      <c r="OTO39" s="4648"/>
      <c r="OTP39" s="4648"/>
      <c r="OTQ39" s="4648"/>
      <c r="OTR39" s="4648"/>
      <c r="OTS39" s="4648"/>
      <c r="OTT39" s="4648"/>
      <c r="OTU39" s="4648"/>
      <c r="OTV39" s="4648"/>
      <c r="OTW39" s="4648"/>
      <c r="OTX39" s="4648"/>
      <c r="OTY39" s="4648"/>
      <c r="OTZ39" s="4648"/>
      <c r="OUA39" s="4648"/>
      <c r="OUB39" s="4648"/>
      <c r="OUC39" s="4648"/>
      <c r="OUD39" s="4648"/>
      <c r="OUE39" s="4648"/>
      <c r="OUF39" s="4648"/>
      <c r="OUG39" s="4648"/>
      <c r="OUH39" s="4648"/>
      <c r="OUI39" s="4648"/>
      <c r="OUJ39" s="4648"/>
      <c r="OUK39" s="4648"/>
      <c r="OUL39" s="4648"/>
      <c r="OUM39" s="4648"/>
      <c r="OUN39" s="4648"/>
      <c r="OUO39" s="4648"/>
      <c r="OUP39" s="4648"/>
      <c r="OUQ39" s="4648"/>
      <c r="OUR39" s="4648"/>
      <c r="OUS39" s="4648"/>
      <c r="OUT39" s="4648"/>
      <c r="OUU39" s="4648"/>
      <c r="OUV39" s="4648"/>
      <c r="OUW39" s="4648"/>
      <c r="OUX39" s="4648"/>
      <c r="OUY39" s="4648"/>
      <c r="OUZ39" s="4648"/>
      <c r="OVA39" s="4648"/>
      <c r="OVB39" s="4648"/>
      <c r="OVC39" s="4648"/>
      <c r="OVD39" s="4648"/>
      <c r="OVE39" s="4648"/>
      <c r="OVF39" s="4648"/>
      <c r="OVG39" s="4648"/>
      <c r="OVH39" s="4648"/>
      <c r="OVI39" s="4648"/>
      <c r="OVJ39" s="4648"/>
      <c r="OVK39" s="4648"/>
      <c r="OVL39" s="4648"/>
      <c r="OVM39" s="4648"/>
      <c r="OVN39" s="4648"/>
      <c r="OVO39" s="4648"/>
      <c r="OVP39" s="4648"/>
      <c r="OVQ39" s="4648"/>
      <c r="OVR39" s="4648"/>
      <c r="OVS39" s="4648"/>
      <c r="OVT39" s="4648"/>
      <c r="OVU39" s="4648"/>
      <c r="OVV39" s="4648"/>
      <c r="OVW39" s="4648"/>
      <c r="OVX39" s="4648"/>
      <c r="OVY39" s="4648"/>
      <c r="OVZ39" s="4648"/>
      <c r="OWA39" s="4648"/>
      <c r="OWB39" s="4648"/>
      <c r="OWC39" s="4648"/>
      <c r="OWD39" s="4648"/>
      <c r="OWE39" s="4648"/>
      <c r="OWF39" s="4648"/>
      <c r="OWG39" s="4648"/>
      <c r="OWH39" s="4648"/>
      <c r="OWI39" s="4648"/>
      <c r="OWJ39" s="4648"/>
      <c r="OWK39" s="4648"/>
      <c r="OWL39" s="4648"/>
      <c r="OWM39" s="4648"/>
      <c r="OWN39" s="4648"/>
      <c r="OWO39" s="4648"/>
      <c r="OWP39" s="4648"/>
      <c r="OWQ39" s="4648"/>
      <c r="OWR39" s="4648"/>
      <c r="OWS39" s="4648"/>
      <c r="OWT39" s="4648"/>
      <c r="OWU39" s="4648"/>
      <c r="OWV39" s="4648"/>
      <c r="OWW39" s="4648"/>
      <c r="OWX39" s="4648"/>
      <c r="OWY39" s="4648"/>
      <c r="OWZ39" s="4648"/>
      <c r="OXA39" s="4648"/>
      <c r="OXB39" s="4648"/>
      <c r="OXC39" s="4648"/>
      <c r="OXD39" s="4648"/>
      <c r="OXE39" s="4648"/>
      <c r="OXF39" s="4648"/>
      <c r="OXG39" s="4648"/>
      <c r="OXH39" s="4648"/>
      <c r="OXI39" s="4648"/>
      <c r="OXJ39" s="4648"/>
      <c r="OXK39" s="4648"/>
      <c r="OXL39" s="4648"/>
      <c r="OXM39" s="4648"/>
      <c r="OXN39" s="4648"/>
      <c r="OXO39" s="4648"/>
      <c r="OXP39" s="4648"/>
      <c r="OXQ39" s="4648"/>
      <c r="OXR39" s="4648"/>
      <c r="OXS39" s="4648"/>
      <c r="OXT39" s="4648"/>
      <c r="OXU39" s="4648"/>
      <c r="OXV39" s="4648"/>
      <c r="OXW39" s="4648"/>
      <c r="OXX39" s="4648"/>
      <c r="OXY39" s="4648"/>
      <c r="OXZ39" s="4648"/>
      <c r="OYA39" s="4648"/>
      <c r="OYB39" s="4648"/>
      <c r="OYC39" s="4648"/>
      <c r="OYD39" s="4648"/>
      <c r="OYE39" s="4648"/>
      <c r="OYF39" s="4648"/>
      <c r="OYG39" s="4648"/>
      <c r="OYH39" s="4648"/>
      <c r="OYI39" s="4648"/>
      <c r="OYJ39" s="4648"/>
      <c r="OYK39" s="4648"/>
      <c r="OYL39" s="4648"/>
      <c r="OYM39" s="4648"/>
      <c r="OYN39" s="4648"/>
      <c r="OYO39" s="4648"/>
      <c r="OYP39" s="4648"/>
      <c r="OYQ39" s="4648"/>
      <c r="OYR39" s="4648"/>
      <c r="OYS39" s="4648"/>
      <c r="OYT39" s="4648"/>
      <c r="OYU39" s="4648"/>
      <c r="OYV39" s="4648"/>
      <c r="OYW39" s="4648"/>
      <c r="OYX39" s="4648"/>
      <c r="OYY39" s="4648"/>
      <c r="OYZ39" s="4648"/>
      <c r="OZA39" s="4648"/>
      <c r="OZB39" s="4648"/>
      <c r="OZC39" s="4648"/>
      <c r="OZD39" s="4648"/>
      <c r="OZE39" s="4648"/>
      <c r="OZF39" s="4648"/>
      <c r="OZG39" s="4648"/>
      <c r="OZH39" s="4648"/>
      <c r="OZI39" s="4648"/>
      <c r="OZJ39" s="4648"/>
      <c r="OZK39" s="4648"/>
      <c r="OZL39" s="4648"/>
      <c r="OZM39" s="4648"/>
      <c r="OZN39" s="4648"/>
      <c r="OZO39" s="4648"/>
      <c r="OZP39" s="4648"/>
      <c r="OZQ39" s="4648"/>
      <c r="OZR39" s="4648"/>
      <c r="OZS39" s="4648"/>
      <c r="OZT39" s="4648"/>
      <c r="OZU39" s="4648"/>
      <c r="OZV39" s="4648"/>
      <c r="OZW39" s="4648"/>
      <c r="OZX39" s="4648"/>
      <c r="OZY39" s="4648"/>
      <c r="OZZ39" s="4648"/>
      <c r="PAA39" s="4648"/>
      <c r="PAB39" s="4648"/>
      <c r="PAC39" s="4648"/>
      <c r="PAD39" s="4648"/>
      <c r="PAE39" s="4648"/>
      <c r="PAF39" s="4648"/>
      <c r="PAG39" s="4648"/>
      <c r="PAH39" s="4648"/>
      <c r="PAI39" s="4648"/>
      <c r="PAJ39" s="4648"/>
      <c r="PAK39" s="4648"/>
      <c r="PAL39" s="4648"/>
      <c r="PAM39" s="4648"/>
      <c r="PAN39" s="4648"/>
      <c r="PAO39" s="4648"/>
      <c r="PAP39" s="4648"/>
      <c r="PAQ39" s="4648"/>
      <c r="PAR39" s="4648"/>
      <c r="PAS39" s="4648"/>
      <c r="PAT39" s="4648"/>
      <c r="PAU39" s="4648"/>
      <c r="PAV39" s="4648"/>
      <c r="PAW39" s="4648"/>
      <c r="PAX39" s="4648"/>
      <c r="PAY39" s="4648"/>
      <c r="PAZ39" s="4648"/>
      <c r="PBA39" s="4648"/>
      <c r="PBB39" s="4648"/>
      <c r="PBC39" s="4648"/>
      <c r="PBD39" s="4648"/>
      <c r="PBE39" s="4648"/>
      <c r="PBF39" s="4648"/>
      <c r="PBG39" s="4648"/>
      <c r="PBH39" s="4648"/>
      <c r="PBI39" s="4648"/>
      <c r="PBJ39" s="4648"/>
      <c r="PBK39" s="4648"/>
      <c r="PBL39" s="4648"/>
      <c r="PBM39" s="4648"/>
      <c r="PBN39" s="4648"/>
      <c r="PBO39" s="4648"/>
      <c r="PBP39" s="4648"/>
      <c r="PBQ39" s="4648"/>
      <c r="PBR39" s="4648"/>
      <c r="PBS39" s="4648"/>
      <c r="PBT39" s="4648"/>
      <c r="PBU39" s="4648"/>
      <c r="PBV39" s="4648"/>
      <c r="PBW39" s="4648"/>
      <c r="PBX39" s="4648"/>
      <c r="PBY39" s="4648"/>
      <c r="PBZ39" s="4648"/>
      <c r="PCA39" s="4648"/>
      <c r="PCB39" s="4648"/>
      <c r="PCC39" s="4648"/>
      <c r="PCD39" s="4648"/>
      <c r="PCE39" s="4648"/>
      <c r="PCF39" s="4648"/>
      <c r="PCG39" s="4648"/>
      <c r="PCH39" s="4648"/>
      <c r="PCI39" s="4648"/>
      <c r="PCJ39" s="4648"/>
      <c r="PCK39" s="4648"/>
      <c r="PCL39" s="4648"/>
      <c r="PCM39" s="4648"/>
      <c r="PCN39" s="4648"/>
      <c r="PCO39" s="4648"/>
      <c r="PCP39" s="4648"/>
      <c r="PCQ39" s="4648"/>
      <c r="PCR39" s="4648"/>
      <c r="PCS39" s="4648"/>
      <c r="PCT39" s="4648"/>
      <c r="PCU39" s="4648"/>
      <c r="PCV39" s="4648"/>
      <c r="PCW39" s="4648"/>
      <c r="PCX39" s="4648"/>
      <c r="PCY39" s="4648"/>
      <c r="PCZ39" s="4648"/>
      <c r="PDA39" s="4648"/>
      <c r="PDB39" s="4648"/>
      <c r="PDC39" s="4648"/>
      <c r="PDD39" s="4648"/>
      <c r="PDE39" s="4648"/>
      <c r="PDF39" s="4648"/>
      <c r="PDG39" s="4648"/>
      <c r="PDH39" s="4648"/>
      <c r="PDI39" s="4648"/>
      <c r="PDJ39" s="4648"/>
      <c r="PDK39" s="4648"/>
      <c r="PDL39" s="4648"/>
      <c r="PDM39" s="4648"/>
      <c r="PDN39" s="4648"/>
      <c r="PDO39" s="4648"/>
      <c r="PDP39" s="4648"/>
      <c r="PDQ39" s="4648"/>
      <c r="PDR39" s="4648"/>
      <c r="PDS39" s="4648"/>
      <c r="PDT39" s="4648"/>
      <c r="PDU39" s="4648"/>
      <c r="PDV39" s="4648"/>
      <c r="PDW39" s="4648"/>
      <c r="PDX39" s="4648"/>
      <c r="PDY39" s="4648"/>
      <c r="PDZ39" s="4648"/>
      <c r="PEA39" s="4648"/>
      <c r="PEB39" s="4648"/>
      <c r="PEC39" s="4648"/>
      <c r="PED39" s="4648"/>
      <c r="PEE39" s="4648"/>
      <c r="PEF39" s="4648"/>
      <c r="PEG39" s="4648"/>
      <c r="PEH39" s="4648"/>
      <c r="PEI39" s="4648"/>
      <c r="PEJ39" s="4648"/>
      <c r="PEK39" s="4648"/>
      <c r="PEL39" s="4648"/>
      <c r="PEM39" s="4648"/>
      <c r="PEN39" s="4648"/>
      <c r="PEO39" s="4648"/>
      <c r="PEP39" s="4648"/>
      <c r="PEQ39" s="4648"/>
      <c r="PER39" s="4648"/>
      <c r="PES39" s="4648"/>
      <c r="PET39" s="4648"/>
      <c r="PEU39" s="4648"/>
      <c r="PEV39" s="4648"/>
      <c r="PEW39" s="4648"/>
      <c r="PEX39" s="4648"/>
      <c r="PEY39" s="4648"/>
      <c r="PEZ39" s="4648"/>
      <c r="PFA39" s="4648"/>
      <c r="PFB39" s="4648"/>
      <c r="PFC39" s="4648"/>
      <c r="PFD39" s="4648"/>
      <c r="PFE39" s="4648"/>
      <c r="PFF39" s="4648"/>
      <c r="PFG39" s="4648"/>
      <c r="PFH39" s="4648"/>
      <c r="PFI39" s="4648"/>
      <c r="PFJ39" s="4648"/>
      <c r="PFK39" s="4648"/>
      <c r="PFL39" s="4648"/>
      <c r="PFM39" s="4648"/>
      <c r="PFN39" s="4648"/>
      <c r="PFO39" s="4648"/>
      <c r="PFP39" s="4648"/>
      <c r="PFQ39" s="4648"/>
      <c r="PFR39" s="4648"/>
      <c r="PFS39" s="4648"/>
      <c r="PFT39" s="4648"/>
      <c r="PFU39" s="4648"/>
      <c r="PFV39" s="4648"/>
      <c r="PFW39" s="4648"/>
      <c r="PFX39" s="4648"/>
      <c r="PFY39" s="4648"/>
      <c r="PFZ39" s="4648"/>
      <c r="PGA39" s="4648"/>
      <c r="PGB39" s="4648"/>
      <c r="PGC39" s="4648"/>
      <c r="PGD39" s="4648"/>
      <c r="PGE39" s="4648"/>
      <c r="PGF39" s="4648"/>
      <c r="PGG39" s="4648"/>
      <c r="PGH39" s="4648"/>
      <c r="PGI39" s="4648"/>
      <c r="PGJ39" s="4648"/>
      <c r="PGK39" s="4648"/>
      <c r="PGL39" s="4648"/>
      <c r="PGM39" s="4648"/>
      <c r="PGN39" s="4648"/>
      <c r="PGO39" s="4648"/>
      <c r="PGP39" s="4648"/>
      <c r="PGQ39" s="4648"/>
      <c r="PGR39" s="4648"/>
      <c r="PGS39" s="4648"/>
      <c r="PGT39" s="4648"/>
      <c r="PGU39" s="4648"/>
      <c r="PGV39" s="4648"/>
      <c r="PGW39" s="4648"/>
      <c r="PGX39" s="4648"/>
      <c r="PGY39" s="4648"/>
      <c r="PGZ39" s="4648"/>
      <c r="PHA39" s="4648"/>
      <c r="PHB39" s="4648"/>
      <c r="PHC39" s="4648"/>
      <c r="PHD39" s="4648"/>
      <c r="PHE39" s="4648"/>
      <c r="PHF39" s="4648"/>
      <c r="PHG39" s="4648"/>
      <c r="PHH39" s="4648"/>
      <c r="PHI39" s="4648"/>
      <c r="PHJ39" s="4648"/>
      <c r="PHK39" s="4648"/>
      <c r="PHL39" s="4648"/>
      <c r="PHM39" s="4648"/>
      <c r="PHN39" s="4648"/>
      <c r="PHO39" s="4648"/>
      <c r="PHP39" s="4648"/>
      <c r="PHQ39" s="4648"/>
      <c r="PHR39" s="4648"/>
      <c r="PHS39" s="4648"/>
      <c r="PHT39" s="4648"/>
      <c r="PHU39" s="4648"/>
      <c r="PHV39" s="4648"/>
      <c r="PHW39" s="4648"/>
      <c r="PHX39" s="4648"/>
      <c r="PHY39" s="4648"/>
      <c r="PHZ39" s="4648"/>
      <c r="PIA39" s="4648"/>
      <c r="PIB39" s="4648"/>
      <c r="PIC39" s="4648"/>
      <c r="PID39" s="4648"/>
      <c r="PIE39" s="4648"/>
      <c r="PIF39" s="4648"/>
      <c r="PIG39" s="4648"/>
      <c r="PIH39" s="4648"/>
      <c r="PII39" s="4648"/>
      <c r="PIJ39" s="4648"/>
      <c r="PIK39" s="4648"/>
      <c r="PIL39" s="4648"/>
      <c r="PIM39" s="4648"/>
      <c r="PIN39" s="4648"/>
      <c r="PIO39" s="4648"/>
      <c r="PIP39" s="4648"/>
      <c r="PIQ39" s="4648"/>
      <c r="PIR39" s="4648"/>
      <c r="PIS39" s="4648"/>
      <c r="PIT39" s="4648"/>
      <c r="PIU39" s="4648"/>
      <c r="PIV39" s="4648"/>
      <c r="PIW39" s="4648"/>
      <c r="PIX39" s="4648"/>
      <c r="PIY39" s="4648"/>
      <c r="PIZ39" s="4648"/>
      <c r="PJA39" s="4648"/>
      <c r="PJB39" s="4648"/>
      <c r="PJC39" s="4648"/>
      <c r="PJD39" s="4648"/>
      <c r="PJE39" s="4648"/>
      <c r="PJF39" s="4648"/>
      <c r="PJG39" s="4648"/>
      <c r="PJH39" s="4648"/>
      <c r="PJI39" s="4648"/>
      <c r="PJJ39" s="4648"/>
      <c r="PJK39" s="4648"/>
      <c r="PJL39" s="4648"/>
      <c r="PJM39" s="4648"/>
      <c r="PJN39" s="4648"/>
      <c r="PJO39" s="4648"/>
      <c r="PJP39" s="4648"/>
      <c r="PJQ39" s="4648"/>
      <c r="PJR39" s="4648"/>
      <c r="PJS39" s="4648"/>
      <c r="PJT39" s="4648"/>
      <c r="PJU39" s="4648"/>
      <c r="PJV39" s="4648"/>
      <c r="PJW39" s="4648"/>
      <c r="PJX39" s="4648"/>
      <c r="PJY39" s="4648"/>
      <c r="PJZ39" s="4648"/>
      <c r="PKA39" s="4648"/>
      <c r="PKB39" s="4648"/>
      <c r="PKC39" s="4648"/>
      <c r="PKD39" s="4648"/>
      <c r="PKE39" s="4648"/>
      <c r="PKF39" s="4648"/>
      <c r="PKG39" s="4648"/>
      <c r="PKH39" s="4648"/>
      <c r="PKI39" s="4648"/>
      <c r="PKJ39" s="4648"/>
      <c r="PKK39" s="4648"/>
      <c r="PKL39" s="4648"/>
      <c r="PKM39" s="4648"/>
      <c r="PKN39" s="4648"/>
      <c r="PKO39" s="4648"/>
      <c r="PKP39" s="4648"/>
      <c r="PKQ39" s="4648"/>
      <c r="PKR39" s="4648"/>
      <c r="PKS39" s="4648"/>
      <c r="PKT39" s="4648"/>
      <c r="PKU39" s="4648"/>
      <c r="PKV39" s="4648"/>
      <c r="PKW39" s="4648"/>
      <c r="PKX39" s="4648"/>
      <c r="PKY39" s="4648"/>
      <c r="PKZ39" s="4648"/>
      <c r="PLA39" s="4648"/>
      <c r="PLB39" s="4648"/>
      <c r="PLC39" s="4648"/>
      <c r="PLD39" s="4648"/>
      <c r="PLE39" s="4648"/>
      <c r="PLF39" s="4648"/>
      <c r="PLG39" s="4648"/>
      <c r="PLH39" s="4648"/>
      <c r="PLI39" s="4648"/>
      <c r="PLJ39" s="4648"/>
      <c r="PLK39" s="4648"/>
      <c r="PLL39" s="4648"/>
      <c r="PLM39" s="4648"/>
      <c r="PLN39" s="4648"/>
      <c r="PLO39" s="4648"/>
      <c r="PLP39" s="4648"/>
      <c r="PLQ39" s="4648"/>
      <c r="PLR39" s="4648"/>
      <c r="PLS39" s="4648"/>
      <c r="PLT39" s="4648"/>
      <c r="PLU39" s="4648"/>
      <c r="PLV39" s="4648"/>
      <c r="PLW39" s="4648"/>
      <c r="PLX39" s="4648"/>
      <c r="PLY39" s="4648"/>
      <c r="PLZ39" s="4648"/>
      <c r="PMA39" s="4648"/>
      <c r="PMB39" s="4648"/>
      <c r="PMC39" s="4648"/>
      <c r="PMD39" s="4648"/>
      <c r="PME39" s="4648"/>
      <c r="PMF39" s="4648"/>
      <c r="PMG39" s="4648"/>
      <c r="PMH39" s="4648"/>
      <c r="PMI39" s="4648"/>
      <c r="PMJ39" s="4648"/>
      <c r="PMK39" s="4648"/>
      <c r="PML39" s="4648"/>
      <c r="PMM39" s="4648"/>
      <c r="PMN39" s="4648"/>
      <c r="PMO39" s="4648"/>
      <c r="PMP39" s="4648"/>
      <c r="PMQ39" s="4648"/>
      <c r="PMR39" s="4648"/>
      <c r="PMS39" s="4648"/>
      <c r="PMT39" s="4648"/>
      <c r="PMU39" s="4648"/>
      <c r="PMV39" s="4648"/>
      <c r="PMW39" s="4648"/>
      <c r="PMX39" s="4648"/>
      <c r="PMY39" s="4648"/>
      <c r="PMZ39" s="4648"/>
      <c r="PNA39" s="4648"/>
      <c r="PNB39" s="4648"/>
      <c r="PNC39" s="4648"/>
      <c r="PND39" s="4648"/>
      <c r="PNE39" s="4648"/>
      <c r="PNF39" s="4648"/>
      <c r="PNG39" s="4648"/>
      <c r="PNH39" s="4648"/>
      <c r="PNI39" s="4648"/>
      <c r="PNJ39" s="4648"/>
      <c r="PNK39" s="4648"/>
      <c r="PNL39" s="4648"/>
      <c r="PNM39" s="4648"/>
      <c r="PNN39" s="4648"/>
      <c r="PNO39" s="4648"/>
      <c r="PNP39" s="4648"/>
      <c r="PNQ39" s="4648"/>
      <c r="PNR39" s="4648"/>
      <c r="PNS39" s="4648"/>
      <c r="PNT39" s="4648"/>
      <c r="PNU39" s="4648"/>
      <c r="PNV39" s="4648"/>
      <c r="PNW39" s="4648"/>
      <c r="PNX39" s="4648"/>
      <c r="PNY39" s="4648"/>
      <c r="PNZ39" s="4648"/>
      <c r="POA39" s="4648"/>
      <c r="POB39" s="4648"/>
      <c r="POC39" s="4648"/>
      <c r="POD39" s="4648"/>
      <c r="POE39" s="4648"/>
      <c r="POF39" s="4648"/>
      <c r="POG39" s="4648"/>
      <c r="POH39" s="4648"/>
      <c r="POI39" s="4648"/>
      <c r="POJ39" s="4648"/>
      <c r="POK39" s="4648"/>
      <c r="POL39" s="4648"/>
      <c r="POM39" s="4648"/>
      <c r="PON39" s="4648"/>
      <c r="POO39" s="4648"/>
      <c r="POP39" s="4648"/>
      <c r="POQ39" s="4648"/>
      <c r="POR39" s="4648"/>
      <c r="POS39" s="4648"/>
      <c r="POT39" s="4648"/>
      <c r="POU39" s="4648"/>
      <c r="POV39" s="4648"/>
      <c r="POW39" s="4648"/>
      <c r="POX39" s="4648"/>
      <c r="POY39" s="4648"/>
      <c r="POZ39" s="4648"/>
      <c r="PPA39" s="4648"/>
      <c r="PPB39" s="4648"/>
      <c r="PPC39" s="4648"/>
      <c r="PPD39" s="4648"/>
      <c r="PPE39" s="4648"/>
      <c r="PPF39" s="4648"/>
      <c r="PPG39" s="4648"/>
      <c r="PPH39" s="4648"/>
      <c r="PPI39" s="4648"/>
      <c r="PPJ39" s="4648"/>
      <c r="PPK39" s="4648"/>
      <c r="PPL39" s="4648"/>
      <c r="PPM39" s="4648"/>
      <c r="PPN39" s="4648"/>
      <c r="PPO39" s="4648"/>
      <c r="PPP39" s="4648"/>
      <c r="PPQ39" s="4648"/>
      <c r="PPR39" s="4648"/>
      <c r="PPS39" s="4648"/>
      <c r="PPT39" s="4648"/>
      <c r="PPU39" s="4648"/>
      <c r="PPV39" s="4648"/>
      <c r="PPW39" s="4648"/>
      <c r="PPX39" s="4648"/>
      <c r="PPY39" s="4648"/>
      <c r="PPZ39" s="4648"/>
      <c r="PQA39" s="4648"/>
      <c r="PQB39" s="4648"/>
      <c r="PQC39" s="4648"/>
      <c r="PQD39" s="4648"/>
      <c r="PQE39" s="4648"/>
      <c r="PQF39" s="4648"/>
      <c r="PQG39" s="4648"/>
      <c r="PQH39" s="4648"/>
      <c r="PQI39" s="4648"/>
      <c r="PQJ39" s="4648"/>
      <c r="PQK39" s="4648"/>
      <c r="PQL39" s="4648"/>
      <c r="PQM39" s="4648"/>
      <c r="PQN39" s="4648"/>
      <c r="PQO39" s="4648"/>
      <c r="PQP39" s="4648"/>
      <c r="PQQ39" s="4648"/>
      <c r="PQR39" s="4648"/>
      <c r="PQS39" s="4648"/>
      <c r="PQT39" s="4648"/>
      <c r="PQU39" s="4648"/>
      <c r="PQV39" s="4648"/>
      <c r="PQW39" s="4648"/>
      <c r="PQX39" s="4648"/>
      <c r="PQY39" s="4648"/>
      <c r="PQZ39" s="4648"/>
      <c r="PRA39" s="4648"/>
      <c r="PRB39" s="4648"/>
      <c r="PRC39" s="4648"/>
      <c r="PRD39" s="4648"/>
      <c r="PRE39" s="4648"/>
      <c r="PRF39" s="4648"/>
      <c r="PRG39" s="4648"/>
      <c r="PRH39" s="4648"/>
      <c r="PRI39" s="4648"/>
      <c r="PRJ39" s="4648"/>
      <c r="PRK39" s="4648"/>
      <c r="PRL39" s="4648"/>
      <c r="PRM39" s="4648"/>
      <c r="PRN39" s="4648"/>
      <c r="PRO39" s="4648"/>
      <c r="PRP39" s="4648"/>
      <c r="PRQ39" s="4648"/>
      <c r="PRR39" s="4648"/>
      <c r="PRS39" s="4648"/>
      <c r="PRT39" s="4648"/>
      <c r="PRU39" s="4648"/>
      <c r="PRV39" s="4648"/>
      <c r="PRW39" s="4648"/>
      <c r="PRX39" s="4648"/>
      <c r="PRY39" s="4648"/>
      <c r="PRZ39" s="4648"/>
      <c r="PSA39" s="4648"/>
      <c r="PSB39" s="4648"/>
      <c r="PSC39" s="4648"/>
      <c r="PSD39" s="4648"/>
      <c r="PSE39" s="4648"/>
      <c r="PSF39" s="4648"/>
      <c r="PSG39" s="4648"/>
      <c r="PSH39" s="4648"/>
      <c r="PSI39" s="4648"/>
      <c r="PSJ39" s="4648"/>
      <c r="PSK39" s="4648"/>
      <c r="PSL39" s="4648"/>
      <c r="PSM39" s="4648"/>
      <c r="PSN39" s="4648"/>
      <c r="PSO39" s="4648"/>
      <c r="PSP39" s="4648"/>
      <c r="PSQ39" s="4648"/>
      <c r="PSR39" s="4648"/>
      <c r="PSS39" s="4648"/>
      <c r="PST39" s="4648"/>
      <c r="PSU39" s="4648"/>
      <c r="PSV39" s="4648"/>
      <c r="PSW39" s="4648"/>
      <c r="PSX39" s="4648"/>
      <c r="PSY39" s="4648"/>
      <c r="PSZ39" s="4648"/>
      <c r="PTA39" s="4648"/>
      <c r="PTB39" s="4648"/>
      <c r="PTC39" s="4648"/>
      <c r="PTD39" s="4648"/>
      <c r="PTE39" s="4648"/>
      <c r="PTF39" s="4648"/>
      <c r="PTG39" s="4648"/>
      <c r="PTH39" s="4648"/>
      <c r="PTI39" s="4648"/>
      <c r="PTJ39" s="4648"/>
      <c r="PTK39" s="4648"/>
      <c r="PTL39" s="4648"/>
      <c r="PTM39" s="4648"/>
      <c r="PTN39" s="4648"/>
      <c r="PTO39" s="4648"/>
      <c r="PTP39" s="4648"/>
      <c r="PTQ39" s="4648"/>
      <c r="PTR39" s="4648"/>
      <c r="PTS39" s="4648"/>
      <c r="PTT39" s="4648"/>
      <c r="PTU39" s="4648"/>
      <c r="PTV39" s="4648"/>
      <c r="PTW39" s="4648"/>
      <c r="PTX39" s="4648"/>
      <c r="PTY39" s="4648"/>
      <c r="PTZ39" s="4648"/>
      <c r="PUA39" s="4648"/>
      <c r="PUB39" s="4648"/>
      <c r="PUC39" s="4648"/>
      <c r="PUD39" s="4648"/>
      <c r="PUE39" s="4648"/>
      <c r="PUF39" s="4648"/>
      <c r="PUG39" s="4648"/>
      <c r="PUH39" s="4648"/>
      <c r="PUI39" s="4648"/>
      <c r="PUJ39" s="4648"/>
      <c r="PUK39" s="4648"/>
      <c r="PUL39" s="4648"/>
      <c r="PUM39" s="4648"/>
      <c r="PUN39" s="4648"/>
      <c r="PUO39" s="4648"/>
      <c r="PUP39" s="4648"/>
      <c r="PUQ39" s="4648"/>
      <c r="PUR39" s="4648"/>
      <c r="PUS39" s="4648"/>
      <c r="PUT39" s="4648"/>
      <c r="PUU39" s="4648"/>
      <c r="PUV39" s="4648"/>
      <c r="PUW39" s="4648"/>
      <c r="PUX39" s="4648"/>
      <c r="PUY39" s="4648"/>
      <c r="PUZ39" s="4648"/>
      <c r="PVA39" s="4648"/>
      <c r="PVB39" s="4648"/>
      <c r="PVC39" s="4648"/>
      <c r="PVD39" s="4648"/>
      <c r="PVE39" s="4648"/>
      <c r="PVF39" s="4648"/>
      <c r="PVG39" s="4648"/>
      <c r="PVH39" s="4648"/>
      <c r="PVI39" s="4648"/>
      <c r="PVJ39" s="4648"/>
      <c r="PVK39" s="4648"/>
      <c r="PVL39" s="4648"/>
      <c r="PVM39" s="4648"/>
      <c r="PVN39" s="4648"/>
      <c r="PVO39" s="4648"/>
      <c r="PVP39" s="4648"/>
      <c r="PVQ39" s="4648"/>
      <c r="PVR39" s="4648"/>
      <c r="PVS39" s="4648"/>
      <c r="PVT39" s="4648"/>
      <c r="PVU39" s="4648"/>
      <c r="PVV39" s="4648"/>
      <c r="PVW39" s="4648"/>
      <c r="PVX39" s="4648"/>
      <c r="PVY39" s="4648"/>
      <c r="PVZ39" s="4648"/>
      <c r="PWA39" s="4648"/>
      <c r="PWB39" s="4648"/>
      <c r="PWC39" s="4648"/>
      <c r="PWD39" s="4648"/>
      <c r="PWE39" s="4648"/>
      <c r="PWF39" s="4648"/>
      <c r="PWG39" s="4648"/>
      <c r="PWH39" s="4648"/>
      <c r="PWI39" s="4648"/>
      <c r="PWJ39" s="4648"/>
      <c r="PWK39" s="4648"/>
      <c r="PWL39" s="4648"/>
      <c r="PWM39" s="4648"/>
      <c r="PWN39" s="4648"/>
      <c r="PWO39" s="4648"/>
      <c r="PWP39" s="4648"/>
      <c r="PWQ39" s="4648"/>
      <c r="PWR39" s="4648"/>
      <c r="PWS39" s="4648"/>
      <c r="PWT39" s="4648"/>
      <c r="PWU39" s="4648"/>
      <c r="PWV39" s="4648"/>
      <c r="PWW39" s="4648"/>
      <c r="PWX39" s="4648"/>
      <c r="PWY39" s="4648"/>
      <c r="PWZ39" s="4648"/>
      <c r="PXA39" s="4648"/>
      <c r="PXB39" s="4648"/>
      <c r="PXC39" s="4648"/>
      <c r="PXD39" s="4648"/>
      <c r="PXE39" s="4648"/>
      <c r="PXF39" s="4648"/>
      <c r="PXG39" s="4648"/>
      <c r="PXH39" s="4648"/>
      <c r="PXI39" s="4648"/>
      <c r="PXJ39" s="4648"/>
      <c r="PXK39" s="4648"/>
      <c r="PXL39" s="4648"/>
      <c r="PXM39" s="4648"/>
      <c r="PXN39" s="4648"/>
      <c r="PXO39" s="4648"/>
      <c r="PXP39" s="4648"/>
      <c r="PXQ39" s="4648"/>
      <c r="PXR39" s="4648"/>
      <c r="PXS39" s="4648"/>
      <c r="PXT39" s="4648"/>
      <c r="PXU39" s="4648"/>
      <c r="PXV39" s="4648"/>
      <c r="PXW39" s="4648"/>
      <c r="PXX39" s="4648"/>
      <c r="PXY39" s="4648"/>
      <c r="PXZ39" s="4648"/>
      <c r="PYA39" s="4648"/>
      <c r="PYB39" s="4648"/>
      <c r="PYC39" s="4648"/>
      <c r="PYD39" s="4648"/>
      <c r="PYE39" s="4648"/>
      <c r="PYF39" s="4648"/>
      <c r="PYG39" s="4648"/>
      <c r="PYH39" s="4648"/>
      <c r="PYI39" s="4648"/>
      <c r="PYJ39" s="4648"/>
      <c r="PYK39" s="4648"/>
      <c r="PYL39" s="4648"/>
      <c r="PYM39" s="4648"/>
      <c r="PYN39" s="4648"/>
      <c r="PYO39" s="4648"/>
      <c r="PYP39" s="4648"/>
      <c r="PYQ39" s="4648"/>
      <c r="PYR39" s="4648"/>
      <c r="PYS39" s="4648"/>
      <c r="PYT39" s="4648"/>
      <c r="PYU39" s="4648"/>
      <c r="PYV39" s="4648"/>
      <c r="PYW39" s="4648"/>
      <c r="PYX39" s="4648"/>
      <c r="PYY39" s="4648"/>
      <c r="PYZ39" s="4648"/>
      <c r="PZA39" s="4648"/>
      <c r="PZB39" s="4648"/>
      <c r="PZC39" s="4648"/>
      <c r="PZD39" s="4648"/>
      <c r="PZE39" s="4648"/>
      <c r="PZF39" s="4648"/>
      <c r="PZG39" s="4648"/>
      <c r="PZH39" s="4648"/>
      <c r="PZI39" s="4648"/>
      <c r="PZJ39" s="4648"/>
      <c r="PZK39" s="4648"/>
      <c r="PZL39" s="4648"/>
      <c r="PZM39" s="4648"/>
      <c r="PZN39" s="4648"/>
      <c r="PZO39" s="4648"/>
      <c r="PZP39" s="4648"/>
      <c r="PZQ39" s="4648"/>
      <c r="PZR39" s="4648"/>
      <c r="PZS39" s="4648"/>
      <c r="PZT39" s="4648"/>
      <c r="PZU39" s="4648"/>
      <c r="PZV39" s="4648"/>
      <c r="PZW39" s="4648"/>
      <c r="PZX39" s="4648"/>
      <c r="PZY39" s="4648"/>
      <c r="PZZ39" s="4648"/>
      <c r="QAA39" s="4648"/>
      <c r="QAB39" s="4648"/>
      <c r="QAC39" s="4648"/>
      <c r="QAD39" s="4648"/>
      <c r="QAE39" s="4648"/>
      <c r="QAF39" s="4648"/>
      <c r="QAG39" s="4648"/>
      <c r="QAH39" s="4648"/>
      <c r="QAI39" s="4648"/>
      <c r="QAJ39" s="4648"/>
      <c r="QAK39" s="4648"/>
      <c r="QAL39" s="4648"/>
      <c r="QAM39" s="4648"/>
      <c r="QAN39" s="4648"/>
      <c r="QAO39" s="4648"/>
      <c r="QAP39" s="4648"/>
      <c r="QAQ39" s="4648"/>
      <c r="QAR39" s="4648"/>
      <c r="QAS39" s="4648"/>
      <c r="QAT39" s="4648"/>
      <c r="QAU39" s="4648"/>
      <c r="QAV39" s="4648"/>
      <c r="QAW39" s="4648"/>
      <c r="QAX39" s="4648"/>
      <c r="QAY39" s="4648"/>
      <c r="QAZ39" s="4648"/>
      <c r="QBA39" s="4648"/>
      <c r="QBB39" s="4648"/>
      <c r="QBC39" s="4648"/>
      <c r="QBD39" s="4648"/>
      <c r="QBE39" s="4648"/>
      <c r="QBF39" s="4648"/>
      <c r="QBG39" s="4648"/>
      <c r="QBH39" s="4648"/>
      <c r="QBI39" s="4648"/>
      <c r="QBJ39" s="4648"/>
      <c r="QBK39" s="4648"/>
      <c r="QBL39" s="4648"/>
      <c r="QBM39" s="4648"/>
      <c r="QBN39" s="4648"/>
      <c r="QBO39" s="4648"/>
      <c r="QBP39" s="4648"/>
      <c r="QBQ39" s="4648"/>
      <c r="QBR39" s="4648"/>
      <c r="QBS39" s="4648"/>
      <c r="QBT39" s="4648"/>
      <c r="QBU39" s="4648"/>
      <c r="QBV39" s="4648"/>
      <c r="QBW39" s="4648"/>
      <c r="QBX39" s="4648"/>
      <c r="QBY39" s="4648"/>
      <c r="QBZ39" s="4648"/>
      <c r="QCA39" s="4648"/>
      <c r="QCB39" s="4648"/>
      <c r="QCC39" s="4648"/>
      <c r="QCD39" s="4648"/>
      <c r="QCE39" s="4648"/>
      <c r="QCF39" s="4648"/>
      <c r="QCG39" s="4648"/>
      <c r="QCH39" s="4648"/>
      <c r="QCI39" s="4648"/>
      <c r="QCJ39" s="4648"/>
      <c r="QCK39" s="4648"/>
      <c r="QCL39" s="4648"/>
      <c r="QCM39" s="4648"/>
      <c r="QCN39" s="4648"/>
      <c r="QCO39" s="4648"/>
      <c r="QCP39" s="4648"/>
      <c r="QCQ39" s="4648"/>
      <c r="QCR39" s="4648"/>
      <c r="QCS39" s="4648"/>
      <c r="QCT39" s="4648"/>
      <c r="QCU39" s="4648"/>
      <c r="QCV39" s="4648"/>
      <c r="QCW39" s="4648"/>
      <c r="QCX39" s="4648"/>
      <c r="QCY39" s="4648"/>
      <c r="QCZ39" s="4648"/>
      <c r="QDA39" s="4648"/>
      <c r="QDB39" s="4648"/>
      <c r="QDC39" s="4648"/>
      <c r="QDD39" s="4648"/>
      <c r="QDE39" s="4648"/>
      <c r="QDF39" s="4648"/>
      <c r="QDG39" s="4648"/>
      <c r="QDH39" s="4648"/>
      <c r="QDI39" s="4648"/>
      <c r="QDJ39" s="4648"/>
      <c r="QDK39" s="4648"/>
      <c r="QDL39" s="4648"/>
      <c r="QDM39" s="4648"/>
      <c r="QDN39" s="4648"/>
      <c r="QDO39" s="4648"/>
      <c r="QDP39" s="4648"/>
      <c r="QDQ39" s="4648"/>
      <c r="QDR39" s="4648"/>
      <c r="QDS39" s="4648"/>
      <c r="QDT39" s="4648"/>
      <c r="QDU39" s="4648"/>
      <c r="QDV39" s="4648"/>
      <c r="QDW39" s="4648"/>
      <c r="QDX39" s="4648"/>
      <c r="QDY39" s="4648"/>
      <c r="QDZ39" s="4648"/>
      <c r="QEA39" s="4648"/>
      <c r="QEB39" s="4648"/>
      <c r="QEC39" s="4648"/>
      <c r="QED39" s="4648"/>
      <c r="QEE39" s="4648"/>
      <c r="QEF39" s="4648"/>
      <c r="QEG39" s="4648"/>
      <c r="QEH39" s="4648"/>
      <c r="QEI39" s="4648"/>
      <c r="QEJ39" s="4648"/>
      <c r="QEK39" s="4648"/>
      <c r="QEL39" s="4648"/>
      <c r="QEM39" s="4648"/>
      <c r="QEN39" s="4648"/>
      <c r="QEO39" s="4648"/>
      <c r="QEP39" s="4648"/>
      <c r="QEQ39" s="4648"/>
      <c r="QER39" s="4648"/>
      <c r="QES39" s="4648"/>
      <c r="QET39" s="4648"/>
      <c r="QEU39" s="4648"/>
      <c r="QEV39" s="4648"/>
      <c r="QEW39" s="4648"/>
      <c r="QEX39" s="4648"/>
      <c r="QEY39" s="4648"/>
      <c r="QEZ39" s="4648"/>
      <c r="QFA39" s="4648"/>
      <c r="QFB39" s="4648"/>
      <c r="QFC39" s="4648"/>
      <c r="QFD39" s="4648"/>
      <c r="QFE39" s="4648"/>
      <c r="QFF39" s="4648"/>
      <c r="QFG39" s="4648"/>
      <c r="QFH39" s="4648"/>
      <c r="QFI39" s="4648"/>
      <c r="QFJ39" s="4648"/>
      <c r="QFK39" s="4648"/>
      <c r="QFL39" s="4648"/>
      <c r="QFM39" s="4648"/>
      <c r="QFN39" s="4648"/>
      <c r="QFO39" s="4648"/>
      <c r="QFP39" s="4648"/>
      <c r="QFQ39" s="4648"/>
      <c r="QFR39" s="4648"/>
      <c r="QFS39" s="4648"/>
      <c r="QFT39" s="4648"/>
      <c r="QFU39" s="4648"/>
      <c r="QFV39" s="4648"/>
      <c r="QFW39" s="4648"/>
      <c r="QFX39" s="4648"/>
      <c r="QFY39" s="4648"/>
      <c r="QFZ39" s="4648"/>
      <c r="QGA39" s="4648"/>
      <c r="QGB39" s="4648"/>
      <c r="QGC39" s="4648"/>
      <c r="QGD39" s="4648"/>
      <c r="QGE39" s="4648"/>
      <c r="QGF39" s="4648"/>
      <c r="QGG39" s="4648"/>
      <c r="QGH39" s="4648"/>
      <c r="QGI39" s="4648"/>
      <c r="QGJ39" s="4648"/>
      <c r="QGK39" s="4648"/>
      <c r="QGL39" s="4648"/>
      <c r="QGM39" s="4648"/>
      <c r="QGN39" s="4648"/>
      <c r="QGO39" s="4648"/>
      <c r="QGP39" s="4648"/>
      <c r="QGQ39" s="4648"/>
      <c r="QGR39" s="4648"/>
      <c r="QGS39" s="4648"/>
      <c r="QGT39" s="4648"/>
      <c r="QGU39" s="4648"/>
      <c r="QGV39" s="4648"/>
      <c r="QGW39" s="4648"/>
      <c r="QGX39" s="4648"/>
      <c r="QGY39" s="4648"/>
      <c r="QGZ39" s="4648"/>
      <c r="QHA39" s="4648"/>
      <c r="QHB39" s="4648"/>
      <c r="QHC39" s="4648"/>
      <c r="QHD39" s="4648"/>
      <c r="QHE39" s="4648"/>
      <c r="QHF39" s="4648"/>
      <c r="QHG39" s="4648"/>
      <c r="QHH39" s="4648"/>
      <c r="QHI39" s="4648"/>
      <c r="QHJ39" s="4648"/>
      <c r="QHK39" s="4648"/>
      <c r="QHL39" s="4648"/>
      <c r="QHM39" s="4648"/>
      <c r="QHN39" s="4648"/>
      <c r="QHO39" s="4648"/>
      <c r="QHP39" s="4648"/>
      <c r="QHQ39" s="4648"/>
      <c r="QHR39" s="4648"/>
      <c r="QHS39" s="4648"/>
      <c r="QHT39" s="4648"/>
      <c r="QHU39" s="4648"/>
      <c r="QHV39" s="4648"/>
      <c r="QHW39" s="4648"/>
      <c r="QHX39" s="4648"/>
      <c r="QHY39" s="4648"/>
      <c r="QHZ39" s="4648"/>
      <c r="QIA39" s="4648"/>
      <c r="QIB39" s="4648"/>
      <c r="QIC39" s="4648"/>
      <c r="QID39" s="4648"/>
      <c r="QIE39" s="4648"/>
      <c r="QIF39" s="4648"/>
      <c r="QIG39" s="4648"/>
      <c r="QIH39" s="4648"/>
      <c r="QII39" s="4648"/>
      <c r="QIJ39" s="4648"/>
      <c r="QIK39" s="4648"/>
      <c r="QIL39" s="4648"/>
      <c r="QIM39" s="4648"/>
      <c r="QIN39" s="4648"/>
      <c r="QIO39" s="4648"/>
      <c r="QIP39" s="4648"/>
      <c r="QIQ39" s="4648"/>
      <c r="QIR39" s="4648"/>
      <c r="QIS39" s="4648"/>
      <c r="QIT39" s="4648"/>
      <c r="QIU39" s="4648"/>
      <c r="QIV39" s="4648"/>
      <c r="QIW39" s="4648"/>
      <c r="QIX39" s="4648"/>
      <c r="QIY39" s="4648"/>
      <c r="QIZ39" s="4648"/>
      <c r="QJA39" s="4648"/>
      <c r="QJB39" s="4648"/>
      <c r="QJC39" s="4648"/>
      <c r="QJD39" s="4648"/>
      <c r="QJE39" s="4648"/>
      <c r="QJF39" s="4648"/>
      <c r="QJG39" s="4648"/>
      <c r="QJH39" s="4648"/>
      <c r="QJI39" s="4648"/>
      <c r="QJJ39" s="4648"/>
      <c r="QJK39" s="4648"/>
      <c r="QJL39" s="4648"/>
      <c r="QJM39" s="4648"/>
      <c r="QJN39" s="4648"/>
      <c r="QJO39" s="4648"/>
      <c r="QJP39" s="4648"/>
      <c r="QJQ39" s="4648"/>
      <c r="QJR39" s="4648"/>
      <c r="QJS39" s="4648"/>
      <c r="QJT39" s="4648"/>
      <c r="QJU39" s="4648"/>
      <c r="QJV39" s="4648"/>
      <c r="QJW39" s="4648"/>
      <c r="QJX39" s="4648"/>
      <c r="QJY39" s="4648"/>
      <c r="QJZ39" s="4648"/>
      <c r="QKA39" s="4648"/>
      <c r="QKB39" s="4648"/>
      <c r="QKC39" s="4648"/>
      <c r="QKD39" s="4648"/>
      <c r="QKE39" s="4648"/>
      <c r="QKF39" s="4648"/>
      <c r="QKG39" s="4648"/>
      <c r="QKH39" s="4648"/>
      <c r="QKI39" s="4648"/>
      <c r="QKJ39" s="4648"/>
      <c r="QKK39" s="4648"/>
      <c r="QKL39" s="4648"/>
      <c r="QKM39" s="4648"/>
      <c r="QKN39" s="4648"/>
      <c r="QKO39" s="4648"/>
      <c r="QKP39" s="4648"/>
      <c r="QKQ39" s="4648"/>
      <c r="QKR39" s="4648"/>
      <c r="QKS39" s="4648"/>
      <c r="QKT39" s="4648"/>
      <c r="QKU39" s="4648"/>
      <c r="QKV39" s="4648"/>
      <c r="QKW39" s="4648"/>
      <c r="QKX39" s="4648"/>
      <c r="QKY39" s="4648"/>
      <c r="QKZ39" s="4648"/>
      <c r="QLA39" s="4648"/>
      <c r="QLB39" s="4648"/>
      <c r="QLC39" s="4648"/>
      <c r="QLD39" s="4648"/>
      <c r="QLE39" s="4648"/>
      <c r="QLF39" s="4648"/>
      <c r="QLG39" s="4648"/>
      <c r="QLH39" s="4648"/>
      <c r="QLI39" s="4648"/>
      <c r="QLJ39" s="4648"/>
      <c r="QLK39" s="4648"/>
      <c r="QLL39" s="4648"/>
      <c r="QLM39" s="4648"/>
      <c r="QLN39" s="4648"/>
      <c r="QLO39" s="4648"/>
      <c r="QLP39" s="4648"/>
      <c r="QLQ39" s="4648"/>
      <c r="QLR39" s="4648"/>
      <c r="QLS39" s="4648"/>
      <c r="QLT39" s="4648"/>
      <c r="QLU39" s="4648"/>
      <c r="QLV39" s="4648"/>
      <c r="QLW39" s="4648"/>
      <c r="QLX39" s="4648"/>
      <c r="QLY39" s="4648"/>
      <c r="QLZ39" s="4648"/>
      <c r="QMA39" s="4648"/>
      <c r="QMB39" s="4648"/>
      <c r="QMC39" s="4648"/>
      <c r="QMD39" s="4648"/>
      <c r="QME39" s="4648"/>
      <c r="QMF39" s="4648"/>
      <c r="QMG39" s="4648"/>
      <c r="QMH39" s="4648"/>
      <c r="QMI39" s="4648"/>
      <c r="QMJ39" s="4648"/>
      <c r="QMK39" s="4648"/>
      <c r="QML39" s="4648"/>
      <c r="QMM39" s="4648"/>
      <c r="QMN39" s="4648"/>
      <c r="QMO39" s="4648"/>
      <c r="QMP39" s="4648"/>
      <c r="QMQ39" s="4648"/>
      <c r="QMR39" s="4648"/>
      <c r="QMS39" s="4648"/>
      <c r="QMT39" s="4648"/>
      <c r="QMU39" s="4648"/>
      <c r="QMV39" s="4648"/>
      <c r="QMW39" s="4648"/>
      <c r="QMX39" s="4648"/>
      <c r="QMY39" s="4648"/>
      <c r="QMZ39" s="4648"/>
      <c r="QNA39" s="4648"/>
      <c r="QNB39" s="4648"/>
      <c r="QNC39" s="4648"/>
      <c r="QND39" s="4648"/>
      <c r="QNE39" s="4648"/>
      <c r="QNF39" s="4648"/>
      <c r="QNG39" s="4648"/>
      <c r="QNH39" s="4648"/>
      <c r="QNI39" s="4648"/>
      <c r="QNJ39" s="4648"/>
      <c r="QNK39" s="4648"/>
      <c r="QNL39" s="4648"/>
      <c r="QNM39" s="4648"/>
      <c r="QNN39" s="4648"/>
      <c r="QNO39" s="4648"/>
      <c r="QNP39" s="4648"/>
      <c r="QNQ39" s="4648"/>
      <c r="QNR39" s="4648"/>
      <c r="QNS39" s="4648"/>
      <c r="QNT39" s="4648"/>
      <c r="QNU39" s="4648"/>
      <c r="QNV39" s="4648"/>
      <c r="QNW39" s="4648"/>
      <c r="QNX39" s="4648"/>
      <c r="QNY39" s="4648"/>
      <c r="QNZ39" s="4648"/>
      <c r="QOA39" s="4648"/>
      <c r="QOB39" s="4648"/>
      <c r="QOC39" s="4648"/>
      <c r="QOD39" s="4648"/>
      <c r="QOE39" s="4648"/>
      <c r="QOF39" s="4648"/>
      <c r="QOG39" s="4648"/>
      <c r="QOH39" s="4648"/>
      <c r="QOI39" s="4648"/>
      <c r="QOJ39" s="4648"/>
      <c r="QOK39" s="4648"/>
      <c r="QOL39" s="4648"/>
      <c r="QOM39" s="4648"/>
      <c r="QON39" s="4648"/>
      <c r="QOO39" s="4648"/>
      <c r="QOP39" s="4648"/>
      <c r="QOQ39" s="4648"/>
      <c r="QOR39" s="4648"/>
      <c r="QOS39" s="4648"/>
      <c r="QOT39" s="4648"/>
      <c r="QOU39" s="4648"/>
      <c r="QOV39" s="4648"/>
      <c r="QOW39" s="4648"/>
      <c r="QOX39" s="4648"/>
      <c r="QOY39" s="4648"/>
      <c r="QOZ39" s="4648"/>
      <c r="QPA39" s="4648"/>
      <c r="QPB39" s="4648"/>
      <c r="QPC39" s="4648"/>
      <c r="QPD39" s="4648"/>
      <c r="QPE39" s="4648"/>
      <c r="QPF39" s="4648"/>
      <c r="QPG39" s="4648"/>
      <c r="QPH39" s="4648"/>
      <c r="QPI39" s="4648"/>
      <c r="QPJ39" s="4648"/>
      <c r="QPK39" s="4648"/>
      <c r="QPL39" s="4648"/>
      <c r="QPM39" s="4648"/>
      <c r="QPN39" s="4648"/>
      <c r="QPO39" s="4648"/>
      <c r="QPP39" s="4648"/>
      <c r="QPQ39" s="4648"/>
      <c r="QPR39" s="4648"/>
      <c r="QPS39" s="4648"/>
      <c r="QPT39" s="4648"/>
      <c r="QPU39" s="4648"/>
      <c r="QPV39" s="4648"/>
      <c r="QPW39" s="4648"/>
      <c r="QPX39" s="4648"/>
      <c r="QPY39" s="4648"/>
      <c r="QPZ39" s="4648"/>
      <c r="QQA39" s="4648"/>
      <c r="QQB39" s="4648"/>
      <c r="QQC39" s="4648"/>
      <c r="QQD39" s="4648"/>
      <c r="QQE39" s="4648"/>
      <c r="QQF39" s="4648"/>
      <c r="QQG39" s="4648"/>
      <c r="QQH39" s="4648"/>
      <c r="QQI39" s="4648"/>
      <c r="QQJ39" s="4648"/>
      <c r="QQK39" s="4648"/>
      <c r="QQL39" s="4648"/>
      <c r="QQM39" s="4648"/>
      <c r="QQN39" s="4648"/>
      <c r="QQO39" s="4648"/>
      <c r="QQP39" s="4648"/>
      <c r="QQQ39" s="4648"/>
      <c r="QQR39" s="4648"/>
      <c r="QQS39" s="4648"/>
      <c r="QQT39" s="4648"/>
      <c r="QQU39" s="4648"/>
      <c r="QQV39" s="4648"/>
      <c r="QQW39" s="4648"/>
      <c r="QQX39" s="4648"/>
      <c r="QQY39" s="4648"/>
      <c r="QQZ39" s="4648"/>
      <c r="QRA39" s="4648"/>
      <c r="QRB39" s="4648"/>
      <c r="QRC39" s="4648"/>
      <c r="QRD39" s="4648"/>
      <c r="QRE39" s="4648"/>
      <c r="QRF39" s="4648"/>
      <c r="QRG39" s="4648"/>
      <c r="QRH39" s="4648"/>
      <c r="QRI39" s="4648"/>
      <c r="QRJ39" s="4648"/>
      <c r="QRK39" s="4648"/>
      <c r="QRL39" s="4648"/>
      <c r="QRM39" s="4648"/>
      <c r="QRN39" s="4648"/>
      <c r="QRO39" s="4648"/>
      <c r="QRP39" s="4648"/>
      <c r="QRQ39" s="4648"/>
      <c r="QRR39" s="4648"/>
      <c r="QRS39" s="4648"/>
      <c r="QRT39" s="4648"/>
      <c r="QRU39" s="4648"/>
      <c r="QRV39" s="4648"/>
      <c r="QRW39" s="4648"/>
      <c r="QRX39" s="4648"/>
      <c r="QRY39" s="4648"/>
      <c r="QRZ39" s="4648"/>
      <c r="QSA39" s="4648"/>
      <c r="QSB39" s="4648"/>
      <c r="QSC39" s="4648"/>
      <c r="QSD39" s="4648"/>
      <c r="QSE39" s="4648"/>
      <c r="QSF39" s="4648"/>
      <c r="QSG39" s="4648"/>
      <c r="QSH39" s="4648"/>
      <c r="QSI39" s="4648"/>
      <c r="QSJ39" s="4648"/>
      <c r="QSK39" s="4648"/>
      <c r="QSL39" s="4648"/>
      <c r="QSM39" s="4648"/>
      <c r="QSN39" s="4648"/>
      <c r="QSO39" s="4648"/>
      <c r="QSP39" s="4648"/>
      <c r="QSQ39" s="4648"/>
      <c r="QSR39" s="4648"/>
      <c r="QSS39" s="4648"/>
      <c r="QST39" s="4648"/>
      <c r="QSU39" s="4648"/>
      <c r="QSV39" s="4648"/>
      <c r="QSW39" s="4648"/>
      <c r="QSX39" s="4648"/>
      <c r="QSY39" s="4648"/>
      <c r="QSZ39" s="4648"/>
      <c r="QTA39" s="4648"/>
      <c r="QTB39" s="4648"/>
      <c r="QTC39" s="4648"/>
      <c r="QTD39" s="4648"/>
      <c r="QTE39" s="4648"/>
      <c r="QTF39" s="4648"/>
      <c r="QTG39" s="4648"/>
      <c r="QTH39" s="4648"/>
      <c r="QTI39" s="4648"/>
      <c r="QTJ39" s="4648"/>
      <c r="QTK39" s="4648"/>
      <c r="QTL39" s="4648"/>
      <c r="QTM39" s="4648"/>
      <c r="QTN39" s="4648"/>
      <c r="QTO39" s="4648"/>
      <c r="QTP39" s="4648"/>
      <c r="QTQ39" s="4648"/>
      <c r="QTR39" s="4648"/>
      <c r="QTS39" s="4648"/>
      <c r="QTT39" s="4648"/>
      <c r="QTU39" s="4648"/>
      <c r="QTV39" s="4648"/>
      <c r="QTW39" s="4648"/>
      <c r="QTX39" s="4648"/>
      <c r="QTY39" s="4648"/>
      <c r="QTZ39" s="4648"/>
      <c r="QUA39" s="4648"/>
      <c r="QUB39" s="4648"/>
      <c r="QUC39" s="4648"/>
      <c r="QUD39" s="4648"/>
      <c r="QUE39" s="4648"/>
      <c r="QUF39" s="4648"/>
      <c r="QUG39" s="4648"/>
      <c r="QUH39" s="4648"/>
      <c r="QUI39" s="4648"/>
      <c r="QUJ39" s="4648"/>
      <c r="QUK39" s="4648"/>
      <c r="QUL39" s="4648"/>
      <c r="QUM39" s="4648"/>
      <c r="QUN39" s="4648"/>
      <c r="QUO39" s="4648"/>
      <c r="QUP39" s="4648"/>
      <c r="QUQ39" s="4648"/>
      <c r="QUR39" s="4648"/>
      <c r="QUS39" s="4648"/>
      <c r="QUT39" s="4648"/>
      <c r="QUU39" s="4648"/>
      <c r="QUV39" s="4648"/>
      <c r="QUW39" s="4648"/>
      <c r="QUX39" s="4648"/>
      <c r="QUY39" s="4648"/>
      <c r="QUZ39" s="4648"/>
      <c r="QVA39" s="4648"/>
      <c r="QVB39" s="4648"/>
      <c r="QVC39" s="4648"/>
      <c r="QVD39" s="4648"/>
      <c r="QVE39" s="4648"/>
      <c r="QVF39" s="4648"/>
      <c r="QVG39" s="4648"/>
      <c r="QVH39" s="4648"/>
      <c r="QVI39" s="4648"/>
      <c r="QVJ39" s="4648"/>
      <c r="QVK39" s="4648"/>
      <c r="QVL39" s="4648"/>
      <c r="QVM39" s="4648"/>
      <c r="QVN39" s="4648"/>
      <c r="QVO39" s="4648"/>
      <c r="QVP39" s="4648"/>
      <c r="QVQ39" s="4648"/>
      <c r="QVR39" s="4648"/>
      <c r="QVS39" s="4648"/>
      <c r="QVT39" s="4648"/>
      <c r="QVU39" s="4648"/>
      <c r="QVV39" s="4648"/>
      <c r="QVW39" s="4648"/>
      <c r="QVX39" s="4648"/>
      <c r="QVY39" s="4648"/>
      <c r="QVZ39" s="4648"/>
      <c r="QWA39" s="4648"/>
      <c r="QWB39" s="4648"/>
      <c r="QWC39" s="4648"/>
      <c r="QWD39" s="4648"/>
      <c r="QWE39" s="4648"/>
      <c r="QWF39" s="4648"/>
      <c r="QWG39" s="4648"/>
      <c r="QWH39" s="4648"/>
      <c r="QWI39" s="4648"/>
      <c r="QWJ39" s="4648"/>
      <c r="QWK39" s="4648"/>
      <c r="QWL39" s="4648"/>
      <c r="QWM39" s="4648"/>
      <c r="QWN39" s="4648"/>
      <c r="QWO39" s="4648"/>
      <c r="QWP39" s="4648"/>
      <c r="QWQ39" s="4648"/>
      <c r="QWR39" s="4648"/>
      <c r="QWS39" s="4648"/>
      <c r="QWT39" s="4648"/>
      <c r="QWU39" s="4648"/>
      <c r="QWV39" s="4648"/>
      <c r="QWW39" s="4648"/>
      <c r="QWX39" s="4648"/>
      <c r="QWY39" s="4648"/>
      <c r="QWZ39" s="4648"/>
      <c r="QXA39" s="4648"/>
      <c r="QXB39" s="4648"/>
      <c r="QXC39" s="4648"/>
      <c r="QXD39" s="4648"/>
      <c r="QXE39" s="4648"/>
      <c r="QXF39" s="4648"/>
      <c r="QXG39" s="4648"/>
      <c r="QXH39" s="4648"/>
      <c r="QXI39" s="4648"/>
      <c r="QXJ39" s="4648"/>
      <c r="QXK39" s="4648"/>
      <c r="QXL39" s="4648"/>
      <c r="QXM39" s="4648"/>
      <c r="QXN39" s="4648"/>
      <c r="QXO39" s="4648"/>
      <c r="QXP39" s="4648"/>
      <c r="QXQ39" s="4648"/>
      <c r="QXR39" s="4648"/>
      <c r="QXS39" s="4648"/>
      <c r="QXT39" s="4648"/>
      <c r="QXU39" s="4648"/>
      <c r="QXV39" s="4648"/>
      <c r="QXW39" s="4648"/>
      <c r="QXX39" s="4648"/>
      <c r="QXY39" s="4648"/>
      <c r="QXZ39" s="4648"/>
      <c r="QYA39" s="4648"/>
      <c r="QYB39" s="4648"/>
      <c r="QYC39" s="4648"/>
      <c r="QYD39" s="4648"/>
      <c r="QYE39" s="4648"/>
      <c r="QYF39" s="4648"/>
      <c r="QYG39" s="4648"/>
      <c r="QYH39" s="4648"/>
      <c r="QYI39" s="4648"/>
      <c r="QYJ39" s="4648"/>
      <c r="QYK39" s="4648"/>
      <c r="QYL39" s="4648"/>
      <c r="QYM39" s="4648"/>
      <c r="QYN39" s="4648"/>
      <c r="QYO39" s="4648"/>
      <c r="QYP39" s="4648"/>
      <c r="QYQ39" s="4648"/>
      <c r="QYR39" s="4648"/>
      <c r="QYS39" s="4648"/>
      <c r="QYT39" s="4648"/>
      <c r="QYU39" s="4648"/>
      <c r="QYV39" s="4648"/>
      <c r="QYW39" s="4648"/>
      <c r="QYX39" s="4648"/>
      <c r="QYY39" s="4648"/>
      <c r="QYZ39" s="4648"/>
      <c r="QZA39" s="4648"/>
      <c r="QZB39" s="4648"/>
      <c r="QZC39" s="4648"/>
      <c r="QZD39" s="4648"/>
      <c r="QZE39" s="4648"/>
      <c r="QZF39" s="4648"/>
      <c r="QZG39" s="4648"/>
      <c r="QZH39" s="4648"/>
      <c r="QZI39" s="4648"/>
      <c r="QZJ39" s="4648"/>
      <c r="QZK39" s="4648"/>
      <c r="QZL39" s="4648"/>
      <c r="QZM39" s="4648"/>
      <c r="QZN39" s="4648"/>
      <c r="QZO39" s="4648"/>
      <c r="QZP39" s="4648"/>
      <c r="QZQ39" s="4648"/>
      <c r="QZR39" s="4648"/>
      <c r="QZS39" s="4648"/>
      <c r="QZT39" s="4648"/>
      <c r="QZU39" s="4648"/>
      <c r="QZV39" s="4648"/>
      <c r="QZW39" s="4648"/>
      <c r="QZX39" s="4648"/>
      <c r="QZY39" s="4648"/>
      <c r="QZZ39" s="4648"/>
      <c r="RAA39" s="4648"/>
      <c r="RAB39" s="4648"/>
      <c r="RAC39" s="4648"/>
      <c r="RAD39" s="4648"/>
      <c r="RAE39" s="4648"/>
      <c r="RAF39" s="4648"/>
      <c r="RAG39" s="4648"/>
      <c r="RAH39" s="4648"/>
      <c r="RAI39" s="4648"/>
      <c r="RAJ39" s="4648"/>
      <c r="RAK39" s="4648"/>
      <c r="RAL39" s="4648"/>
      <c r="RAM39" s="4648"/>
      <c r="RAN39" s="4648"/>
      <c r="RAO39" s="4648"/>
      <c r="RAP39" s="4648"/>
      <c r="RAQ39" s="4648"/>
      <c r="RAR39" s="4648"/>
      <c r="RAS39" s="4648"/>
      <c r="RAT39" s="4648"/>
      <c r="RAU39" s="4648"/>
      <c r="RAV39" s="4648"/>
      <c r="RAW39" s="4648"/>
      <c r="RAX39" s="4648"/>
      <c r="RAY39" s="4648"/>
      <c r="RAZ39" s="4648"/>
      <c r="RBA39" s="4648"/>
      <c r="RBB39" s="4648"/>
      <c r="RBC39" s="4648"/>
      <c r="RBD39" s="4648"/>
      <c r="RBE39" s="4648"/>
      <c r="RBF39" s="4648"/>
      <c r="RBG39" s="4648"/>
      <c r="RBH39" s="4648"/>
      <c r="RBI39" s="4648"/>
      <c r="RBJ39" s="4648"/>
      <c r="RBK39" s="4648"/>
      <c r="RBL39" s="4648"/>
      <c r="RBM39" s="4648"/>
      <c r="RBN39" s="4648"/>
      <c r="RBO39" s="4648"/>
      <c r="RBP39" s="4648"/>
      <c r="RBQ39" s="4648"/>
      <c r="RBR39" s="4648"/>
      <c r="RBS39" s="4648"/>
      <c r="RBT39" s="4648"/>
      <c r="RBU39" s="4648"/>
      <c r="RBV39" s="4648"/>
      <c r="RBW39" s="4648"/>
      <c r="RBX39" s="4648"/>
      <c r="RBY39" s="4648"/>
      <c r="RBZ39" s="4648"/>
      <c r="RCA39" s="4648"/>
      <c r="RCB39" s="4648"/>
      <c r="RCC39" s="4648"/>
      <c r="RCD39" s="4648"/>
      <c r="RCE39" s="4648"/>
      <c r="RCF39" s="4648"/>
      <c r="RCG39" s="4648"/>
      <c r="RCH39" s="4648"/>
      <c r="RCI39" s="4648"/>
      <c r="RCJ39" s="4648"/>
      <c r="RCK39" s="4648"/>
      <c r="RCL39" s="4648"/>
      <c r="RCM39" s="4648"/>
      <c r="RCN39" s="4648"/>
      <c r="RCO39" s="4648"/>
      <c r="RCP39" s="4648"/>
      <c r="RCQ39" s="4648"/>
      <c r="RCR39" s="4648"/>
      <c r="RCS39" s="4648"/>
      <c r="RCT39" s="4648"/>
      <c r="RCU39" s="4648"/>
      <c r="RCV39" s="4648"/>
      <c r="RCW39" s="4648"/>
      <c r="RCX39" s="4648"/>
      <c r="RCY39" s="4648"/>
      <c r="RCZ39" s="4648"/>
      <c r="RDA39" s="4648"/>
      <c r="RDB39" s="4648"/>
      <c r="RDC39" s="4648"/>
      <c r="RDD39" s="4648"/>
      <c r="RDE39" s="4648"/>
      <c r="RDF39" s="4648"/>
      <c r="RDG39" s="4648"/>
      <c r="RDH39" s="4648"/>
      <c r="RDI39" s="4648"/>
      <c r="RDJ39" s="4648"/>
      <c r="RDK39" s="4648"/>
      <c r="RDL39" s="4648"/>
      <c r="RDM39" s="4648"/>
      <c r="RDN39" s="4648"/>
      <c r="RDO39" s="4648"/>
      <c r="RDP39" s="4648"/>
      <c r="RDQ39" s="4648"/>
      <c r="RDR39" s="4648"/>
      <c r="RDS39" s="4648"/>
      <c r="RDT39" s="4648"/>
      <c r="RDU39" s="4648"/>
      <c r="RDV39" s="4648"/>
      <c r="RDW39" s="4648"/>
      <c r="RDX39" s="4648"/>
      <c r="RDY39" s="4648"/>
      <c r="RDZ39" s="4648"/>
      <c r="REA39" s="4648"/>
      <c r="REB39" s="4648"/>
      <c r="REC39" s="4648"/>
      <c r="RED39" s="4648"/>
      <c r="REE39" s="4648"/>
      <c r="REF39" s="4648"/>
      <c r="REG39" s="4648"/>
      <c r="REH39" s="4648"/>
      <c r="REI39" s="4648"/>
      <c r="REJ39" s="4648"/>
      <c r="REK39" s="4648"/>
      <c r="REL39" s="4648"/>
      <c r="REM39" s="4648"/>
      <c r="REN39" s="4648"/>
      <c r="REO39" s="4648"/>
      <c r="REP39" s="4648"/>
      <c r="REQ39" s="4648"/>
      <c r="RER39" s="4648"/>
      <c r="RES39" s="4648"/>
      <c r="RET39" s="4648"/>
      <c r="REU39" s="4648"/>
      <c r="REV39" s="4648"/>
      <c r="REW39" s="4648"/>
      <c r="REX39" s="4648"/>
      <c r="REY39" s="4648"/>
      <c r="REZ39" s="4648"/>
      <c r="RFA39" s="4648"/>
      <c r="RFB39" s="4648"/>
      <c r="RFC39" s="4648"/>
      <c r="RFD39" s="4648"/>
      <c r="RFE39" s="4648"/>
      <c r="RFF39" s="4648"/>
      <c r="RFG39" s="4648"/>
      <c r="RFH39" s="4648"/>
      <c r="RFI39" s="4648"/>
      <c r="RFJ39" s="4648"/>
      <c r="RFK39" s="4648"/>
      <c r="RFL39" s="4648"/>
      <c r="RFM39" s="4648"/>
      <c r="RFN39" s="4648"/>
      <c r="RFO39" s="4648"/>
      <c r="RFP39" s="4648"/>
      <c r="RFQ39" s="4648"/>
      <c r="RFR39" s="4648"/>
      <c r="RFS39" s="4648"/>
      <c r="RFT39" s="4648"/>
      <c r="RFU39" s="4648"/>
      <c r="RFV39" s="4648"/>
      <c r="RFW39" s="4648"/>
      <c r="RFX39" s="4648"/>
      <c r="RFY39" s="4648"/>
      <c r="RFZ39" s="4648"/>
      <c r="RGA39" s="4648"/>
      <c r="RGB39" s="4648"/>
      <c r="RGC39" s="4648"/>
      <c r="RGD39" s="4648"/>
      <c r="RGE39" s="4648"/>
      <c r="RGF39" s="4648"/>
      <c r="RGG39" s="4648"/>
      <c r="RGH39" s="4648"/>
      <c r="RGI39" s="4648"/>
      <c r="RGJ39" s="4648"/>
      <c r="RGK39" s="4648"/>
      <c r="RGL39" s="4648"/>
      <c r="RGM39" s="4648"/>
      <c r="RGN39" s="4648"/>
      <c r="RGO39" s="4648"/>
      <c r="RGP39" s="4648"/>
      <c r="RGQ39" s="4648"/>
      <c r="RGR39" s="4648"/>
      <c r="RGS39" s="4648"/>
      <c r="RGT39" s="4648"/>
      <c r="RGU39" s="4648"/>
      <c r="RGV39" s="4648"/>
      <c r="RGW39" s="4648"/>
      <c r="RGX39" s="4648"/>
      <c r="RGY39" s="4648"/>
      <c r="RGZ39" s="4648"/>
      <c r="RHA39" s="4648"/>
      <c r="RHB39" s="4648"/>
      <c r="RHC39" s="4648"/>
      <c r="RHD39" s="4648"/>
      <c r="RHE39" s="4648"/>
      <c r="RHF39" s="4648"/>
      <c r="RHG39" s="4648"/>
      <c r="RHH39" s="4648"/>
      <c r="RHI39" s="4648"/>
      <c r="RHJ39" s="4648"/>
      <c r="RHK39" s="4648"/>
      <c r="RHL39" s="4648"/>
      <c r="RHM39" s="4648"/>
      <c r="RHN39" s="4648"/>
      <c r="RHO39" s="4648"/>
      <c r="RHP39" s="4648"/>
      <c r="RHQ39" s="4648"/>
      <c r="RHR39" s="4648"/>
      <c r="RHS39" s="4648"/>
      <c r="RHT39" s="4648"/>
      <c r="RHU39" s="4648"/>
      <c r="RHV39" s="4648"/>
      <c r="RHW39" s="4648"/>
      <c r="RHX39" s="4648"/>
      <c r="RHY39" s="4648"/>
      <c r="RHZ39" s="4648"/>
      <c r="RIA39" s="4648"/>
      <c r="RIB39" s="4648"/>
      <c r="RIC39" s="4648"/>
      <c r="RID39" s="4648"/>
      <c r="RIE39" s="4648"/>
      <c r="RIF39" s="4648"/>
      <c r="RIG39" s="4648"/>
      <c r="RIH39" s="4648"/>
      <c r="RII39" s="4648"/>
      <c r="RIJ39" s="4648"/>
      <c r="RIK39" s="4648"/>
      <c r="RIL39" s="4648"/>
      <c r="RIM39" s="4648"/>
      <c r="RIN39" s="4648"/>
      <c r="RIO39" s="4648"/>
      <c r="RIP39" s="4648"/>
      <c r="RIQ39" s="4648"/>
      <c r="RIR39" s="4648"/>
      <c r="RIS39" s="4648"/>
      <c r="RIT39" s="4648"/>
      <c r="RIU39" s="4648"/>
      <c r="RIV39" s="4648"/>
      <c r="RIW39" s="4648"/>
      <c r="RIX39" s="4648"/>
      <c r="RIY39" s="4648"/>
      <c r="RIZ39" s="4648"/>
      <c r="RJA39" s="4648"/>
      <c r="RJB39" s="4648"/>
      <c r="RJC39" s="4648"/>
      <c r="RJD39" s="4648"/>
      <c r="RJE39" s="4648"/>
      <c r="RJF39" s="4648"/>
      <c r="RJG39" s="4648"/>
      <c r="RJH39" s="4648"/>
      <c r="RJI39" s="4648"/>
      <c r="RJJ39" s="4648"/>
      <c r="RJK39" s="4648"/>
      <c r="RJL39" s="4648"/>
      <c r="RJM39" s="4648"/>
      <c r="RJN39" s="4648"/>
      <c r="RJO39" s="4648"/>
      <c r="RJP39" s="4648"/>
      <c r="RJQ39" s="4648"/>
      <c r="RJR39" s="4648"/>
      <c r="RJS39" s="4648"/>
      <c r="RJT39" s="4648"/>
      <c r="RJU39" s="4648"/>
      <c r="RJV39" s="4648"/>
      <c r="RJW39" s="4648"/>
      <c r="RJX39" s="4648"/>
      <c r="RJY39" s="4648"/>
      <c r="RJZ39" s="4648"/>
      <c r="RKA39" s="4648"/>
      <c r="RKB39" s="4648"/>
      <c r="RKC39" s="4648"/>
      <c r="RKD39" s="4648"/>
      <c r="RKE39" s="4648"/>
      <c r="RKF39" s="4648"/>
      <c r="RKG39" s="4648"/>
      <c r="RKH39" s="4648"/>
      <c r="RKI39" s="4648"/>
      <c r="RKJ39" s="4648"/>
      <c r="RKK39" s="4648"/>
      <c r="RKL39" s="4648"/>
      <c r="RKM39" s="4648"/>
      <c r="RKN39" s="4648"/>
      <c r="RKO39" s="4648"/>
      <c r="RKP39" s="4648"/>
      <c r="RKQ39" s="4648"/>
      <c r="RKR39" s="4648"/>
      <c r="RKS39" s="4648"/>
      <c r="RKT39" s="4648"/>
      <c r="RKU39" s="4648"/>
      <c r="RKV39" s="4648"/>
      <c r="RKW39" s="4648"/>
      <c r="RKX39" s="4648"/>
      <c r="RKY39" s="4648"/>
      <c r="RKZ39" s="4648"/>
      <c r="RLA39" s="4648"/>
      <c r="RLB39" s="4648"/>
      <c r="RLC39" s="4648"/>
      <c r="RLD39" s="4648"/>
      <c r="RLE39" s="4648"/>
      <c r="RLF39" s="4648"/>
      <c r="RLG39" s="4648"/>
      <c r="RLH39" s="4648"/>
      <c r="RLI39" s="4648"/>
      <c r="RLJ39" s="4648"/>
      <c r="RLK39" s="4648"/>
      <c r="RLL39" s="4648"/>
      <c r="RLM39" s="4648"/>
      <c r="RLN39" s="4648"/>
      <c r="RLO39" s="4648"/>
      <c r="RLP39" s="4648"/>
      <c r="RLQ39" s="4648"/>
      <c r="RLR39" s="4648"/>
      <c r="RLS39" s="4648"/>
      <c r="RLT39" s="4648"/>
      <c r="RLU39" s="4648"/>
      <c r="RLV39" s="4648"/>
      <c r="RLW39" s="4648"/>
      <c r="RLX39" s="4648"/>
      <c r="RLY39" s="4648"/>
      <c r="RLZ39" s="4648"/>
      <c r="RMA39" s="4648"/>
      <c r="RMB39" s="4648"/>
      <c r="RMC39" s="4648"/>
      <c r="RMD39" s="4648"/>
      <c r="RME39" s="4648"/>
      <c r="RMF39" s="4648"/>
      <c r="RMG39" s="4648"/>
      <c r="RMH39" s="4648"/>
      <c r="RMI39" s="4648"/>
      <c r="RMJ39" s="4648"/>
      <c r="RMK39" s="4648"/>
      <c r="RML39" s="4648"/>
      <c r="RMM39" s="4648"/>
      <c r="RMN39" s="4648"/>
      <c r="RMO39" s="4648"/>
      <c r="RMP39" s="4648"/>
      <c r="RMQ39" s="4648"/>
      <c r="RMR39" s="4648"/>
      <c r="RMS39" s="4648"/>
      <c r="RMT39" s="4648"/>
      <c r="RMU39" s="4648"/>
      <c r="RMV39" s="4648"/>
      <c r="RMW39" s="4648"/>
      <c r="RMX39" s="4648"/>
      <c r="RMY39" s="4648"/>
      <c r="RMZ39" s="4648"/>
      <c r="RNA39" s="4648"/>
      <c r="RNB39" s="4648"/>
      <c r="RNC39" s="4648"/>
      <c r="RND39" s="4648"/>
      <c r="RNE39" s="4648"/>
      <c r="RNF39" s="4648"/>
      <c r="RNG39" s="4648"/>
      <c r="RNH39" s="4648"/>
      <c r="RNI39" s="4648"/>
      <c r="RNJ39" s="4648"/>
      <c r="RNK39" s="4648"/>
      <c r="RNL39" s="4648"/>
      <c r="RNM39" s="4648"/>
      <c r="RNN39" s="4648"/>
      <c r="RNO39" s="4648"/>
      <c r="RNP39" s="4648"/>
      <c r="RNQ39" s="4648"/>
      <c r="RNR39" s="4648"/>
      <c r="RNS39" s="4648"/>
      <c r="RNT39" s="4648"/>
      <c r="RNU39" s="4648"/>
      <c r="RNV39" s="4648"/>
      <c r="RNW39" s="4648"/>
      <c r="RNX39" s="4648"/>
      <c r="RNY39" s="4648"/>
      <c r="RNZ39" s="4648"/>
      <c r="ROA39" s="4648"/>
      <c r="ROB39" s="4648"/>
      <c r="ROC39" s="4648"/>
      <c r="ROD39" s="4648"/>
      <c r="ROE39" s="4648"/>
      <c r="ROF39" s="4648"/>
      <c r="ROG39" s="4648"/>
      <c r="ROH39" s="4648"/>
      <c r="ROI39" s="4648"/>
      <c r="ROJ39" s="4648"/>
      <c r="ROK39" s="4648"/>
      <c r="ROL39" s="4648"/>
      <c r="ROM39" s="4648"/>
      <c r="RON39" s="4648"/>
      <c r="ROO39" s="4648"/>
      <c r="ROP39" s="4648"/>
      <c r="ROQ39" s="4648"/>
      <c r="ROR39" s="4648"/>
      <c r="ROS39" s="4648"/>
      <c r="ROT39" s="4648"/>
      <c r="ROU39" s="4648"/>
      <c r="ROV39" s="4648"/>
      <c r="ROW39" s="4648"/>
      <c r="ROX39" s="4648"/>
      <c r="ROY39" s="4648"/>
      <c r="ROZ39" s="4648"/>
      <c r="RPA39" s="4648"/>
      <c r="RPB39" s="4648"/>
      <c r="RPC39" s="4648"/>
      <c r="RPD39" s="4648"/>
      <c r="RPE39" s="4648"/>
      <c r="RPF39" s="4648"/>
      <c r="RPG39" s="4648"/>
      <c r="RPH39" s="4648"/>
      <c r="RPI39" s="4648"/>
      <c r="RPJ39" s="4648"/>
      <c r="RPK39" s="4648"/>
      <c r="RPL39" s="4648"/>
      <c r="RPM39" s="4648"/>
      <c r="RPN39" s="4648"/>
      <c r="RPO39" s="4648"/>
      <c r="RPP39" s="4648"/>
      <c r="RPQ39" s="4648"/>
      <c r="RPR39" s="4648"/>
      <c r="RPS39" s="4648"/>
      <c r="RPT39" s="4648"/>
      <c r="RPU39" s="4648"/>
      <c r="RPV39" s="4648"/>
      <c r="RPW39" s="4648"/>
      <c r="RPX39" s="4648"/>
      <c r="RPY39" s="4648"/>
      <c r="RPZ39" s="4648"/>
      <c r="RQA39" s="4648"/>
      <c r="RQB39" s="4648"/>
      <c r="RQC39" s="4648"/>
      <c r="RQD39" s="4648"/>
      <c r="RQE39" s="4648"/>
      <c r="RQF39" s="4648"/>
      <c r="RQG39" s="4648"/>
      <c r="RQH39" s="4648"/>
      <c r="RQI39" s="4648"/>
      <c r="RQJ39" s="4648"/>
      <c r="RQK39" s="4648"/>
      <c r="RQL39" s="4648"/>
      <c r="RQM39" s="4648"/>
      <c r="RQN39" s="4648"/>
      <c r="RQO39" s="4648"/>
      <c r="RQP39" s="4648"/>
      <c r="RQQ39" s="4648"/>
      <c r="RQR39" s="4648"/>
      <c r="RQS39" s="4648"/>
      <c r="RQT39" s="4648"/>
      <c r="RQU39" s="4648"/>
      <c r="RQV39" s="4648"/>
      <c r="RQW39" s="4648"/>
      <c r="RQX39" s="4648"/>
      <c r="RQY39" s="4648"/>
      <c r="RQZ39" s="4648"/>
      <c r="RRA39" s="4648"/>
      <c r="RRB39" s="4648"/>
      <c r="RRC39" s="4648"/>
      <c r="RRD39" s="4648"/>
      <c r="RRE39" s="4648"/>
      <c r="RRF39" s="4648"/>
      <c r="RRG39" s="4648"/>
      <c r="RRH39" s="4648"/>
      <c r="RRI39" s="4648"/>
      <c r="RRJ39" s="4648"/>
      <c r="RRK39" s="4648"/>
      <c r="RRL39" s="4648"/>
      <c r="RRM39" s="4648"/>
      <c r="RRN39" s="4648"/>
      <c r="RRO39" s="4648"/>
      <c r="RRP39" s="4648"/>
      <c r="RRQ39" s="4648"/>
      <c r="RRR39" s="4648"/>
      <c r="RRS39" s="4648"/>
      <c r="RRT39" s="4648"/>
      <c r="RRU39" s="4648"/>
      <c r="RRV39" s="4648"/>
      <c r="RRW39" s="4648"/>
      <c r="RRX39" s="4648"/>
      <c r="RRY39" s="4648"/>
      <c r="RRZ39" s="4648"/>
      <c r="RSA39" s="4648"/>
      <c r="RSB39" s="4648"/>
      <c r="RSC39" s="4648"/>
      <c r="RSD39" s="4648"/>
      <c r="RSE39" s="4648"/>
      <c r="RSF39" s="4648"/>
      <c r="RSG39" s="4648"/>
      <c r="RSH39" s="4648"/>
      <c r="RSI39" s="4648"/>
      <c r="RSJ39" s="4648"/>
      <c r="RSK39" s="4648"/>
      <c r="RSL39" s="4648"/>
      <c r="RSM39" s="4648"/>
      <c r="RSN39" s="4648"/>
      <c r="RSO39" s="4648"/>
      <c r="RSP39" s="4648"/>
      <c r="RSQ39" s="4648"/>
      <c r="RSR39" s="4648"/>
      <c r="RSS39" s="4648"/>
      <c r="RST39" s="4648"/>
      <c r="RSU39" s="4648"/>
      <c r="RSV39" s="4648"/>
      <c r="RSW39" s="4648"/>
      <c r="RSX39" s="4648"/>
      <c r="RSY39" s="4648"/>
      <c r="RSZ39" s="4648"/>
      <c r="RTA39" s="4648"/>
      <c r="RTB39" s="4648"/>
      <c r="RTC39" s="4648"/>
      <c r="RTD39" s="4648"/>
      <c r="RTE39" s="4648"/>
      <c r="RTF39" s="4648"/>
      <c r="RTG39" s="4648"/>
      <c r="RTH39" s="4648"/>
      <c r="RTI39" s="4648"/>
      <c r="RTJ39" s="4648"/>
      <c r="RTK39" s="4648"/>
      <c r="RTL39" s="4648"/>
      <c r="RTM39" s="4648"/>
      <c r="RTN39" s="4648"/>
      <c r="RTO39" s="4648"/>
      <c r="RTP39" s="4648"/>
      <c r="RTQ39" s="4648"/>
      <c r="RTR39" s="4648"/>
      <c r="RTS39" s="4648"/>
      <c r="RTT39" s="4648"/>
      <c r="RTU39" s="4648"/>
      <c r="RTV39" s="4648"/>
      <c r="RTW39" s="4648"/>
      <c r="RTX39" s="4648"/>
      <c r="RTY39" s="4648"/>
      <c r="RTZ39" s="4648"/>
      <c r="RUA39" s="4648"/>
      <c r="RUB39" s="4648"/>
      <c r="RUC39" s="4648"/>
      <c r="RUD39" s="4648"/>
      <c r="RUE39" s="4648"/>
      <c r="RUF39" s="4648"/>
      <c r="RUG39" s="4648"/>
      <c r="RUH39" s="4648"/>
      <c r="RUI39" s="4648"/>
      <c r="RUJ39" s="4648"/>
      <c r="RUK39" s="4648"/>
      <c r="RUL39" s="4648"/>
      <c r="RUM39" s="4648"/>
      <c r="RUN39" s="4648"/>
      <c r="RUO39" s="4648"/>
      <c r="RUP39" s="4648"/>
      <c r="RUQ39" s="4648"/>
      <c r="RUR39" s="4648"/>
      <c r="RUS39" s="4648"/>
      <c r="RUT39" s="4648"/>
      <c r="RUU39" s="4648"/>
      <c r="RUV39" s="4648"/>
      <c r="RUW39" s="4648"/>
      <c r="RUX39" s="4648"/>
      <c r="RUY39" s="4648"/>
      <c r="RUZ39" s="4648"/>
      <c r="RVA39" s="4648"/>
      <c r="RVB39" s="4648"/>
      <c r="RVC39" s="4648"/>
      <c r="RVD39" s="4648"/>
      <c r="RVE39" s="4648"/>
      <c r="RVF39" s="4648"/>
      <c r="RVG39" s="4648"/>
      <c r="RVH39" s="4648"/>
      <c r="RVI39" s="4648"/>
      <c r="RVJ39" s="4648"/>
      <c r="RVK39" s="4648"/>
      <c r="RVL39" s="4648"/>
      <c r="RVM39" s="4648"/>
      <c r="RVN39" s="4648"/>
      <c r="RVO39" s="4648"/>
      <c r="RVP39" s="4648"/>
      <c r="RVQ39" s="4648"/>
      <c r="RVR39" s="4648"/>
      <c r="RVS39" s="4648"/>
      <c r="RVT39" s="4648"/>
      <c r="RVU39" s="4648"/>
      <c r="RVV39" s="4648"/>
      <c r="RVW39" s="4648"/>
      <c r="RVX39" s="4648"/>
      <c r="RVY39" s="4648"/>
      <c r="RVZ39" s="4648"/>
      <c r="RWA39" s="4648"/>
      <c r="RWB39" s="4648"/>
      <c r="RWC39" s="4648"/>
      <c r="RWD39" s="4648"/>
      <c r="RWE39" s="4648"/>
      <c r="RWF39" s="4648"/>
      <c r="RWG39" s="4648"/>
      <c r="RWH39" s="4648"/>
      <c r="RWI39" s="4648"/>
      <c r="RWJ39" s="4648"/>
      <c r="RWK39" s="4648"/>
      <c r="RWL39" s="4648"/>
      <c r="RWM39" s="4648"/>
      <c r="RWN39" s="4648"/>
      <c r="RWO39" s="4648"/>
      <c r="RWP39" s="4648"/>
      <c r="RWQ39" s="4648"/>
      <c r="RWR39" s="4648"/>
      <c r="RWS39" s="4648"/>
      <c r="RWT39" s="4648"/>
      <c r="RWU39" s="4648"/>
      <c r="RWV39" s="4648"/>
      <c r="RWW39" s="4648"/>
      <c r="RWX39" s="4648"/>
      <c r="RWY39" s="4648"/>
      <c r="RWZ39" s="4648"/>
      <c r="RXA39" s="4648"/>
      <c r="RXB39" s="4648"/>
      <c r="RXC39" s="4648"/>
      <c r="RXD39" s="4648"/>
      <c r="RXE39" s="4648"/>
      <c r="RXF39" s="4648"/>
      <c r="RXG39" s="4648"/>
      <c r="RXH39" s="4648"/>
      <c r="RXI39" s="4648"/>
      <c r="RXJ39" s="4648"/>
      <c r="RXK39" s="4648"/>
      <c r="RXL39" s="4648"/>
      <c r="RXM39" s="4648"/>
      <c r="RXN39" s="4648"/>
      <c r="RXO39" s="4648"/>
      <c r="RXP39" s="4648"/>
      <c r="RXQ39" s="4648"/>
      <c r="RXR39" s="4648"/>
      <c r="RXS39" s="4648"/>
      <c r="RXT39" s="4648"/>
      <c r="RXU39" s="4648"/>
      <c r="RXV39" s="4648"/>
      <c r="RXW39" s="4648"/>
      <c r="RXX39" s="4648"/>
      <c r="RXY39" s="4648"/>
      <c r="RXZ39" s="4648"/>
      <c r="RYA39" s="4648"/>
      <c r="RYB39" s="4648"/>
      <c r="RYC39" s="4648"/>
      <c r="RYD39" s="4648"/>
      <c r="RYE39" s="4648"/>
      <c r="RYF39" s="4648"/>
      <c r="RYG39" s="4648"/>
      <c r="RYH39" s="4648"/>
      <c r="RYI39" s="4648"/>
      <c r="RYJ39" s="4648"/>
      <c r="RYK39" s="4648"/>
      <c r="RYL39" s="4648"/>
      <c r="RYM39" s="4648"/>
      <c r="RYN39" s="4648"/>
      <c r="RYO39" s="4648"/>
      <c r="RYP39" s="4648"/>
      <c r="RYQ39" s="4648"/>
      <c r="RYR39" s="4648"/>
      <c r="RYS39" s="4648"/>
      <c r="RYT39" s="4648"/>
      <c r="RYU39" s="4648"/>
      <c r="RYV39" s="4648"/>
      <c r="RYW39" s="4648"/>
      <c r="RYX39" s="4648"/>
      <c r="RYY39" s="4648"/>
      <c r="RYZ39" s="4648"/>
      <c r="RZA39" s="4648"/>
      <c r="RZB39" s="4648"/>
      <c r="RZC39" s="4648"/>
      <c r="RZD39" s="4648"/>
      <c r="RZE39" s="4648"/>
      <c r="RZF39" s="4648"/>
      <c r="RZG39" s="4648"/>
      <c r="RZH39" s="4648"/>
      <c r="RZI39" s="4648"/>
      <c r="RZJ39" s="4648"/>
      <c r="RZK39" s="4648"/>
      <c r="RZL39" s="4648"/>
      <c r="RZM39" s="4648"/>
      <c r="RZN39" s="4648"/>
      <c r="RZO39" s="4648"/>
      <c r="RZP39" s="4648"/>
      <c r="RZQ39" s="4648"/>
      <c r="RZR39" s="4648"/>
      <c r="RZS39" s="4648"/>
      <c r="RZT39" s="4648"/>
      <c r="RZU39" s="4648"/>
      <c r="RZV39" s="4648"/>
      <c r="RZW39" s="4648"/>
      <c r="RZX39" s="4648"/>
      <c r="RZY39" s="4648"/>
      <c r="RZZ39" s="4648"/>
      <c r="SAA39" s="4648"/>
      <c r="SAB39" s="4648"/>
      <c r="SAC39" s="4648"/>
      <c r="SAD39" s="4648"/>
      <c r="SAE39" s="4648"/>
      <c r="SAF39" s="4648"/>
      <c r="SAG39" s="4648"/>
      <c r="SAH39" s="4648"/>
      <c r="SAI39" s="4648"/>
      <c r="SAJ39" s="4648"/>
      <c r="SAK39" s="4648"/>
      <c r="SAL39" s="4648"/>
      <c r="SAM39" s="4648"/>
      <c r="SAN39" s="4648"/>
      <c r="SAO39" s="4648"/>
      <c r="SAP39" s="4648"/>
      <c r="SAQ39" s="4648"/>
      <c r="SAR39" s="4648"/>
      <c r="SAS39" s="4648"/>
      <c r="SAT39" s="4648"/>
      <c r="SAU39" s="4648"/>
      <c r="SAV39" s="4648"/>
      <c r="SAW39" s="4648"/>
      <c r="SAX39" s="4648"/>
      <c r="SAY39" s="4648"/>
      <c r="SAZ39" s="4648"/>
      <c r="SBA39" s="4648"/>
      <c r="SBB39" s="4648"/>
      <c r="SBC39" s="4648"/>
      <c r="SBD39" s="4648"/>
      <c r="SBE39" s="4648"/>
      <c r="SBF39" s="4648"/>
      <c r="SBG39" s="4648"/>
      <c r="SBH39" s="4648"/>
      <c r="SBI39" s="4648"/>
      <c r="SBJ39" s="4648"/>
      <c r="SBK39" s="4648"/>
      <c r="SBL39" s="4648"/>
      <c r="SBM39" s="4648"/>
      <c r="SBN39" s="4648"/>
      <c r="SBO39" s="4648"/>
      <c r="SBP39" s="4648"/>
      <c r="SBQ39" s="4648"/>
      <c r="SBR39" s="4648"/>
      <c r="SBS39" s="4648"/>
      <c r="SBT39" s="4648"/>
      <c r="SBU39" s="4648"/>
      <c r="SBV39" s="4648"/>
      <c r="SBW39" s="4648"/>
      <c r="SBX39" s="4648"/>
      <c r="SBY39" s="4648"/>
      <c r="SBZ39" s="4648"/>
      <c r="SCA39" s="4648"/>
      <c r="SCB39" s="4648"/>
      <c r="SCC39" s="4648"/>
      <c r="SCD39" s="4648"/>
      <c r="SCE39" s="4648"/>
      <c r="SCF39" s="4648"/>
      <c r="SCG39" s="4648"/>
      <c r="SCH39" s="4648"/>
      <c r="SCI39" s="4648"/>
      <c r="SCJ39" s="4648"/>
      <c r="SCK39" s="4648"/>
      <c r="SCL39" s="4648"/>
      <c r="SCM39" s="4648"/>
      <c r="SCN39" s="4648"/>
      <c r="SCO39" s="4648"/>
      <c r="SCP39" s="4648"/>
      <c r="SCQ39" s="4648"/>
      <c r="SCR39" s="4648"/>
      <c r="SCS39" s="4648"/>
      <c r="SCT39" s="4648"/>
      <c r="SCU39" s="4648"/>
      <c r="SCV39" s="4648"/>
      <c r="SCW39" s="4648"/>
      <c r="SCX39" s="4648"/>
      <c r="SCY39" s="4648"/>
      <c r="SCZ39" s="4648"/>
      <c r="SDA39" s="4648"/>
      <c r="SDB39" s="4648"/>
      <c r="SDC39" s="4648"/>
      <c r="SDD39" s="4648"/>
      <c r="SDE39" s="4648"/>
      <c r="SDF39" s="4648"/>
      <c r="SDG39" s="4648"/>
      <c r="SDH39" s="4648"/>
      <c r="SDI39" s="4648"/>
      <c r="SDJ39" s="4648"/>
      <c r="SDK39" s="4648"/>
      <c r="SDL39" s="4648"/>
      <c r="SDM39" s="4648"/>
      <c r="SDN39" s="4648"/>
      <c r="SDO39" s="4648"/>
      <c r="SDP39" s="4648"/>
      <c r="SDQ39" s="4648"/>
      <c r="SDR39" s="4648"/>
      <c r="SDS39" s="4648"/>
      <c r="SDT39" s="4648"/>
      <c r="SDU39" s="4648"/>
      <c r="SDV39" s="4648"/>
      <c r="SDW39" s="4648"/>
      <c r="SDX39" s="4648"/>
      <c r="SDY39" s="4648"/>
      <c r="SDZ39" s="4648"/>
      <c r="SEA39" s="4648"/>
      <c r="SEB39" s="4648"/>
      <c r="SEC39" s="4648"/>
      <c r="SED39" s="4648"/>
      <c r="SEE39" s="4648"/>
      <c r="SEF39" s="4648"/>
      <c r="SEG39" s="4648"/>
      <c r="SEH39" s="4648"/>
      <c r="SEI39" s="4648"/>
      <c r="SEJ39" s="4648"/>
      <c r="SEK39" s="4648"/>
      <c r="SEL39" s="4648"/>
      <c r="SEM39" s="4648"/>
      <c r="SEN39" s="4648"/>
      <c r="SEO39" s="4648"/>
      <c r="SEP39" s="4648"/>
      <c r="SEQ39" s="4648"/>
      <c r="SER39" s="4648"/>
      <c r="SES39" s="4648"/>
      <c r="SET39" s="4648"/>
      <c r="SEU39" s="4648"/>
      <c r="SEV39" s="4648"/>
      <c r="SEW39" s="4648"/>
      <c r="SEX39" s="4648"/>
      <c r="SEY39" s="4648"/>
      <c r="SEZ39" s="4648"/>
      <c r="SFA39" s="4648"/>
      <c r="SFB39" s="4648"/>
      <c r="SFC39" s="4648"/>
      <c r="SFD39" s="4648"/>
      <c r="SFE39" s="4648"/>
      <c r="SFF39" s="4648"/>
      <c r="SFG39" s="4648"/>
      <c r="SFH39" s="4648"/>
      <c r="SFI39" s="4648"/>
      <c r="SFJ39" s="4648"/>
      <c r="SFK39" s="4648"/>
      <c r="SFL39" s="4648"/>
      <c r="SFM39" s="4648"/>
      <c r="SFN39" s="4648"/>
      <c r="SFO39" s="4648"/>
      <c r="SFP39" s="4648"/>
      <c r="SFQ39" s="4648"/>
      <c r="SFR39" s="4648"/>
      <c r="SFS39" s="4648"/>
      <c r="SFT39" s="4648"/>
      <c r="SFU39" s="4648"/>
      <c r="SFV39" s="4648"/>
      <c r="SFW39" s="4648"/>
      <c r="SFX39" s="4648"/>
      <c r="SFY39" s="4648"/>
      <c r="SFZ39" s="4648"/>
      <c r="SGA39" s="4648"/>
      <c r="SGB39" s="4648"/>
      <c r="SGC39" s="4648"/>
      <c r="SGD39" s="4648"/>
      <c r="SGE39" s="4648"/>
      <c r="SGF39" s="4648"/>
      <c r="SGG39" s="4648"/>
      <c r="SGH39" s="4648"/>
      <c r="SGI39" s="4648"/>
      <c r="SGJ39" s="4648"/>
      <c r="SGK39" s="4648"/>
      <c r="SGL39" s="4648"/>
      <c r="SGM39" s="4648"/>
      <c r="SGN39" s="4648"/>
      <c r="SGO39" s="4648"/>
      <c r="SGP39" s="4648"/>
      <c r="SGQ39" s="4648"/>
      <c r="SGR39" s="4648"/>
      <c r="SGS39" s="4648"/>
      <c r="SGT39" s="4648"/>
      <c r="SGU39" s="4648"/>
      <c r="SGV39" s="4648"/>
      <c r="SGW39" s="4648"/>
      <c r="SGX39" s="4648"/>
      <c r="SGY39" s="4648"/>
      <c r="SGZ39" s="4648"/>
      <c r="SHA39" s="4648"/>
      <c r="SHB39" s="4648"/>
      <c r="SHC39" s="4648"/>
      <c r="SHD39" s="4648"/>
      <c r="SHE39" s="4648"/>
      <c r="SHF39" s="4648"/>
      <c r="SHG39" s="4648"/>
      <c r="SHH39" s="4648"/>
      <c r="SHI39" s="4648"/>
      <c r="SHJ39" s="4648"/>
      <c r="SHK39" s="4648"/>
      <c r="SHL39" s="4648"/>
      <c r="SHM39" s="4648"/>
      <c r="SHN39" s="4648"/>
      <c r="SHO39" s="4648"/>
      <c r="SHP39" s="4648"/>
      <c r="SHQ39" s="4648"/>
      <c r="SHR39" s="4648"/>
      <c r="SHS39" s="4648"/>
      <c r="SHT39" s="4648"/>
      <c r="SHU39" s="4648"/>
      <c r="SHV39" s="4648"/>
      <c r="SHW39" s="4648"/>
      <c r="SHX39" s="4648"/>
      <c r="SHY39" s="4648"/>
      <c r="SHZ39" s="4648"/>
      <c r="SIA39" s="4648"/>
      <c r="SIB39" s="4648"/>
      <c r="SIC39" s="4648"/>
      <c r="SID39" s="4648"/>
      <c r="SIE39" s="4648"/>
      <c r="SIF39" s="4648"/>
      <c r="SIG39" s="4648"/>
      <c r="SIH39" s="4648"/>
      <c r="SII39" s="4648"/>
      <c r="SIJ39" s="4648"/>
      <c r="SIK39" s="4648"/>
      <c r="SIL39" s="4648"/>
      <c r="SIM39" s="4648"/>
      <c r="SIN39" s="4648"/>
      <c r="SIO39" s="4648"/>
      <c r="SIP39" s="4648"/>
      <c r="SIQ39" s="4648"/>
      <c r="SIR39" s="4648"/>
      <c r="SIS39" s="4648"/>
      <c r="SIT39" s="4648"/>
      <c r="SIU39" s="4648"/>
      <c r="SIV39" s="4648"/>
      <c r="SIW39" s="4648"/>
      <c r="SIX39" s="4648"/>
      <c r="SIY39" s="4648"/>
      <c r="SIZ39" s="4648"/>
      <c r="SJA39" s="4648"/>
      <c r="SJB39" s="4648"/>
      <c r="SJC39" s="4648"/>
      <c r="SJD39" s="4648"/>
      <c r="SJE39" s="4648"/>
      <c r="SJF39" s="4648"/>
      <c r="SJG39" s="4648"/>
      <c r="SJH39" s="4648"/>
      <c r="SJI39" s="4648"/>
      <c r="SJJ39" s="4648"/>
      <c r="SJK39" s="4648"/>
      <c r="SJL39" s="4648"/>
      <c r="SJM39" s="4648"/>
      <c r="SJN39" s="4648"/>
      <c r="SJO39" s="4648"/>
      <c r="SJP39" s="4648"/>
      <c r="SJQ39" s="4648"/>
      <c r="SJR39" s="4648"/>
      <c r="SJS39" s="4648"/>
      <c r="SJT39" s="4648"/>
      <c r="SJU39" s="4648"/>
      <c r="SJV39" s="4648"/>
      <c r="SJW39" s="4648"/>
      <c r="SJX39" s="4648"/>
      <c r="SJY39" s="4648"/>
      <c r="SJZ39" s="4648"/>
      <c r="SKA39" s="4648"/>
      <c r="SKB39" s="4648"/>
      <c r="SKC39" s="4648"/>
      <c r="SKD39" s="4648"/>
      <c r="SKE39" s="4648"/>
      <c r="SKF39" s="4648"/>
      <c r="SKG39" s="4648"/>
      <c r="SKH39" s="4648"/>
      <c r="SKI39" s="4648"/>
      <c r="SKJ39" s="4648"/>
      <c r="SKK39" s="4648"/>
      <c r="SKL39" s="4648"/>
      <c r="SKM39" s="4648"/>
      <c r="SKN39" s="4648"/>
      <c r="SKO39" s="4648"/>
      <c r="SKP39" s="4648"/>
      <c r="SKQ39" s="4648"/>
      <c r="SKR39" s="4648"/>
      <c r="SKS39" s="4648"/>
      <c r="SKT39" s="4648"/>
      <c r="SKU39" s="4648"/>
      <c r="SKV39" s="4648"/>
      <c r="SKW39" s="4648"/>
      <c r="SKX39" s="4648"/>
      <c r="SKY39" s="4648"/>
      <c r="SKZ39" s="4648"/>
      <c r="SLA39" s="4648"/>
      <c r="SLB39" s="4648"/>
      <c r="SLC39" s="4648"/>
      <c r="SLD39" s="4648"/>
      <c r="SLE39" s="4648"/>
      <c r="SLF39" s="4648"/>
      <c r="SLG39" s="4648"/>
      <c r="SLH39" s="4648"/>
      <c r="SLI39" s="4648"/>
      <c r="SLJ39" s="4648"/>
      <c r="SLK39" s="4648"/>
      <c r="SLL39" s="4648"/>
      <c r="SLM39" s="4648"/>
      <c r="SLN39" s="4648"/>
      <c r="SLO39" s="4648"/>
      <c r="SLP39" s="4648"/>
      <c r="SLQ39" s="4648"/>
      <c r="SLR39" s="4648"/>
      <c r="SLS39" s="4648"/>
      <c r="SLT39" s="4648"/>
      <c r="SLU39" s="4648"/>
      <c r="SLV39" s="4648"/>
      <c r="SLW39" s="4648"/>
      <c r="SLX39" s="4648"/>
      <c r="SLY39" s="4648"/>
      <c r="SLZ39" s="4648"/>
      <c r="SMA39" s="4648"/>
      <c r="SMB39" s="4648"/>
      <c r="SMC39" s="4648"/>
      <c r="SMD39" s="4648"/>
      <c r="SME39" s="4648"/>
      <c r="SMF39" s="4648"/>
      <c r="SMG39" s="4648"/>
      <c r="SMH39" s="4648"/>
      <c r="SMI39" s="4648"/>
      <c r="SMJ39" s="4648"/>
      <c r="SMK39" s="4648"/>
      <c r="SML39" s="4648"/>
      <c r="SMM39" s="4648"/>
      <c r="SMN39" s="4648"/>
      <c r="SMO39" s="4648"/>
      <c r="SMP39" s="4648"/>
      <c r="SMQ39" s="4648"/>
      <c r="SMR39" s="4648"/>
      <c r="SMS39" s="4648"/>
      <c r="SMT39" s="4648"/>
      <c r="SMU39" s="4648"/>
      <c r="SMV39" s="4648"/>
      <c r="SMW39" s="4648"/>
      <c r="SMX39" s="4648"/>
      <c r="SMY39" s="4648"/>
      <c r="SMZ39" s="4648"/>
      <c r="SNA39" s="4648"/>
      <c r="SNB39" s="4648"/>
      <c r="SNC39" s="4648"/>
      <c r="SND39" s="4648"/>
      <c r="SNE39" s="4648"/>
      <c r="SNF39" s="4648"/>
      <c r="SNG39" s="4648"/>
      <c r="SNH39" s="4648"/>
      <c r="SNI39" s="4648"/>
      <c r="SNJ39" s="4648"/>
      <c r="SNK39" s="4648"/>
      <c r="SNL39" s="4648"/>
      <c r="SNM39" s="4648"/>
      <c r="SNN39" s="4648"/>
      <c r="SNO39" s="4648"/>
      <c r="SNP39" s="4648"/>
      <c r="SNQ39" s="4648"/>
      <c r="SNR39" s="4648"/>
      <c r="SNS39" s="4648"/>
      <c r="SNT39" s="4648"/>
      <c r="SNU39" s="4648"/>
      <c r="SNV39" s="4648"/>
      <c r="SNW39" s="4648"/>
      <c r="SNX39" s="4648"/>
      <c r="SNY39" s="4648"/>
      <c r="SNZ39" s="4648"/>
      <c r="SOA39" s="4648"/>
      <c r="SOB39" s="4648"/>
      <c r="SOC39" s="4648"/>
      <c r="SOD39" s="4648"/>
      <c r="SOE39" s="4648"/>
      <c r="SOF39" s="4648"/>
      <c r="SOG39" s="4648"/>
      <c r="SOH39" s="4648"/>
      <c r="SOI39" s="4648"/>
      <c r="SOJ39" s="4648"/>
      <c r="SOK39" s="4648"/>
      <c r="SOL39" s="4648"/>
      <c r="SOM39" s="4648"/>
      <c r="SON39" s="4648"/>
      <c r="SOO39" s="4648"/>
      <c r="SOP39" s="4648"/>
      <c r="SOQ39" s="4648"/>
      <c r="SOR39" s="4648"/>
      <c r="SOS39" s="4648"/>
      <c r="SOT39" s="4648"/>
      <c r="SOU39" s="4648"/>
      <c r="SOV39" s="4648"/>
      <c r="SOW39" s="4648"/>
      <c r="SOX39" s="4648"/>
      <c r="SOY39" s="4648"/>
      <c r="SOZ39" s="4648"/>
      <c r="SPA39" s="4648"/>
      <c r="SPB39" s="4648"/>
      <c r="SPC39" s="4648"/>
      <c r="SPD39" s="4648"/>
      <c r="SPE39" s="4648"/>
      <c r="SPF39" s="4648"/>
      <c r="SPG39" s="4648"/>
      <c r="SPH39" s="4648"/>
      <c r="SPI39" s="4648"/>
      <c r="SPJ39" s="4648"/>
      <c r="SPK39" s="4648"/>
      <c r="SPL39" s="4648"/>
      <c r="SPM39" s="4648"/>
      <c r="SPN39" s="4648"/>
      <c r="SPO39" s="4648"/>
      <c r="SPP39" s="4648"/>
      <c r="SPQ39" s="4648"/>
      <c r="SPR39" s="4648"/>
      <c r="SPS39" s="4648"/>
      <c r="SPT39" s="4648"/>
      <c r="SPU39" s="4648"/>
      <c r="SPV39" s="4648"/>
      <c r="SPW39" s="4648"/>
      <c r="SPX39" s="4648"/>
      <c r="SPY39" s="4648"/>
      <c r="SPZ39" s="4648"/>
      <c r="SQA39" s="4648"/>
      <c r="SQB39" s="4648"/>
      <c r="SQC39" s="4648"/>
      <c r="SQD39" s="4648"/>
      <c r="SQE39" s="4648"/>
      <c r="SQF39" s="4648"/>
      <c r="SQG39" s="4648"/>
      <c r="SQH39" s="4648"/>
      <c r="SQI39" s="4648"/>
      <c r="SQJ39" s="4648"/>
      <c r="SQK39" s="4648"/>
      <c r="SQL39" s="4648"/>
      <c r="SQM39" s="4648"/>
      <c r="SQN39" s="4648"/>
      <c r="SQO39" s="4648"/>
      <c r="SQP39" s="4648"/>
      <c r="SQQ39" s="4648"/>
      <c r="SQR39" s="4648"/>
      <c r="SQS39" s="4648"/>
      <c r="SQT39" s="4648"/>
      <c r="SQU39" s="4648"/>
      <c r="SQV39" s="4648"/>
      <c r="SQW39" s="4648"/>
      <c r="SQX39" s="4648"/>
      <c r="SQY39" s="4648"/>
      <c r="SQZ39" s="4648"/>
      <c r="SRA39" s="4648"/>
      <c r="SRB39" s="4648"/>
      <c r="SRC39" s="4648"/>
      <c r="SRD39" s="4648"/>
      <c r="SRE39" s="4648"/>
      <c r="SRF39" s="4648"/>
      <c r="SRG39" s="4648"/>
      <c r="SRH39" s="4648"/>
      <c r="SRI39" s="4648"/>
      <c r="SRJ39" s="4648"/>
      <c r="SRK39" s="4648"/>
      <c r="SRL39" s="4648"/>
      <c r="SRM39" s="4648"/>
      <c r="SRN39" s="4648"/>
      <c r="SRO39" s="4648"/>
      <c r="SRP39" s="4648"/>
      <c r="SRQ39" s="4648"/>
      <c r="SRR39" s="4648"/>
      <c r="SRS39" s="4648"/>
      <c r="SRT39" s="4648"/>
      <c r="SRU39" s="4648"/>
      <c r="SRV39" s="4648"/>
      <c r="SRW39" s="4648"/>
      <c r="SRX39" s="4648"/>
      <c r="SRY39" s="4648"/>
      <c r="SRZ39" s="4648"/>
      <c r="SSA39" s="4648"/>
      <c r="SSB39" s="4648"/>
      <c r="SSC39" s="4648"/>
      <c r="SSD39" s="4648"/>
      <c r="SSE39" s="4648"/>
      <c r="SSF39" s="4648"/>
      <c r="SSG39" s="4648"/>
      <c r="SSH39" s="4648"/>
      <c r="SSI39" s="4648"/>
      <c r="SSJ39" s="4648"/>
      <c r="SSK39" s="4648"/>
      <c r="SSL39" s="4648"/>
      <c r="SSM39" s="4648"/>
      <c r="SSN39" s="4648"/>
      <c r="SSO39" s="4648"/>
      <c r="SSP39" s="4648"/>
      <c r="SSQ39" s="4648"/>
      <c r="SSR39" s="4648"/>
      <c r="SSS39" s="4648"/>
      <c r="SST39" s="4648"/>
      <c r="SSU39" s="4648"/>
      <c r="SSV39" s="4648"/>
      <c r="SSW39" s="4648"/>
      <c r="SSX39" s="4648"/>
      <c r="SSY39" s="4648"/>
      <c r="SSZ39" s="4648"/>
      <c r="STA39" s="4648"/>
      <c r="STB39" s="4648"/>
      <c r="STC39" s="4648"/>
      <c r="STD39" s="4648"/>
      <c r="STE39" s="4648"/>
      <c r="STF39" s="4648"/>
      <c r="STG39" s="4648"/>
      <c r="STH39" s="4648"/>
      <c r="STI39" s="4648"/>
      <c r="STJ39" s="4648"/>
      <c r="STK39" s="4648"/>
      <c r="STL39" s="4648"/>
      <c r="STM39" s="4648"/>
      <c r="STN39" s="4648"/>
      <c r="STO39" s="4648"/>
      <c r="STP39" s="4648"/>
      <c r="STQ39" s="4648"/>
      <c r="STR39" s="4648"/>
      <c r="STS39" s="4648"/>
      <c r="STT39" s="4648"/>
      <c r="STU39" s="4648"/>
      <c r="STV39" s="4648"/>
      <c r="STW39" s="4648"/>
      <c r="STX39" s="4648"/>
      <c r="STY39" s="4648"/>
      <c r="STZ39" s="4648"/>
      <c r="SUA39" s="4648"/>
      <c r="SUB39" s="4648"/>
      <c r="SUC39" s="4648"/>
      <c r="SUD39" s="4648"/>
      <c r="SUE39" s="4648"/>
      <c r="SUF39" s="4648"/>
      <c r="SUG39" s="4648"/>
      <c r="SUH39" s="4648"/>
      <c r="SUI39" s="4648"/>
      <c r="SUJ39" s="4648"/>
      <c r="SUK39" s="4648"/>
      <c r="SUL39" s="4648"/>
      <c r="SUM39" s="4648"/>
      <c r="SUN39" s="4648"/>
      <c r="SUO39" s="4648"/>
      <c r="SUP39" s="4648"/>
      <c r="SUQ39" s="4648"/>
      <c r="SUR39" s="4648"/>
      <c r="SUS39" s="4648"/>
      <c r="SUT39" s="4648"/>
      <c r="SUU39" s="4648"/>
      <c r="SUV39" s="4648"/>
      <c r="SUW39" s="4648"/>
      <c r="SUX39" s="4648"/>
      <c r="SUY39" s="4648"/>
      <c r="SUZ39" s="4648"/>
      <c r="SVA39" s="4648"/>
      <c r="SVB39" s="4648"/>
      <c r="SVC39" s="4648"/>
      <c r="SVD39" s="4648"/>
      <c r="SVE39" s="4648"/>
      <c r="SVF39" s="4648"/>
      <c r="SVG39" s="4648"/>
      <c r="SVH39" s="4648"/>
      <c r="SVI39" s="4648"/>
      <c r="SVJ39" s="4648"/>
      <c r="SVK39" s="4648"/>
      <c r="SVL39" s="4648"/>
      <c r="SVM39" s="4648"/>
      <c r="SVN39" s="4648"/>
      <c r="SVO39" s="4648"/>
      <c r="SVP39" s="4648"/>
      <c r="SVQ39" s="4648"/>
      <c r="SVR39" s="4648"/>
      <c r="SVS39" s="4648"/>
      <c r="SVT39" s="4648"/>
      <c r="SVU39" s="4648"/>
      <c r="SVV39" s="4648"/>
      <c r="SVW39" s="4648"/>
      <c r="SVX39" s="4648"/>
      <c r="SVY39" s="4648"/>
      <c r="SVZ39" s="4648"/>
      <c r="SWA39" s="4648"/>
      <c r="SWB39" s="4648"/>
      <c r="SWC39" s="4648"/>
      <c r="SWD39" s="4648"/>
      <c r="SWE39" s="4648"/>
      <c r="SWF39" s="4648"/>
      <c r="SWG39" s="4648"/>
      <c r="SWH39" s="4648"/>
      <c r="SWI39" s="4648"/>
      <c r="SWJ39" s="4648"/>
      <c r="SWK39" s="4648"/>
      <c r="SWL39" s="4648"/>
      <c r="SWM39" s="4648"/>
      <c r="SWN39" s="4648"/>
      <c r="SWO39" s="4648"/>
      <c r="SWP39" s="4648"/>
      <c r="SWQ39" s="4648"/>
      <c r="SWR39" s="4648"/>
      <c r="SWS39" s="4648"/>
      <c r="SWT39" s="4648"/>
      <c r="SWU39" s="4648"/>
      <c r="SWV39" s="4648"/>
      <c r="SWW39" s="4648"/>
      <c r="SWX39" s="4648"/>
      <c r="SWY39" s="4648"/>
      <c r="SWZ39" s="4648"/>
      <c r="SXA39" s="4648"/>
      <c r="SXB39" s="4648"/>
      <c r="SXC39" s="4648"/>
      <c r="SXD39" s="4648"/>
      <c r="SXE39" s="4648"/>
      <c r="SXF39" s="4648"/>
      <c r="SXG39" s="4648"/>
      <c r="SXH39" s="4648"/>
      <c r="SXI39" s="4648"/>
      <c r="SXJ39" s="4648"/>
      <c r="SXK39" s="4648"/>
      <c r="SXL39" s="4648"/>
      <c r="SXM39" s="4648"/>
      <c r="SXN39" s="4648"/>
      <c r="SXO39" s="4648"/>
      <c r="SXP39" s="4648"/>
      <c r="SXQ39" s="4648"/>
      <c r="SXR39" s="4648"/>
      <c r="SXS39" s="4648"/>
      <c r="SXT39" s="4648"/>
      <c r="SXU39" s="4648"/>
      <c r="SXV39" s="4648"/>
      <c r="SXW39" s="4648"/>
      <c r="SXX39" s="4648"/>
      <c r="SXY39" s="4648"/>
      <c r="SXZ39" s="4648"/>
      <c r="SYA39" s="4648"/>
      <c r="SYB39" s="4648"/>
      <c r="SYC39" s="4648"/>
      <c r="SYD39" s="4648"/>
      <c r="SYE39" s="4648"/>
      <c r="SYF39" s="4648"/>
      <c r="SYG39" s="4648"/>
      <c r="SYH39" s="4648"/>
      <c r="SYI39" s="4648"/>
      <c r="SYJ39" s="4648"/>
      <c r="SYK39" s="4648"/>
      <c r="SYL39" s="4648"/>
      <c r="SYM39" s="4648"/>
      <c r="SYN39" s="4648"/>
      <c r="SYO39" s="4648"/>
      <c r="SYP39" s="4648"/>
      <c r="SYQ39" s="4648"/>
      <c r="SYR39" s="4648"/>
      <c r="SYS39" s="4648"/>
      <c r="SYT39" s="4648"/>
      <c r="SYU39" s="4648"/>
      <c r="SYV39" s="4648"/>
      <c r="SYW39" s="4648"/>
      <c r="SYX39" s="4648"/>
      <c r="SYY39" s="4648"/>
      <c r="SYZ39" s="4648"/>
      <c r="SZA39" s="4648"/>
      <c r="SZB39" s="4648"/>
      <c r="SZC39" s="4648"/>
      <c r="SZD39" s="4648"/>
      <c r="SZE39" s="4648"/>
      <c r="SZF39" s="4648"/>
      <c r="SZG39" s="4648"/>
      <c r="SZH39" s="4648"/>
      <c r="SZI39" s="4648"/>
      <c r="SZJ39" s="4648"/>
      <c r="SZK39" s="4648"/>
      <c r="SZL39" s="4648"/>
      <c r="SZM39" s="4648"/>
      <c r="SZN39" s="4648"/>
      <c r="SZO39" s="4648"/>
      <c r="SZP39" s="4648"/>
      <c r="SZQ39" s="4648"/>
      <c r="SZR39" s="4648"/>
      <c r="SZS39" s="4648"/>
      <c r="SZT39" s="4648"/>
      <c r="SZU39" s="4648"/>
      <c r="SZV39" s="4648"/>
      <c r="SZW39" s="4648"/>
      <c r="SZX39" s="4648"/>
      <c r="SZY39" s="4648"/>
      <c r="SZZ39" s="4648"/>
      <c r="TAA39" s="4648"/>
      <c r="TAB39" s="4648"/>
      <c r="TAC39" s="4648"/>
      <c r="TAD39" s="4648"/>
      <c r="TAE39" s="4648"/>
      <c r="TAF39" s="4648"/>
      <c r="TAG39" s="4648"/>
      <c r="TAH39" s="4648"/>
      <c r="TAI39" s="4648"/>
      <c r="TAJ39" s="4648"/>
      <c r="TAK39" s="4648"/>
      <c r="TAL39" s="4648"/>
      <c r="TAM39" s="4648"/>
      <c r="TAN39" s="4648"/>
      <c r="TAO39" s="4648"/>
      <c r="TAP39" s="4648"/>
      <c r="TAQ39" s="4648"/>
      <c r="TAR39" s="4648"/>
      <c r="TAS39" s="4648"/>
      <c r="TAT39" s="4648"/>
      <c r="TAU39" s="4648"/>
      <c r="TAV39" s="4648"/>
      <c r="TAW39" s="4648"/>
      <c r="TAX39" s="4648"/>
      <c r="TAY39" s="4648"/>
      <c r="TAZ39" s="4648"/>
      <c r="TBA39" s="4648"/>
      <c r="TBB39" s="4648"/>
      <c r="TBC39" s="4648"/>
      <c r="TBD39" s="4648"/>
      <c r="TBE39" s="4648"/>
      <c r="TBF39" s="4648"/>
      <c r="TBG39" s="4648"/>
      <c r="TBH39" s="4648"/>
      <c r="TBI39" s="4648"/>
      <c r="TBJ39" s="4648"/>
      <c r="TBK39" s="4648"/>
      <c r="TBL39" s="4648"/>
      <c r="TBM39" s="4648"/>
      <c r="TBN39" s="4648"/>
      <c r="TBO39" s="4648"/>
      <c r="TBP39" s="4648"/>
      <c r="TBQ39" s="4648"/>
      <c r="TBR39" s="4648"/>
      <c r="TBS39" s="4648"/>
      <c r="TBT39" s="4648"/>
      <c r="TBU39" s="4648"/>
      <c r="TBV39" s="4648"/>
      <c r="TBW39" s="4648"/>
      <c r="TBX39" s="4648"/>
      <c r="TBY39" s="4648"/>
      <c r="TBZ39" s="4648"/>
      <c r="TCA39" s="4648"/>
      <c r="TCB39" s="4648"/>
      <c r="TCC39" s="4648"/>
      <c r="TCD39" s="4648"/>
      <c r="TCE39" s="4648"/>
      <c r="TCF39" s="4648"/>
      <c r="TCG39" s="4648"/>
      <c r="TCH39" s="4648"/>
      <c r="TCI39" s="4648"/>
      <c r="TCJ39" s="4648"/>
      <c r="TCK39" s="4648"/>
      <c r="TCL39" s="4648"/>
      <c r="TCM39" s="4648"/>
      <c r="TCN39" s="4648"/>
      <c r="TCO39" s="4648"/>
      <c r="TCP39" s="4648"/>
      <c r="TCQ39" s="4648"/>
      <c r="TCR39" s="4648"/>
      <c r="TCS39" s="4648"/>
      <c r="TCT39" s="4648"/>
      <c r="TCU39" s="4648"/>
      <c r="TCV39" s="4648"/>
      <c r="TCW39" s="4648"/>
      <c r="TCX39" s="4648"/>
      <c r="TCY39" s="4648"/>
      <c r="TCZ39" s="4648"/>
      <c r="TDA39" s="4648"/>
      <c r="TDB39" s="4648"/>
      <c r="TDC39" s="4648"/>
      <c r="TDD39" s="4648"/>
      <c r="TDE39" s="4648"/>
      <c r="TDF39" s="4648"/>
      <c r="TDG39" s="4648"/>
      <c r="TDH39" s="4648"/>
      <c r="TDI39" s="4648"/>
      <c r="TDJ39" s="4648"/>
      <c r="TDK39" s="4648"/>
      <c r="TDL39" s="4648"/>
      <c r="TDM39" s="4648"/>
      <c r="TDN39" s="4648"/>
      <c r="TDO39" s="4648"/>
      <c r="TDP39" s="4648"/>
      <c r="TDQ39" s="4648"/>
      <c r="TDR39" s="4648"/>
      <c r="TDS39" s="4648"/>
      <c r="TDT39" s="4648"/>
      <c r="TDU39" s="4648"/>
      <c r="TDV39" s="4648"/>
      <c r="TDW39" s="4648"/>
      <c r="TDX39" s="4648"/>
      <c r="TDY39" s="4648"/>
      <c r="TDZ39" s="4648"/>
      <c r="TEA39" s="4648"/>
      <c r="TEB39" s="4648"/>
      <c r="TEC39" s="4648"/>
      <c r="TED39" s="4648"/>
      <c r="TEE39" s="4648"/>
      <c r="TEF39" s="4648"/>
      <c r="TEG39" s="4648"/>
      <c r="TEH39" s="4648"/>
      <c r="TEI39" s="4648"/>
      <c r="TEJ39" s="4648"/>
      <c r="TEK39" s="4648"/>
      <c r="TEL39" s="4648"/>
      <c r="TEM39" s="4648"/>
      <c r="TEN39" s="4648"/>
      <c r="TEO39" s="4648"/>
      <c r="TEP39" s="4648"/>
      <c r="TEQ39" s="4648"/>
      <c r="TER39" s="4648"/>
      <c r="TES39" s="4648"/>
      <c r="TET39" s="4648"/>
      <c r="TEU39" s="4648"/>
      <c r="TEV39" s="4648"/>
      <c r="TEW39" s="4648"/>
      <c r="TEX39" s="4648"/>
      <c r="TEY39" s="4648"/>
      <c r="TEZ39" s="4648"/>
      <c r="TFA39" s="4648"/>
      <c r="TFB39" s="4648"/>
      <c r="TFC39" s="4648"/>
      <c r="TFD39" s="4648"/>
      <c r="TFE39" s="4648"/>
      <c r="TFF39" s="4648"/>
      <c r="TFG39" s="4648"/>
      <c r="TFH39" s="4648"/>
      <c r="TFI39" s="4648"/>
      <c r="TFJ39" s="4648"/>
      <c r="TFK39" s="4648"/>
      <c r="TFL39" s="4648"/>
      <c r="TFM39" s="4648"/>
      <c r="TFN39" s="4648"/>
      <c r="TFO39" s="4648"/>
      <c r="TFP39" s="4648"/>
      <c r="TFQ39" s="4648"/>
      <c r="TFR39" s="4648"/>
      <c r="TFS39" s="4648"/>
      <c r="TFT39" s="4648"/>
      <c r="TFU39" s="4648"/>
      <c r="TFV39" s="4648"/>
      <c r="TFW39" s="4648"/>
      <c r="TFX39" s="4648"/>
      <c r="TFY39" s="4648"/>
      <c r="TFZ39" s="4648"/>
      <c r="TGA39" s="4648"/>
      <c r="TGB39" s="4648"/>
      <c r="TGC39" s="4648"/>
      <c r="TGD39" s="4648"/>
      <c r="TGE39" s="4648"/>
      <c r="TGF39" s="4648"/>
      <c r="TGG39" s="4648"/>
      <c r="TGH39" s="4648"/>
      <c r="TGI39" s="4648"/>
      <c r="TGJ39" s="4648"/>
      <c r="TGK39" s="4648"/>
      <c r="TGL39" s="4648"/>
      <c r="TGM39" s="4648"/>
      <c r="TGN39" s="4648"/>
      <c r="TGO39" s="4648"/>
      <c r="TGP39" s="4648"/>
      <c r="TGQ39" s="4648"/>
      <c r="TGR39" s="4648"/>
      <c r="TGS39" s="4648"/>
      <c r="TGT39" s="4648"/>
      <c r="TGU39" s="4648"/>
      <c r="TGV39" s="4648"/>
      <c r="TGW39" s="4648"/>
      <c r="TGX39" s="4648"/>
      <c r="TGY39" s="4648"/>
      <c r="TGZ39" s="4648"/>
      <c r="THA39" s="4648"/>
      <c r="THB39" s="4648"/>
      <c r="THC39" s="4648"/>
      <c r="THD39" s="4648"/>
      <c r="THE39" s="4648"/>
      <c r="THF39" s="4648"/>
      <c r="THG39" s="4648"/>
      <c r="THH39" s="4648"/>
      <c r="THI39" s="4648"/>
      <c r="THJ39" s="4648"/>
      <c r="THK39" s="4648"/>
      <c r="THL39" s="4648"/>
      <c r="THM39" s="4648"/>
      <c r="THN39" s="4648"/>
      <c r="THO39" s="4648"/>
      <c r="THP39" s="4648"/>
      <c r="THQ39" s="4648"/>
      <c r="THR39" s="4648"/>
      <c r="THS39" s="4648"/>
      <c r="THT39" s="4648"/>
      <c r="THU39" s="4648"/>
      <c r="THV39" s="4648"/>
      <c r="THW39" s="4648"/>
      <c r="THX39" s="4648"/>
      <c r="THY39" s="4648"/>
      <c r="THZ39" s="4648"/>
      <c r="TIA39" s="4648"/>
      <c r="TIB39" s="4648"/>
      <c r="TIC39" s="4648"/>
      <c r="TID39" s="4648"/>
      <c r="TIE39" s="4648"/>
      <c r="TIF39" s="4648"/>
      <c r="TIG39" s="4648"/>
      <c r="TIH39" s="4648"/>
      <c r="TII39" s="4648"/>
      <c r="TIJ39" s="4648"/>
      <c r="TIK39" s="4648"/>
      <c r="TIL39" s="4648"/>
      <c r="TIM39" s="4648"/>
      <c r="TIN39" s="4648"/>
      <c r="TIO39" s="4648"/>
      <c r="TIP39" s="4648"/>
      <c r="TIQ39" s="4648"/>
      <c r="TIR39" s="4648"/>
      <c r="TIS39" s="4648"/>
      <c r="TIT39" s="4648"/>
      <c r="TIU39" s="4648"/>
      <c r="TIV39" s="4648"/>
      <c r="TIW39" s="4648"/>
      <c r="TIX39" s="4648"/>
      <c r="TIY39" s="4648"/>
      <c r="TIZ39" s="4648"/>
      <c r="TJA39" s="4648"/>
      <c r="TJB39" s="4648"/>
      <c r="TJC39" s="4648"/>
      <c r="TJD39" s="4648"/>
      <c r="TJE39" s="4648"/>
      <c r="TJF39" s="4648"/>
      <c r="TJG39" s="4648"/>
      <c r="TJH39" s="4648"/>
      <c r="TJI39" s="4648"/>
      <c r="TJJ39" s="4648"/>
      <c r="TJK39" s="4648"/>
      <c r="TJL39" s="4648"/>
      <c r="TJM39" s="4648"/>
      <c r="TJN39" s="4648"/>
      <c r="TJO39" s="4648"/>
      <c r="TJP39" s="4648"/>
      <c r="TJQ39" s="4648"/>
      <c r="TJR39" s="4648"/>
      <c r="TJS39" s="4648"/>
      <c r="TJT39" s="4648"/>
      <c r="TJU39" s="4648"/>
      <c r="TJV39" s="4648"/>
      <c r="TJW39" s="4648"/>
      <c r="TJX39" s="4648"/>
      <c r="TJY39" s="4648"/>
      <c r="TJZ39" s="4648"/>
      <c r="TKA39" s="4648"/>
      <c r="TKB39" s="4648"/>
      <c r="TKC39" s="4648"/>
      <c r="TKD39" s="4648"/>
      <c r="TKE39" s="4648"/>
      <c r="TKF39" s="4648"/>
      <c r="TKG39" s="4648"/>
      <c r="TKH39" s="4648"/>
      <c r="TKI39" s="4648"/>
      <c r="TKJ39" s="4648"/>
      <c r="TKK39" s="4648"/>
      <c r="TKL39" s="4648"/>
      <c r="TKM39" s="4648"/>
      <c r="TKN39" s="4648"/>
      <c r="TKO39" s="4648"/>
      <c r="TKP39" s="4648"/>
      <c r="TKQ39" s="4648"/>
      <c r="TKR39" s="4648"/>
      <c r="TKS39" s="4648"/>
      <c r="TKT39" s="4648"/>
      <c r="TKU39" s="4648"/>
      <c r="TKV39" s="4648"/>
      <c r="TKW39" s="4648"/>
      <c r="TKX39" s="4648"/>
      <c r="TKY39" s="4648"/>
      <c r="TKZ39" s="4648"/>
      <c r="TLA39" s="4648"/>
      <c r="TLB39" s="4648"/>
      <c r="TLC39" s="4648"/>
      <c r="TLD39" s="4648"/>
      <c r="TLE39" s="4648"/>
      <c r="TLF39" s="4648"/>
      <c r="TLG39" s="4648"/>
      <c r="TLH39" s="4648"/>
      <c r="TLI39" s="4648"/>
      <c r="TLJ39" s="4648"/>
      <c r="TLK39" s="4648"/>
      <c r="TLL39" s="4648"/>
      <c r="TLM39" s="4648"/>
      <c r="TLN39" s="4648"/>
      <c r="TLO39" s="4648"/>
      <c r="TLP39" s="4648"/>
      <c r="TLQ39" s="4648"/>
      <c r="TLR39" s="4648"/>
      <c r="TLS39" s="4648"/>
      <c r="TLT39" s="4648"/>
      <c r="TLU39" s="4648"/>
      <c r="TLV39" s="4648"/>
      <c r="TLW39" s="4648"/>
      <c r="TLX39" s="4648"/>
      <c r="TLY39" s="4648"/>
      <c r="TLZ39" s="4648"/>
      <c r="TMA39" s="4648"/>
      <c r="TMB39" s="4648"/>
      <c r="TMC39" s="4648"/>
      <c r="TMD39" s="4648"/>
      <c r="TME39" s="4648"/>
      <c r="TMF39" s="4648"/>
      <c r="TMG39" s="4648"/>
      <c r="TMH39" s="4648"/>
      <c r="TMI39" s="4648"/>
      <c r="TMJ39" s="4648"/>
      <c r="TMK39" s="4648"/>
      <c r="TML39" s="4648"/>
      <c r="TMM39" s="4648"/>
      <c r="TMN39" s="4648"/>
      <c r="TMO39" s="4648"/>
      <c r="TMP39" s="4648"/>
      <c r="TMQ39" s="4648"/>
      <c r="TMR39" s="4648"/>
      <c r="TMS39" s="4648"/>
      <c r="TMT39" s="4648"/>
      <c r="TMU39" s="4648"/>
      <c r="TMV39" s="4648"/>
      <c r="TMW39" s="4648"/>
      <c r="TMX39" s="4648"/>
      <c r="TMY39" s="4648"/>
      <c r="TMZ39" s="4648"/>
      <c r="TNA39" s="4648"/>
      <c r="TNB39" s="4648"/>
      <c r="TNC39" s="4648"/>
      <c r="TND39" s="4648"/>
      <c r="TNE39" s="4648"/>
      <c r="TNF39" s="4648"/>
      <c r="TNG39" s="4648"/>
      <c r="TNH39" s="4648"/>
      <c r="TNI39" s="4648"/>
      <c r="TNJ39" s="4648"/>
      <c r="TNK39" s="4648"/>
      <c r="TNL39" s="4648"/>
      <c r="TNM39" s="4648"/>
      <c r="TNN39" s="4648"/>
      <c r="TNO39" s="4648"/>
      <c r="TNP39" s="4648"/>
      <c r="TNQ39" s="4648"/>
      <c r="TNR39" s="4648"/>
      <c r="TNS39" s="4648"/>
      <c r="TNT39" s="4648"/>
      <c r="TNU39" s="4648"/>
      <c r="TNV39" s="4648"/>
      <c r="TNW39" s="4648"/>
      <c r="TNX39" s="4648"/>
      <c r="TNY39" s="4648"/>
      <c r="TNZ39" s="4648"/>
      <c r="TOA39" s="4648"/>
      <c r="TOB39" s="4648"/>
      <c r="TOC39" s="4648"/>
      <c r="TOD39" s="4648"/>
      <c r="TOE39" s="4648"/>
      <c r="TOF39" s="4648"/>
      <c r="TOG39" s="4648"/>
      <c r="TOH39" s="4648"/>
      <c r="TOI39" s="4648"/>
      <c r="TOJ39" s="4648"/>
      <c r="TOK39" s="4648"/>
      <c r="TOL39" s="4648"/>
      <c r="TOM39" s="4648"/>
      <c r="TON39" s="4648"/>
      <c r="TOO39" s="4648"/>
      <c r="TOP39" s="4648"/>
      <c r="TOQ39" s="4648"/>
      <c r="TOR39" s="4648"/>
      <c r="TOS39" s="4648"/>
      <c r="TOT39" s="4648"/>
      <c r="TOU39" s="4648"/>
      <c r="TOV39" s="4648"/>
      <c r="TOW39" s="4648"/>
      <c r="TOX39" s="4648"/>
      <c r="TOY39" s="4648"/>
      <c r="TOZ39" s="4648"/>
      <c r="TPA39" s="4648"/>
      <c r="TPB39" s="4648"/>
      <c r="TPC39" s="4648"/>
      <c r="TPD39" s="4648"/>
      <c r="TPE39" s="4648"/>
      <c r="TPF39" s="4648"/>
      <c r="TPG39" s="4648"/>
      <c r="TPH39" s="4648"/>
      <c r="TPI39" s="4648"/>
      <c r="TPJ39" s="4648"/>
      <c r="TPK39" s="4648"/>
      <c r="TPL39" s="4648"/>
      <c r="TPM39" s="4648"/>
      <c r="TPN39" s="4648"/>
      <c r="TPO39" s="4648"/>
      <c r="TPP39" s="4648"/>
      <c r="TPQ39" s="4648"/>
      <c r="TPR39" s="4648"/>
      <c r="TPS39" s="4648"/>
      <c r="TPT39" s="4648"/>
      <c r="TPU39" s="4648"/>
      <c r="TPV39" s="4648"/>
      <c r="TPW39" s="4648"/>
      <c r="TPX39" s="4648"/>
      <c r="TPY39" s="4648"/>
      <c r="TPZ39" s="4648"/>
      <c r="TQA39" s="4648"/>
      <c r="TQB39" s="4648"/>
      <c r="TQC39" s="4648"/>
      <c r="TQD39" s="4648"/>
      <c r="TQE39" s="4648"/>
      <c r="TQF39" s="4648"/>
      <c r="TQG39" s="4648"/>
      <c r="TQH39" s="4648"/>
      <c r="TQI39" s="4648"/>
      <c r="TQJ39" s="4648"/>
      <c r="TQK39" s="4648"/>
      <c r="TQL39" s="4648"/>
      <c r="TQM39" s="4648"/>
      <c r="TQN39" s="4648"/>
      <c r="TQO39" s="4648"/>
      <c r="TQP39" s="4648"/>
      <c r="TQQ39" s="4648"/>
      <c r="TQR39" s="4648"/>
      <c r="TQS39" s="4648"/>
      <c r="TQT39" s="4648"/>
      <c r="TQU39" s="4648"/>
      <c r="TQV39" s="4648"/>
      <c r="TQW39" s="4648"/>
      <c r="TQX39" s="4648"/>
      <c r="TQY39" s="4648"/>
      <c r="TQZ39" s="4648"/>
      <c r="TRA39" s="4648"/>
      <c r="TRB39" s="4648"/>
      <c r="TRC39" s="4648"/>
      <c r="TRD39" s="4648"/>
      <c r="TRE39" s="4648"/>
      <c r="TRF39" s="4648"/>
      <c r="TRG39" s="4648"/>
      <c r="TRH39" s="4648"/>
      <c r="TRI39" s="4648"/>
      <c r="TRJ39" s="4648"/>
      <c r="TRK39" s="4648"/>
      <c r="TRL39" s="4648"/>
      <c r="TRM39" s="4648"/>
      <c r="TRN39" s="4648"/>
      <c r="TRO39" s="4648"/>
      <c r="TRP39" s="4648"/>
      <c r="TRQ39" s="4648"/>
      <c r="TRR39" s="4648"/>
      <c r="TRS39" s="4648"/>
      <c r="TRT39" s="4648"/>
      <c r="TRU39" s="4648"/>
      <c r="TRV39" s="4648"/>
      <c r="TRW39" s="4648"/>
      <c r="TRX39" s="4648"/>
      <c r="TRY39" s="4648"/>
      <c r="TRZ39" s="4648"/>
      <c r="TSA39" s="4648"/>
      <c r="TSB39" s="4648"/>
      <c r="TSC39" s="4648"/>
      <c r="TSD39" s="4648"/>
      <c r="TSE39" s="4648"/>
      <c r="TSF39" s="4648"/>
      <c r="TSG39" s="4648"/>
      <c r="TSH39" s="4648"/>
      <c r="TSI39" s="4648"/>
      <c r="TSJ39" s="4648"/>
      <c r="TSK39" s="4648"/>
      <c r="TSL39" s="4648"/>
      <c r="TSM39" s="4648"/>
      <c r="TSN39" s="4648"/>
      <c r="TSO39" s="4648"/>
      <c r="TSP39" s="4648"/>
      <c r="TSQ39" s="4648"/>
      <c r="TSR39" s="4648"/>
      <c r="TSS39" s="4648"/>
      <c r="TST39" s="4648"/>
      <c r="TSU39" s="4648"/>
      <c r="TSV39" s="4648"/>
      <c r="TSW39" s="4648"/>
      <c r="TSX39" s="4648"/>
      <c r="TSY39" s="4648"/>
      <c r="TSZ39" s="4648"/>
      <c r="TTA39" s="4648"/>
      <c r="TTB39" s="4648"/>
      <c r="TTC39" s="4648"/>
      <c r="TTD39" s="4648"/>
      <c r="TTE39" s="4648"/>
      <c r="TTF39" s="4648"/>
      <c r="TTG39" s="4648"/>
      <c r="TTH39" s="4648"/>
      <c r="TTI39" s="4648"/>
      <c r="TTJ39" s="4648"/>
      <c r="TTK39" s="4648"/>
      <c r="TTL39" s="4648"/>
      <c r="TTM39" s="4648"/>
      <c r="TTN39" s="4648"/>
      <c r="TTO39" s="4648"/>
      <c r="TTP39" s="4648"/>
      <c r="TTQ39" s="4648"/>
      <c r="TTR39" s="4648"/>
      <c r="TTS39" s="4648"/>
      <c r="TTT39" s="4648"/>
      <c r="TTU39" s="4648"/>
      <c r="TTV39" s="4648"/>
      <c r="TTW39" s="4648"/>
      <c r="TTX39" s="4648"/>
      <c r="TTY39" s="4648"/>
      <c r="TTZ39" s="4648"/>
      <c r="TUA39" s="4648"/>
      <c r="TUB39" s="4648"/>
      <c r="TUC39" s="4648"/>
      <c r="TUD39" s="4648"/>
      <c r="TUE39" s="4648"/>
      <c r="TUF39" s="4648"/>
      <c r="TUG39" s="4648"/>
      <c r="TUH39" s="4648"/>
      <c r="TUI39" s="4648"/>
      <c r="TUJ39" s="4648"/>
      <c r="TUK39" s="4648"/>
      <c r="TUL39" s="4648"/>
      <c r="TUM39" s="4648"/>
      <c r="TUN39" s="4648"/>
      <c r="TUO39" s="4648"/>
      <c r="TUP39" s="4648"/>
      <c r="TUQ39" s="4648"/>
      <c r="TUR39" s="4648"/>
      <c r="TUS39" s="4648"/>
      <c r="TUT39" s="4648"/>
      <c r="TUU39" s="4648"/>
      <c r="TUV39" s="4648"/>
      <c r="TUW39" s="4648"/>
      <c r="TUX39" s="4648"/>
      <c r="TUY39" s="4648"/>
      <c r="TUZ39" s="4648"/>
      <c r="TVA39" s="4648"/>
      <c r="TVB39" s="4648"/>
      <c r="TVC39" s="4648"/>
      <c r="TVD39" s="4648"/>
      <c r="TVE39" s="4648"/>
      <c r="TVF39" s="4648"/>
      <c r="TVG39" s="4648"/>
      <c r="TVH39" s="4648"/>
      <c r="TVI39" s="4648"/>
      <c r="TVJ39" s="4648"/>
      <c r="TVK39" s="4648"/>
      <c r="TVL39" s="4648"/>
      <c r="TVM39" s="4648"/>
      <c r="TVN39" s="4648"/>
      <c r="TVO39" s="4648"/>
      <c r="TVP39" s="4648"/>
      <c r="TVQ39" s="4648"/>
      <c r="TVR39" s="4648"/>
      <c r="TVS39" s="4648"/>
      <c r="TVT39" s="4648"/>
      <c r="TVU39" s="4648"/>
      <c r="TVV39" s="4648"/>
      <c r="TVW39" s="4648"/>
      <c r="TVX39" s="4648"/>
      <c r="TVY39" s="4648"/>
      <c r="TVZ39" s="4648"/>
      <c r="TWA39" s="4648"/>
      <c r="TWB39" s="4648"/>
      <c r="TWC39" s="4648"/>
      <c r="TWD39" s="4648"/>
      <c r="TWE39" s="4648"/>
      <c r="TWF39" s="4648"/>
      <c r="TWG39" s="4648"/>
      <c r="TWH39" s="4648"/>
      <c r="TWI39" s="4648"/>
      <c r="TWJ39" s="4648"/>
      <c r="TWK39" s="4648"/>
      <c r="TWL39" s="4648"/>
      <c r="TWM39" s="4648"/>
      <c r="TWN39" s="4648"/>
      <c r="TWO39" s="4648"/>
      <c r="TWP39" s="4648"/>
      <c r="TWQ39" s="4648"/>
      <c r="TWR39" s="4648"/>
      <c r="TWS39" s="4648"/>
      <c r="TWT39" s="4648"/>
      <c r="TWU39" s="4648"/>
      <c r="TWV39" s="4648"/>
      <c r="TWW39" s="4648"/>
      <c r="TWX39" s="4648"/>
      <c r="TWY39" s="4648"/>
      <c r="TWZ39" s="4648"/>
      <c r="TXA39" s="4648"/>
      <c r="TXB39" s="4648"/>
      <c r="TXC39" s="4648"/>
      <c r="TXD39" s="4648"/>
      <c r="TXE39" s="4648"/>
      <c r="TXF39" s="4648"/>
      <c r="TXG39" s="4648"/>
      <c r="TXH39" s="4648"/>
      <c r="TXI39" s="4648"/>
      <c r="TXJ39" s="4648"/>
      <c r="TXK39" s="4648"/>
      <c r="TXL39" s="4648"/>
      <c r="TXM39" s="4648"/>
      <c r="TXN39" s="4648"/>
      <c r="TXO39" s="4648"/>
      <c r="TXP39" s="4648"/>
      <c r="TXQ39" s="4648"/>
      <c r="TXR39" s="4648"/>
      <c r="TXS39" s="4648"/>
      <c r="TXT39" s="4648"/>
      <c r="TXU39" s="4648"/>
      <c r="TXV39" s="4648"/>
      <c r="TXW39" s="4648"/>
      <c r="TXX39" s="4648"/>
      <c r="TXY39" s="4648"/>
      <c r="TXZ39" s="4648"/>
      <c r="TYA39" s="4648"/>
      <c r="TYB39" s="4648"/>
      <c r="TYC39" s="4648"/>
      <c r="TYD39" s="4648"/>
      <c r="TYE39" s="4648"/>
      <c r="TYF39" s="4648"/>
      <c r="TYG39" s="4648"/>
      <c r="TYH39" s="4648"/>
      <c r="TYI39" s="4648"/>
      <c r="TYJ39" s="4648"/>
      <c r="TYK39" s="4648"/>
      <c r="TYL39" s="4648"/>
      <c r="TYM39" s="4648"/>
      <c r="TYN39" s="4648"/>
      <c r="TYO39" s="4648"/>
      <c r="TYP39" s="4648"/>
      <c r="TYQ39" s="4648"/>
      <c r="TYR39" s="4648"/>
      <c r="TYS39" s="4648"/>
      <c r="TYT39" s="4648"/>
      <c r="TYU39" s="4648"/>
      <c r="TYV39" s="4648"/>
      <c r="TYW39" s="4648"/>
      <c r="TYX39" s="4648"/>
      <c r="TYY39" s="4648"/>
      <c r="TYZ39" s="4648"/>
      <c r="TZA39" s="4648"/>
      <c r="TZB39" s="4648"/>
      <c r="TZC39" s="4648"/>
      <c r="TZD39" s="4648"/>
      <c r="TZE39" s="4648"/>
      <c r="TZF39" s="4648"/>
      <c r="TZG39" s="4648"/>
      <c r="TZH39" s="4648"/>
      <c r="TZI39" s="4648"/>
      <c r="TZJ39" s="4648"/>
      <c r="TZK39" s="4648"/>
      <c r="TZL39" s="4648"/>
      <c r="TZM39" s="4648"/>
      <c r="TZN39" s="4648"/>
      <c r="TZO39" s="4648"/>
      <c r="TZP39" s="4648"/>
      <c r="TZQ39" s="4648"/>
      <c r="TZR39" s="4648"/>
      <c r="TZS39" s="4648"/>
      <c r="TZT39" s="4648"/>
      <c r="TZU39" s="4648"/>
      <c r="TZV39" s="4648"/>
      <c r="TZW39" s="4648"/>
      <c r="TZX39" s="4648"/>
      <c r="TZY39" s="4648"/>
      <c r="TZZ39" s="4648"/>
      <c r="UAA39" s="4648"/>
      <c r="UAB39" s="4648"/>
      <c r="UAC39" s="4648"/>
      <c r="UAD39" s="4648"/>
      <c r="UAE39" s="4648"/>
      <c r="UAF39" s="4648"/>
      <c r="UAG39" s="4648"/>
      <c r="UAH39" s="4648"/>
      <c r="UAI39" s="4648"/>
      <c r="UAJ39" s="4648"/>
      <c r="UAK39" s="4648"/>
      <c r="UAL39" s="4648"/>
      <c r="UAM39" s="4648"/>
      <c r="UAN39" s="4648"/>
      <c r="UAO39" s="4648"/>
      <c r="UAP39" s="4648"/>
      <c r="UAQ39" s="4648"/>
      <c r="UAR39" s="4648"/>
      <c r="UAS39" s="4648"/>
      <c r="UAT39" s="4648"/>
      <c r="UAU39" s="4648"/>
      <c r="UAV39" s="4648"/>
      <c r="UAW39" s="4648"/>
      <c r="UAX39" s="4648"/>
      <c r="UAY39" s="4648"/>
      <c r="UAZ39" s="4648"/>
      <c r="UBA39" s="4648"/>
      <c r="UBB39" s="4648"/>
      <c r="UBC39" s="4648"/>
      <c r="UBD39" s="4648"/>
      <c r="UBE39" s="4648"/>
      <c r="UBF39" s="4648"/>
      <c r="UBG39" s="4648"/>
      <c r="UBH39" s="4648"/>
      <c r="UBI39" s="4648"/>
      <c r="UBJ39" s="4648"/>
      <c r="UBK39" s="4648"/>
      <c r="UBL39" s="4648"/>
      <c r="UBM39" s="4648"/>
      <c r="UBN39" s="4648"/>
      <c r="UBO39" s="4648"/>
      <c r="UBP39" s="4648"/>
      <c r="UBQ39" s="4648"/>
      <c r="UBR39" s="4648"/>
      <c r="UBS39" s="4648"/>
      <c r="UBT39" s="4648"/>
      <c r="UBU39" s="4648"/>
      <c r="UBV39" s="4648"/>
      <c r="UBW39" s="4648"/>
      <c r="UBX39" s="4648"/>
      <c r="UBY39" s="4648"/>
      <c r="UBZ39" s="4648"/>
      <c r="UCA39" s="4648"/>
      <c r="UCB39" s="4648"/>
      <c r="UCC39" s="4648"/>
      <c r="UCD39" s="4648"/>
      <c r="UCE39" s="4648"/>
      <c r="UCF39" s="4648"/>
      <c r="UCG39" s="4648"/>
      <c r="UCH39" s="4648"/>
      <c r="UCI39" s="4648"/>
      <c r="UCJ39" s="4648"/>
      <c r="UCK39" s="4648"/>
      <c r="UCL39" s="4648"/>
      <c r="UCM39" s="4648"/>
      <c r="UCN39" s="4648"/>
      <c r="UCO39" s="4648"/>
      <c r="UCP39" s="4648"/>
      <c r="UCQ39" s="4648"/>
      <c r="UCR39" s="4648"/>
      <c r="UCS39" s="4648"/>
      <c r="UCT39" s="4648"/>
      <c r="UCU39" s="4648"/>
      <c r="UCV39" s="4648"/>
      <c r="UCW39" s="4648"/>
      <c r="UCX39" s="4648"/>
      <c r="UCY39" s="4648"/>
      <c r="UCZ39" s="4648"/>
      <c r="UDA39" s="4648"/>
      <c r="UDB39" s="4648"/>
      <c r="UDC39" s="4648"/>
      <c r="UDD39" s="4648"/>
      <c r="UDE39" s="4648"/>
      <c r="UDF39" s="4648"/>
      <c r="UDG39" s="4648"/>
      <c r="UDH39" s="4648"/>
      <c r="UDI39" s="4648"/>
      <c r="UDJ39" s="4648"/>
      <c r="UDK39" s="4648"/>
      <c r="UDL39" s="4648"/>
      <c r="UDM39" s="4648"/>
      <c r="UDN39" s="4648"/>
      <c r="UDO39" s="4648"/>
      <c r="UDP39" s="4648"/>
      <c r="UDQ39" s="4648"/>
      <c r="UDR39" s="4648"/>
      <c r="UDS39" s="4648"/>
      <c r="UDT39" s="4648"/>
      <c r="UDU39" s="4648"/>
      <c r="UDV39" s="4648"/>
      <c r="UDW39" s="4648"/>
      <c r="UDX39" s="4648"/>
      <c r="UDY39" s="4648"/>
      <c r="UDZ39" s="4648"/>
      <c r="UEA39" s="4648"/>
      <c r="UEB39" s="4648"/>
      <c r="UEC39" s="4648"/>
      <c r="UED39" s="4648"/>
      <c r="UEE39" s="4648"/>
      <c r="UEF39" s="4648"/>
      <c r="UEG39" s="4648"/>
      <c r="UEH39" s="4648"/>
      <c r="UEI39" s="4648"/>
      <c r="UEJ39" s="4648"/>
      <c r="UEK39" s="4648"/>
      <c r="UEL39" s="4648"/>
      <c r="UEM39" s="4648"/>
      <c r="UEN39" s="4648"/>
      <c r="UEO39" s="4648"/>
      <c r="UEP39" s="4648"/>
      <c r="UEQ39" s="4648"/>
      <c r="UER39" s="4648"/>
      <c r="UES39" s="4648"/>
      <c r="UET39" s="4648"/>
      <c r="UEU39" s="4648"/>
      <c r="UEV39" s="4648"/>
      <c r="UEW39" s="4648"/>
      <c r="UEX39" s="4648"/>
      <c r="UEY39" s="4648"/>
      <c r="UEZ39" s="4648"/>
      <c r="UFA39" s="4648"/>
      <c r="UFB39" s="4648"/>
      <c r="UFC39" s="4648"/>
      <c r="UFD39" s="4648"/>
      <c r="UFE39" s="4648"/>
      <c r="UFF39" s="4648"/>
      <c r="UFG39" s="4648"/>
      <c r="UFH39" s="4648"/>
      <c r="UFI39" s="4648"/>
      <c r="UFJ39" s="4648"/>
      <c r="UFK39" s="4648"/>
      <c r="UFL39" s="4648"/>
      <c r="UFM39" s="4648"/>
      <c r="UFN39" s="4648"/>
      <c r="UFO39" s="4648"/>
      <c r="UFP39" s="4648"/>
      <c r="UFQ39" s="4648"/>
      <c r="UFR39" s="4648"/>
      <c r="UFS39" s="4648"/>
      <c r="UFT39" s="4648"/>
      <c r="UFU39" s="4648"/>
      <c r="UFV39" s="4648"/>
      <c r="UFW39" s="4648"/>
      <c r="UFX39" s="4648"/>
      <c r="UFY39" s="4648"/>
      <c r="UFZ39" s="4648"/>
      <c r="UGA39" s="4648"/>
      <c r="UGB39" s="4648"/>
      <c r="UGC39" s="4648"/>
      <c r="UGD39" s="4648"/>
      <c r="UGE39" s="4648"/>
      <c r="UGF39" s="4648"/>
      <c r="UGG39" s="4648"/>
      <c r="UGH39" s="4648"/>
      <c r="UGI39" s="4648"/>
      <c r="UGJ39" s="4648"/>
      <c r="UGK39" s="4648"/>
      <c r="UGL39" s="4648"/>
      <c r="UGM39" s="4648"/>
      <c r="UGN39" s="4648"/>
      <c r="UGO39" s="4648"/>
      <c r="UGP39" s="4648"/>
      <c r="UGQ39" s="4648"/>
      <c r="UGR39" s="4648"/>
      <c r="UGS39" s="4648"/>
      <c r="UGT39" s="4648"/>
      <c r="UGU39" s="4648"/>
      <c r="UGV39" s="4648"/>
      <c r="UGW39" s="4648"/>
      <c r="UGX39" s="4648"/>
      <c r="UGY39" s="4648"/>
      <c r="UGZ39" s="4648"/>
      <c r="UHA39" s="4648"/>
      <c r="UHB39" s="4648"/>
      <c r="UHC39" s="4648"/>
      <c r="UHD39" s="4648"/>
      <c r="UHE39" s="4648"/>
      <c r="UHF39" s="4648"/>
      <c r="UHG39" s="4648"/>
      <c r="UHH39" s="4648"/>
      <c r="UHI39" s="4648"/>
      <c r="UHJ39" s="4648"/>
      <c r="UHK39" s="4648"/>
      <c r="UHL39" s="4648"/>
      <c r="UHM39" s="4648"/>
      <c r="UHN39" s="4648"/>
      <c r="UHO39" s="4648"/>
      <c r="UHP39" s="4648"/>
      <c r="UHQ39" s="4648"/>
      <c r="UHR39" s="4648"/>
      <c r="UHS39" s="4648"/>
      <c r="UHT39" s="4648"/>
      <c r="UHU39" s="4648"/>
      <c r="UHV39" s="4648"/>
      <c r="UHW39" s="4648"/>
      <c r="UHX39" s="4648"/>
      <c r="UHY39" s="4648"/>
      <c r="UHZ39" s="4648"/>
      <c r="UIA39" s="4648"/>
      <c r="UIB39" s="4648"/>
      <c r="UIC39" s="4648"/>
      <c r="UID39" s="4648"/>
      <c r="UIE39" s="4648"/>
      <c r="UIF39" s="4648"/>
      <c r="UIG39" s="4648"/>
      <c r="UIH39" s="4648"/>
      <c r="UII39" s="4648"/>
      <c r="UIJ39" s="4648"/>
      <c r="UIK39" s="4648"/>
      <c r="UIL39" s="4648"/>
      <c r="UIM39" s="4648"/>
      <c r="UIN39" s="4648"/>
      <c r="UIO39" s="4648"/>
      <c r="UIP39" s="4648"/>
      <c r="UIQ39" s="4648"/>
      <c r="UIR39" s="4648"/>
      <c r="UIS39" s="4648"/>
      <c r="UIT39" s="4648"/>
      <c r="UIU39" s="4648"/>
      <c r="UIV39" s="4648"/>
      <c r="UIW39" s="4648"/>
      <c r="UIX39" s="4648"/>
      <c r="UIY39" s="4648"/>
      <c r="UIZ39" s="4648"/>
      <c r="UJA39" s="4648"/>
      <c r="UJB39" s="4648"/>
      <c r="UJC39" s="4648"/>
      <c r="UJD39" s="4648"/>
      <c r="UJE39" s="4648"/>
      <c r="UJF39" s="4648"/>
      <c r="UJG39" s="4648"/>
      <c r="UJH39" s="4648"/>
      <c r="UJI39" s="4648"/>
      <c r="UJJ39" s="4648"/>
      <c r="UJK39" s="4648"/>
      <c r="UJL39" s="4648"/>
      <c r="UJM39" s="4648"/>
      <c r="UJN39" s="4648"/>
      <c r="UJO39" s="4648"/>
      <c r="UJP39" s="4648"/>
      <c r="UJQ39" s="4648"/>
      <c r="UJR39" s="4648"/>
      <c r="UJS39" s="4648"/>
      <c r="UJT39" s="4648"/>
      <c r="UJU39" s="4648"/>
      <c r="UJV39" s="4648"/>
      <c r="UJW39" s="4648"/>
      <c r="UJX39" s="4648"/>
      <c r="UJY39" s="4648"/>
      <c r="UJZ39" s="4648"/>
      <c r="UKA39" s="4648"/>
      <c r="UKB39" s="4648"/>
      <c r="UKC39" s="4648"/>
      <c r="UKD39" s="4648"/>
      <c r="UKE39" s="4648"/>
      <c r="UKF39" s="4648"/>
      <c r="UKG39" s="4648"/>
      <c r="UKH39" s="4648"/>
      <c r="UKI39" s="4648"/>
      <c r="UKJ39" s="4648"/>
      <c r="UKK39" s="4648"/>
      <c r="UKL39" s="4648"/>
      <c r="UKM39" s="4648"/>
      <c r="UKN39" s="4648"/>
      <c r="UKO39" s="4648"/>
      <c r="UKP39" s="4648"/>
      <c r="UKQ39" s="4648"/>
      <c r="UKR39" s="4648"/>
      <c r="UKS39" s="4648"/>
      <c r="UKT39" s="4648"/>
      <c r="UKU39" s="4648"/>
      <c r="UKV39" s="4648"/>
      <c r="UKW39" s="4648"/>
      <c r="UKX39" s="4648"/>
      <c r="UKY39" s="4648"/>
      <c r="UKZ39" s="4648"/>
      <c r="ULA39" s="4648"/>
      <c r="ULB39" s="4648"/>
      <c r="ULC39" s="4648"/>
      <c r="ULD39" s="4648"/>
      <c r="ULE39" s="4648"/>
      <c r="ULF39" s="4648"/>
      <c r="ULG39" s="4648"/>
      <c r="ULH39" s="4648"/>
      <c r="ULI39" s="4648"/>
      <c r="ULJ39" s="4648"/>
      <c r="ULK39" s="4648"/>
      <c r="ULL39" s="4648"/>
      <c r="ULM39" s="4648"/>
      <c r="ULN39" s="4648"/>
      <c r="ULO39" s="4648"/>
      <c r="ULP39" s="4648"/>
      <c r="ULQ39" s="4648"/>
      <c r="ULR39" s="4648"/>
      <c r="ULS39" s="4648"/>
      <c r="ULT39" s="4648"/>
      <c r="ULU39" s="4648"/>
      <c r="ULV39" s="4648"/>
      <c r="ULW39" s="4648"/>
      <c r="ULX39" s="4648"/>
      <c r="ULY39" s="4648"/>
      <c r="ULZ39" s="4648"/>
      <c r="UMA39" s="4648"/>
      <c r="UMB39" s="4648"/>
      <c r="UMC39" s="4648"/>
      <c r="UMD39" s="4648"/>
      <c r="UME39" s="4648"/>
      <c r="UMF39" s="4648"/>
      <c r="UMG39" s="4648"/>
      <c r="UMH39" s="4648"/>
      <c r="UMI39" s="4648"/>
      <c r="UMJ39" s="4648"/>
      <c r="UMK39" s="4648"/>
      <c r="UML39" s="4648"/>
      <c r="UMM39" s="4648"/>
      <c r="UMN39" s="4648"/>
      <c r="UMO39" s="4648"/>
      <c r="UMP39" s="4648"/>
      <c r="UMQ39" s="4648"/>
      <c r="UMR39" s="4648"/>
      <c r="UMS39" s="4648"/>
      <c r="UMT39" s="4648"/>
      <c r="UMU39" s="4648"/>
      <c r="UMV39" s="4648"/>
      <c r="UMW39" s="4648"/>
      <c r="UMX39" s="4648"/>
      <c r="UMY39" s="4648"/>
      <c r="UMZ39" s="4648"/>
      <c r="UNA39" s="4648"/>
      <c r="UNB39" s="4648"/>
      <c r="UNC39" s="4648"/>
      <c r="UND39" s="4648"/>
      <c r="UNE39" s="4648"/>
      <c r="UNF39" s="4648"/>
      <c r="UNG39" s="4648"/>
      <c r="UNH39" s="4648"/>
      <c r="UNI39" s="4648"/>
      <c r="UNJ39" s="4648"/>
      <c r="UNK39" s="4648"/>
      <c r="UNL39" s="4648"/>
      <c r="UNM39" s="4648"/>
      <c r="UNN39" s="4648"/>
      <c r="UNO39" s="4648"/>
      <c r="UNP39" s="4648"/>
      <c r="UNQ39" s="4648"/>
      <c r="UNR39" s="4648"/>
      <c r="UNS39" s="4648"/>
      <c r="UNT39" s="4648"/>
      <c r="UNU39" s="4648"/>
      <c r="UNV39" s="4648"/>
      <c r="UNW39" s="4648"/>
      <c r="UNX39" s="4648"/>
      <c r="UNY39" s="4648"/>
      <c r="UNZ39" s="4648"/>
      <c r="UOA39" s="4648"/>
      <c r="UOB39" s="4648"/>
      <c r="UOC39" s="4648"/>
      <c r="UOD39" s="4648"/>
      <c r="UOE39" s="4648"/>
      <c r="UOF39" s="4648"/>
      <c r="UOG39" s="4648"/>
      <c r="UOH39" s="4648"/>
      <c r="UOI39" s="4648"/>
      <c r="UOJ39" s="4648"/>
      <c r="UOK39" s="4648"/>
      <c r="UOL39" s="4648"/>
      <c r="UOM39" s="4648"/>
      <c r="UON39" s="4648"/>
      <c r="UOO39" s="4648"/>
      <c r="UOP39" s="4648"/>
      <c r="UOQ39" s="4648"/>
      <c r="UOR39" s="4648"/>
      <c r="UOS39" s="4648"/>
      <c r="UOT39" s="4648"/>
      <c r="UOU39" s="4648"/>
      <c r="UOV39" s="4648"/>
      <c r="UOW39" s="4648"/>
      <c r="UOX39" s="4648"/>
      <c r="UOY39" s="4648"/>
      <c r="UOZ39" s="4648"/>
      <c r="UPA39" s="4648"/>
      <c r="UPB39" s="4648"/>
      <c r="UPC39" s="4648"/>
      <c r="UPD39" s="4648"/>
      <c r="UPE39" s="4648"/>
      <c r="UPF39" s="4648"/>
      <c r="UPG39" s="4648"/>
      <c r="UPH39" s="4648"/>
      <c r="UPI39" s="4648"/>
      <c r="UPJ39" s="4648"/>
      <c r="UPK39" s="4648"/>
      <c r="UPL39" s="4648"/>
      <c r="UPM39" s="4648"/>
      <c r="UPN39" s="4648"/>
      <c r="UPO39" s="4648"/>
      <c r="UPP39" s="4648"/>
      <c r="UPQ39" s="4648"/>
      <c r="UPR39" s="4648"/>
      <c r="UPS39" s="4648"/>
      <c r="UPT39" s="4648"/>
      <c r="UPU39" s="4648"/>
      <c r="UPV39" s="4648"/>
      <c r="UPW39" s="4648"/>
      <c r="UPX39" s="4648"/>
      <c r="UPY39" s="4648"/>
      <c r="UPZ39" s="4648"/>
      <c r="UQA39" s="4648"/>
      <c r="UQB39" s="4648"/>
      <c r="UQC39" s="4648"/>
      <c r="UQD39" s="4648"/>
      <c r="UQE39" s="4648"/>
      <c r="UQF39" s="4648"/>
      <c r="UQG39" s="4648"/>
      <c r="UQH39" s="4648"/>
      <c r="UQI39" s="4648"/>
      <c r="UQJ39" s="4648"/>
      <c r="UQK39" s="4648"/>
      <c r="UQL39" s="4648"/>
      <c r="UQM39" s="4648"/>
      <c r="UQN39" s="4648"/>
      <c r="UQO39" s="4648"/>
      <c r="UQP39" s="4648"/>
      <c r="UQQ39" s="4648"/>
      <c r="UQR39" s="4648"/>
      <c r="UQS39" s="4648"/>
      <c r="UQT39" s="4648"/>
      <c r="UQU39" s="4648"/>
      <c r="UQV39" s="4648"/>
      <c r="UQW39" s="4648"/>
      <c r="UQX39" s="4648"/>
      <c r="UQY39" s="4648"/>
      <c r="UQZ39" s="4648"/>
      <c r="URA39" s="4648"/>
      <c r="URB39" s="4648"/>
      <c r="URC39" s="4648"/>
      <c r="URD39" s="4648"/>
      <c r="URE39" s="4648"/>
      <c r="URF39" s="4648"/>
      <c r="URG39" s="4648"/>
      <c r="URH39" s="4648"/>
      <c r="URI39" s="4648"/>
      <c r="URJ39" s="4648"/>
      <c r="URK39" s="4648"/>
      <c r="URL39" s="4648"/>
      <c r="URM39" s="4648"/>
      <c r="URN39" s="4648"/>
      <c r="URO39" s="4648"/>
      <c r="URP39" s="4648"/>
      <c r="URQ39" s="4648"/>
      <c r="URR39" s="4648"/>
      <c r="URS39" s="4648"/>
      <c r="URT39" s="4648"/>
      <c r="URU39" s="4648"/>
      <c r="URV39" s="4648"/>
      <c r="URW39" s="4648"/>
      <c r="URX39" s="4648"/>
      <c r="URY39" s="4648"/>
      <c r="URZ39" s="4648"/>
      <c r="USA39" s="4648"/>
      <c r="USB39" s="4648"/>
      <c r="USC39" s="4648"/>
      <c r="USD39" s="4648"/>
      <c r="USE39" s="4648"/>
      <c r="USF39" s="4648"/>
      <c r="USG39" s="4648"/>
      <c r="USH39" s="4648"/>
      <c r="USI39" s="4648"/>
      <c r="USJ39" s="4648"/>
      <c r="USK39" s="4648"/>
      <c r="USL39" s="4648"/>
      <c r="USM39" s="4648"/>
      <c r="USN39" s="4648"/>
      <c r="USO39" s="4648"/>
      <c r="USP39" s="4648"/>
      <c r="USQ39" s="4648"/>
      <c r="USR39" s="4648"/>
      <c r="USS39" s="4648"/>
      <c r="UST39" s="4648"/>
      <c r="USU39" s="4648"/>
      <c r="USV39" s="4648"/>
      <c r="USW39" s="4648"/>
      <c r="USX39" s="4648"/>
      <c r="USY39" s="4648"/>
      <c r="USZ39" s="4648"/>
      <c r="UTA39" s="4648"/>
      <c r="UTB39" s="4648"/>
      <c r="UTC39" s="4648"/>
      <c r="UTD39" s="4648"/>
      <c r="UTE39" s="4648"/>
      <c r="UTF39" s="4648"/>
      <c r="UTG39" s="4648"/>
      <c r="UTH39" s="4648"/>
      <c r="UTI39" s="4648"/>
      <c r="UTJ39" s="4648"/>
      <c r="UTK39" s="4648"/>
      <c r="UTL39" s="4648"/>
      <c r="UTM39" s="4648"/>
      <c r="UTN39" s="4648"/>
      <c r="UTO39" s="4648"/>
      <c r="UTP39" s="4648"/>
      <c r="UTQ39" s="4648"/>
      <c r="UTR39" s="4648"/>
      <c r="UTS39" s="4648"/>
      <c r="UTT39" s="4648"/>
      <c r="UTU39" s="4648"/>
      <c r="UTV39" s="4648"/>
      <c r="UTW39" s="4648"/>
      <c r="UTX39" s="4648"/>
      <c r="UTY39" s="4648"/>
      <c r="UTZ39" s="4648"/>
      <c r="UUA39" s="4648"/>
      <c r="UUB39" s="4648"/>
      <c r="UUC39" s="4648"/>
      <c r="UUD39" s="4648"/>
      <c r="UUE39" s="4648"/>
      <c r="UUF39" s="4648"/>
      <c r="UUG39" s="4648"/>
      <c r="UUH39" s="4648"/>
      <c r="UUI39" s="4648"/>
      <c r="UUJ39" s="4648"/>
      <c r="UUK39" s="4648"/>
      <c r="UUL39" s="4648"/>
      <c r="UUM39" s="4648"/>
      <c r="UUN39" s="4648"/>
      <c r="UUO39" s="4648"/>
      <c r="UUP39" s="4648"/>
      <c r="UUQ39" s="4648"/>
      <c r="UUR39" s="4648"/>
      <c r="UUS39" s="4648"/>
      <c r="UUT39" s="4648"/>
      <c r="UUU39" s="4648"/>
      <c r="UUV39" s="4648"/>
      <c r="UUW39" s="4648"/>
      <c r="UUX39" s="4648"/>
      <c r="UUY39" s="4648"/>
      <c r="UUZ39" s="4648"/>
      <c r="UVA39" s="4648"/>
      <c r="UVB39" s="4648"/>
      <c r="UVC39" s="4648"/>
      <c r="UVD39" s="4648"/>
      <c r="UVE39" s="4648"/>
      <c r="UVF39" s="4648"/>
      <c r="UVG39" s="4648"/>
      <c r="UVH39" s="4648"/>
      <c r="UVI39" s="4648"/>
      <c r="UVJ39" s="4648"/>
      <c r="UVK39" s="4648"/>
      <c r="UVL39" s="4648"/>
      <c r="UVM39" s="4648"/>
      <c r="UVN39" s="4648"/>
      <c r="UVO39" s="4648"/>
      <c r="UVP39" s="4648"/>
      <c r="UVQ39" s="4648"/>
      <c r="UVR39" s="4648"/>
      <c r="UVS39" s="4648"/>
      <c r="UVT39" s="4648"/>
      <c r="UVU39" s="4648"/>
      <c r="UVV39" s="4648"/>
      <c r="UVW39" s="4648"/>
      <c r="UVX39" s="4648"/>
      <c r="UVY39" s="4648"/>
      <c r="UVZ39" s="4648"/>
      <c r="UWA39" s="4648"/>
      <c r="UWB39" s="4648"/>
      <c r="UWC39" s="4648"/>
      <c r="UWD39" s="4648"/>
      <c r="UWE39" s="4648"/>
      <c r="UWF39" s="4648"/>
      <c r="UWG39" s="4648"/>
      <c r="UWH39" s="4648"/>
      <c r="UWI39" s="4648"/>
      <c r="UWJ39" s="4648"/>
      <c r="UWK39" s="4648"/>
      <c r="UWL39" s="4648"/>
      <c r="UWM39" s="4648"/>
      <c r="UWN39" s="4648"/>
      <c r="UWO39" s="4648"/>
      <c r="UWP39" s="4648"/>
      <c r="UWQ39" s="4648"/>
      <c r="UWR39" s="4648"/>
      <c r="UWS39" s="4648"/>
      <c r="UWT39" s="4648"/>
      <c r="UWU39" s="4648"/>
      <c r="UWV39" s="4648"/>
      <c r="UWW39" s="4648"/>
      <c r="UWX39" s="4648"/>
      <c r="UWY39" s="4648"/>
      <c r="UWZ39" s="4648"/>
      <c r="UXA39" s="4648"/>
      <c r="UXB39" s="4648"/>
      <c r="UXC39" s="4648"/>
      <c r="UXD39" s="4648"/>
      <c r="UXE39" s="4648"/>
      <c r="UXF39" s="4648"/>
      <c r="UXG39" s="4648"/>
      <c r="UXH39" s="4648"/>
      <c r="UXI39" s="4648"/>
      <c r="UXJ39" s="4648"/>
      <c r="UXK39" s="4648"/>
      <c r="UXL39" s="4648"/>
      <c r="UXM39" s="4648"/>
      <c r="UXN39" s="4648"/>
      <c r="UXO39" s="4648"/>
      <c r="UXP39" s="4648"/>
      <c r="UXQ39" s="4648"/>
      <c r="UXR39" s="4648"/>
      <c r="UXS39" s="4648"/>
      <c r="UXT39" s="4648"/>
      <c r="UXU39" s="4648"/>
      <c r="UXV39" s="4648"/>
      <c r="UXW39" s="4648"/>
      <c r="UXX39" s="4648"/>
      <c r="UXY39" s="4648"/>
      <c r="UXZ39" s="4648"/>
      <c r="UYA39" s="4648"/>
      <c r="UYB39" s="4648"/>
      <c r="UYC39" s="4648"/>
      <c r="UYD39" s="4648"/>
      <c r="UYE39" s="4648"/>
      <c r="UYF39" s="4648"/>
      <c r="UYG39" s="4648"/>
      <c r="UYH39" s="4648"/>
      <c r="UYI39" s="4648"/>
      <c r="UYJ39" s="4648"/>
      <c r="UYK39" s="4648"/>
      <c r="UYL39" s="4648"/>
      <c r="UYM39" s="4648"/>
      <c r="UYN39" s="4648"/>
      <c r="UYO39" s="4648"/>
      <c r="UYP39" s="4648"/>
      <c r="UYQ39" s="4648"/>
      <c r="UYR39" s="4648"/>
      <c r="UYS39" s="4648"/>
      <c r="UYT39" s="4648"/>
      <c r="UYU39" s="4648"/>
      <c r="UYV39" s="4648"/>
      <c r="UYW39" s="4648"/>
      <c r="UYX39" s="4648"/>
      <c r="UYY39" s="4648"/>
      <c r="UYZ39" s="4648"/>
      <c r="UZA39" s="4648"/>
      <c r="UZB39" s="4648"/>
      <c r="UZC39" s="4648"/>
      <c r="UZD39" s="4648"/>
      <c r="UZE39" s="4648"/>
      <c r="UZF39" s="4648"/>
      <c r="UZG39" s="4648"/>
      <c r="UZH39" s="4648"/>
      <c r="UZI39" s="4648"/>
      <c r="UZJ39" s="4648"/>
      <c r="UZK39" s="4648"/>
      <c r="UZL39" s="4648"/>
      <c r="UZM39" s="4648"/>
      <c r="UZN39" s="4648"/>
      <c r="UZO39" s="4648"/>
      <c r="UZP39" s="4648"/>
      <c r="UZQ39" s="4648"/>
      <c r="UZR39" s="4648"/>
      <c r="UZS39" s="4648"/>
      <c r="UZT39" s="4648"/>
      <c r="UZU39" s="4648"/>
      <c r="UZV39" s="4648"/>
      <c r="UZW39" s="4648"/>
      <c r="UZX39" s="4648"/>
      <c r="UZY39" s="4648"/>
      <c r="UZZ39" s="4648"/>
      <c r="VAA39" s="4648"/>
      <c r="VAB39" s="4648"/>
      <c r="VAC39" s="4648"/>
      <c r="VAD39" s="4648"/>
      <c r="VAE39" s="4648"/>
      <c r="VAF39" s="4648"/>
      <c r="VAG39" s="4648"/>
      <c r="VAH39" s="4648"/>
      <c r="VAI39" s="4648"/>
      <c r="VAJ39" s="4648"/>
      <c r="VAK39" s="4648"/>
      <c r="VAL39" s="4648"/>
      <c r="VAM39" s="4648"/>
      <c r="VAN39" s="4648"/>
      <c r="VAO39" s="4648"/>
      <c r="VAP39" s="4648"/>
      <c r="VAQ39" s="4648"/>
      <c r="VAR39" s="4648"/>
      <c r="VAS39" s="4648"/>
      <c r="VAT39" s="4648"/>
      <c r="VAU39" s="4648"/>
      <c r="VAV39" s="4648"/>
      <c r="VAW39" s="4648"/>
      <c r="VAX39" s="4648"/>
      <c r="VAY39" s="4648"/>
      <c r="VAZ39" s="4648"/>
      <c r="VBA39" s="4648"/>
      <c r="VBB39" s="4648"/>
      <c r="VBC39" s="4648"/>
      <c r="VBD39" s="4648"/>
      <c r="VBE39" s="4648"/>
      <c r="VBF39" s="4648"/>
      <c r="VBG39" s="4648"/>
      <c r="VBH39" s="4648"/>
      <c r="VBI39" s="4648"/>
      <c r="VBJ39" s="4648"/>
      <c r="VBK39" s="4648"/>
      <c r="VBL39" s="4648"/>
      <c r="VBM39" s="4648"/>
      <c r="VBN39" s="4648"/>
      <c r="VBO39" s="4648"/>
      <c r="VBP39" s="4648"/>
      <c r="VBQ39" s="4648"/>
      <c r="VBR39" s="4648"/>
      <c r="VBS39" s="4648"/>
      <c r="VBT39" s="4648"/>
      <c r="VBU39" s="4648"/>
      <c r="VBV39" s="4648"/>
      <c r="VBW39" s="4648"/>
      <c r="VBX39" s="4648"/>
      <c r="VBY39" s="4648"/>
      <c r="VBZ39" s="4648"/>
      <c r="VCA39" s="4648"/>
      <c r="VCB39" s="4648"/>
      <c r="VCC39" s="4648"/>
      <c r="VCD39" s="4648"/>
      <c r="VCE39" s="4648"/>
      <c r="VCF39" s="4648"/>
      <c r="VCG39" s="4648"/>
      <c r="VCH39" s="4648"/>
      <c r="VCI39" s="4648"/>
      <c r="VCJ39" s="4648"/>
      <c r="VCK39" s="4648"/>
      <c r="VCL39" s="4648"/>
      <c r="VCM39" s="4648"/>
      <c r="VCN39" s="4648"/>
      <c r="VCO39" s="4648"/>
      <c r="VCP39" s="4648"/>
      <c r="VCQ39" s="4648"/>
      <c r="VCR39" s="4648"/>
      <c r="VCS39" s="4648"/>
      <c r="VCT39" s="4648"/>
      <c r="VCU39" s="4648"/>
      <c r="VCV39" s="4648"/>
      <c r="VCW39" s="4648"/>
      <c r="VCX39" s="4648"/>
      <c r="VCY39" s="4648"/>
      <c r="VCZ39" s="4648"/>
      <c r="VDA39" s="4648"/>
      <c r="VDB39" s="4648"/>
      <c r="VDC39" s="4648"/>
      <c r="VDD39" s="4648"/>
      <c r="VDE39" s="4648"/>
      <c r="VDF39" s="4648"/>
      <c r="VDG39" s="4648"/>
      <c r="VDH39" s="4648"/>
      <c r="VDI39" s="4648"/>
      <c r="VDJ39" s="4648"/>
      <c r="VDK39" s="4648"/>
      <c r="VDL39" s="4648"/>
      <c r="VDM39" s="4648"/>
      <c r="VDN39" s="4648"/>
      <c r="VDO39" s="4648"/>
      <c r="VDP39" s="4648"/>
      <c r="VDQ39" s="4648"/>
      <c r="VDR39" s="4648"/>
      <c r="VDS39" s="4648"/>
      <c r="VDT39" s="4648"/>
      <c r="VDU39" s="4648"/>
      <c r="VDV39" s="4648"/>
      <c r="VDW39" s="4648"/>
      <c r="VDX39" s="4648"/>
      <c r="VDY39" s="4648"/>
      <c r="VDZ39" s="4648"/>
      <c r="VEA39" s="4648"/>
      <c r="VEB39" s="4648"/>
      <c r="VEC39" s="4648"/>
      <c r="VED39" s="4648"/>
      <c r="VEE39" s="4648"/>
      <c r="VEF39" s="4648"/>
      <c r="VEG39" s="4648"/>
      <c r="VEH39" s="4648"/>
      <c r="VEI39" s="4648"/>
      <c r="VEJ39" s="4648"/>
      <c r="VEK39" s="4648"/>
      <c r="VEL39" s="4648"/>
      <c r="VEM39" s="4648"/>
      <c r="VEN39" s="4648"/>
      <c r="VEO39" s="4648"/>
      <c r="VEP39" s="4648"/>
      <c r="VEQ39" s="4648"/>
      <c r="VER39" s="4648"/>
      <c r="VES39" s="4648"/>
      <c r="VET39" s="4648"/>
      <c r="VEU39" s="4648"/>
      <c r="VEV39" s="4648"/>
      <c r="VEW39" s="4648"/>
      <c r="VEX39" s="4648"/>
      <c r="VEY39" s="4648"/>
      <c r="VEZ39" s="4648"/>
      <c r="VFA39" s="4648"/>
      <c r="VFB39" s="4648"/>
      <c r="VFC39" s="4648"/>
      <c r="VFD39" s="4648"/>
      <c r="VFE39" s="4648"/>
      <c r="VFF39" s="4648"/>
      <c r="VFG39" s="4648"/>
      <c r="VFH39" s="4648"/>
      <c r="VFI39" s="4648"/>
      <c r="VFJ39" s="4648"/>
      <c r="VFK39" s="4648"/>
      <c r="VFL39" s="4648"/>
      <c r="VFM39" s="4648"/>
      <c r="VFN39" s="4648"/>
      <c r="VFO39" s="4648"/>
      <c r="VFP39" s="4648"/>
      <c r="VFQ39" s="4648"/>
      <c r="VFR39" s="4648"/>
      <c r="VFS39" s="4648"/>
      <c r="VFT39" s="4648"/>
      <c r="VFU39" s="4648"/>
      <c r="VFV39" s="4648"/>
      <c r="VFW39" s="4648"/>
      <c r="VFX39" s="4648"/>
      <c r="VFY39" s="4648"/>
      <c r="VFZ39" s="4648"/>
      <c r="VGA39" s="4648"/>
      <c r="VGB39" s="4648"/>
      <c r="VGC39" s="4648"/>
      <c r="VGD39" s="4648"/>
      <c r="VGE39" s="4648"/>
      <c r="VGF39" s="4648"/>
      <c r="VGG39" s="4648"/>
      <c r="VGH39" s="4648"/>
      <c r="VGI39" s="4648"/>
      <c r="VGJ39" s="4648"/>
      <c r="VGK39" s="4648"/>
      <c r="VGL39" s="4648"/>
      <c r="VGM39" s="4648"/>
      <c r="VGN39" s="4648"/>
      <c r="VGO39" s="4648"/>
      <c r="VGP39" s="4648"/>
      <c r="VGQ39" s="4648"/>
      <c r="VGR39" s="4648"/>
      <c r="VGS39" s="4648"/>
      <c r="VGT39" s="4648"/>
      <c r="VGU39" s="4648"/>
      <c r="VGV39" s="4648"/>
      <c r="VGW39" s="4648"/>
      <c r="VGX39" s="4648"/>
      <c r="VGY39" s="4648"/>
      <c r="VGZ39" s="4648"/>
      <c r="VHA39" s="4648"/>
      <c r="VHB39" s="4648"/>
      <c r="VHC39" s="4648"/>
      <c r="VHD39" s="4648"/>
      <c r="VHE39" s="4648"/>
      <c r="VHF39" s="4648"/>
      <c r="VHG39" s="4648"/>
      <c r="VHH39" s="4648"/>
      <c r="VHI39" s="4648"/>
      <c r="VHJ39" s="4648"/>
      <c r="VHK39" s="4648"/>
      <c r="VHL39" s="4648"/>
      <c r="VHM39" s="4648"/>
      <c r="VHN39" s="4648"/>
      <c r="VHO39" s="4648"/>
      <c r="VHP39" s="4648"/>
      <c r="VHQ39" s="4648"/>
      <c r="VHR39" s="4648"/>
      <c r="VHS39" s="4648"/>
      <c r="VHT39" s="4648"/>
      <c r="VHU39" s="4648"/>
      <c r="VHV39" s="4648"/>
      <c r="VHW39" s="4648"/>
      <c r="VHX39" s="4648"/>
      <c r="VHY39" s="4648"/>
      <c r="VHZ39" s="4648"/>
      <c r="VIA39" s="4648"/>
      <c r="VIB39" s="4648"/>
      <c r="VIC39" s="4648"/>
      <c r="VID39" s="4648"/>
      <c r="VIE39" s="4648"/>
      <c r="VIF39" s="4648"/>
      <c r="VIG39" s="4648"/>
      <c r="VIH39" s="4648"/>
      <c r="VII39" s="4648"/>
      <c r="VIJ39" s="4648"/>
      <c r="VIK39" s="4648"/>
      <c r="VIL39" s="4648"/>
      <c r="VIM39" s="4648"/>
      <c r="VIN39" s="4648"/>
      <c r="VIO39" s="4648"/>
      <c r="VIP39" s="4648"/>
      <c r="VIQ39" s="4648"/>
      <c r="VIR39" s="4648"/>
      <c r="VIS39" s="4648"/>
      <c r="VIT39" s="4648"/>
      <c r="VIU39" s="4648"/>
      <c r="VIV39" s="4648"/>
      <c r="VIW39" s="4648"/>
      <c r="VIX39" s="4648"/>
      <c r="VIY39" s="4648"/>
      <c r="VIZ39" s="4648"/>
      <c r="VJA39" s="4648"/>
      <c r="VJB39" s="4648"/>
      <c r="VJC39" s="4648"/>
      <c r="VJD39" s="4648"/>
      <c r="VJE39" s="4648"/>
      <c r="VJF39" s="4648"/>
      <c r="VJG39" s="4648"/>
      <c r="VJH39" s="4648"/>
      <c r="VJI39" s="4648"/>
      <c r="VJJ39" s="4648"/>
      <c r="VJK39" s="4648"/>
      <c r="VJL39" s="4648"/>
      <c r="VJM39" s="4648"/>
      <c r="VJN39" s="4648"/>
      <c r="VJO39" s="4648"/>
      <c r="VJP39" s="4648"/>
      <c r="VJQ39" s="4648"/>
      <c r="VJR39" s="4648"/>
      <c r="VJS39" s="4648"/>
      <c r="VJT39" s="4648"/>
      <c r="VJU39" s="4648"/>
      <c r="VJV39" s="4648"/>
      <c r="VJW39" s="4648"/>
      <c r="VJX39" s="4648"/>
      <c r="VJY39" s="4648"/>
      <c r="VJZ39" s="4648"/>
      <c r="VKA39" s="4648"/>
      <c r="VKB39" s="4648"/>
      <c r="VKC39" s="4648"/>
      <c r="VKD39" s="4648"/>
      <c r="VKE39" s="4648"/>
      <c r="VKF39" s="4648"/>
      <c r="VKG39" s="4648"/>
      <c r="VKH39" s="4648"/>
      <c r="VKI39" s="4648"/>
      <c r="VKJ39" s="4648"/>
      <c r="VKK39" s="4648"/>
      <c r="VKL39" s="4648"/>
      <c r="VKM39" s="4648"/>
      <c r="VKN39" s="4648"/>
      <c r="VKO39" s="4648"/>
      <c r="VKP39" s="4648"/>
      <c r="VKQ39" s="4648"/>
      <c r="VKR39" s="4648"/>
      <c r="VKS39" s="4648"/>
      <c r="VKT39" s="4648"/>
      <c r="VKU39" s="4648"/>
      <c r="VKV39" s="4648"/>
      <c r="VKW39" s="4648"/>
      <c r="VKX39" s="4648"/>
      <c r="VKY39" s="4648"/>
      <c r="VKZ39" s="4648"/>
      <c r="VLA39" s="4648"/>
      <c r="VLB39" s="4648"/>
      <c r="VLC39" s="4648"/>
      <c r="VLD39" s="4648"/>
      <c r="VLE39" s="4648"/>
      <c r="VLF39" s="4648"/>
      <c r="VLG39" s="4648"/>
      <c r="VLH39" s="4648"/>
      <c r="VLI39" s="4648"/>
      <c r="VLJ39" s="4648"/>
      <c r="VLK39" s="4648"/>
      <c r="VLL39" s="4648"/>
      <c r="VLM39" s="4648"/>
      <c r="VLN39" s="4648"/>
      <c r="VLO39" s="4648"/>
      <c r="VLP39" s="4648"/>
      <c r="VLQ39" s="4648"/>
      <c r="VLR39" s="4648"/>
      <c r="VLS39" s="4648"/>
      <c r="VLT39" s="4648"/>
      <c r="VLU39" s="4648"/>
      <c r="VLV39" s="4648"/>
      <c r="VLW39" s="4648"/>
      <c r="VLX39" s="4648"/>
      <c r="VLY39" s="4648"/>
      <c r="VLZ39" s="4648"/>
      <c r="VMA39" s="4648"/>
      <c r="VMB39" s="4648"/>
      <c r="VMC39" s="4648"/>
      <c r="VMD39" s="4648"/>
      <c r="VME39" s="4648"/>
      <c r="VMF39" s="4648"/>
      <c r="VMG39" s="4648"/>
      <c r="VMH39" s="4648"/>
      <c r="VMI39" s="4648"/>
      <c r="VMJ39" s="4648"/>
      <c r="VMK39" s="4648"/>
      <c r="VML39" s="4648"/>
      <c r="VMM39" s="4648"/>
      <c r="VMN39" s="4648"/>
      <c r="VMO39" s="4648"/>
      <c r="VMP39" s="4648"/>
      <c r="VMQ39" s="4648"/>
      <c r="VMR39" s="4648"/>
      <c r="VMS39" s="4648"/>
      <c r="VMT39" s="4648"/>
      <c r="VMU39" s="4648"/>
      <c r="VMV39" s="4648"/>
      <c r="VMW39" s="4648"/>
      <c r="VMX39" s="4648"/>
      <c r="VMY39" s="4648"/>
      <c r="VMZ39" s="4648"/>
      <c r="VNA39" s="4648"/>
      <c r="VNB39" s="4648"/>
      <c r="VNC39" s="4648"/>
      <c r="VND39" s="4648"/>
      <c r="VNE39" s="4648"/>
      <c r="VNF39" s="4648"/>
      <c r="VNG39" s="4648"/>
      <c r="VNH39" s="4648"/>
      <c r="VNI39" s="4648"/>
      <c r="VNJ39" s="4648"/>
      <c r="VNK39" s="4648"/>
      <c r="VNL39" s="4648"/>
      <c r="VNM39" s="4648"/>
      <c r="VNN39" s="4648"/>
      <c r="VNO39" s="4648"/>
      <c r="VNP39" s="4648"/>
      <c r="VNQ39" s="4648"/>
      <c r="VNR39" s="4648"/>
      <c r="VNS39" s="4648"/>
      <c r="VNT39" s="4648"/>
      <c r="VNU39" s="4648"/>
      <c r="VNV39" s="4648"/>
      <c r="VNW39" s="4648"/>
      <c r="VNX39" s="4648"/>
      <c r="VNY39" s="4648"/>
      <c r="VNZ39" s="4648"/>
      <c r="VOA39" s="4648"/>
      <c r="VOB39" s="4648"/>
      <c r="VOC39" s="4648"/>
      <c r="VOD39" s="4648"/>
      <c r="VOE39" s="4648"/>
      <c r="VOF39" s="4648"/>
      <c r="VOG39" s="4648"/>
      <c r="VOH39" s="4648"/>
      <c r="VOI39" s="4648"/>
      <c r="VOJ39" s="4648"/>
      <c r="VOK39" s="4648"/>
      <c r="VOL39" s="4648"/>
      <c r="VOM39" s="4648"/>
      <c r="VON39" s="4648"/>
      <c r="VOO39" s="4648"/>
      <c r="VOP39" s="4648"/>
      <c r="VOQ39" s="4648"/>
      <c r="VOR39" s="4648"/>
      <c r="VOS39" s="4648"/>
      <c r="VOT39" s="4648"/>
      <c r="VOU39" s="4648"/>
      <c r="VOV39" s="4648"/>
      <c r="VOW39" s="4648"/>
      <c r="VOX39" s="4648"/>
      <c r="VOY39" s="4648"/>
      <c r="VOZ39" s="4648"/>
      <c r="VPA39" s="4648"/>
      <c r="VPB39" s="4648"/>
      <c r="VPC39" s="4648"/>
      <c r="VPD39" s="4648"/>
      <c r="VPE39" s="4648"/>
      <c r="VPF39" s="4648"/>
      <c r="VPG39" s="4648"/>
      <c r="VPH39" s="4648"/>
      <c r="VPI39" s="4648"/>
      <c r="VPJ39" s="4648"/>
      <c r="VPK39" s="4648"/>
      <c r="VPL39" s="4648"/>
      <c r="VPM39" s="4648"/>
      <c r="VPN39" s="4648"/>
      <c r="VPO39" s="4648"/>
      <c r="VPP39" s="4648"/>
      <c r="VPQ39" s="4648"/>
      <c r="VPR39" s="4648"/>
      <c r="VPS39" s="4648"/>
      <c r="VPT39" s="4648"/>
      <c r="VPU39" s="4648"/>
      <c r="VPV39" s="4648"/>
      <c r="VPW39" s="4648"/>
      <c r="VPX39" s="4648"/>
      <c r="VPY39" s="4648"/>
      <c r="VPZ39" s="4648"/>
      <c r="VQA39" s="4648"/>
      <c r="VQB39" s="4648"/>
      <c r="VQC39" s="4648"/>
      <c r="VQD39" s="4648"/>
      <c r="VQE39" s="4648"/>
      <c r="VQF39" s="4648"/>
      <c r="VQG39" s="4648"/>
      <c r="VQH39" s="4648"/>
      <c r="VQI39" s="4648"/>
      <c r="VQJ39" s="4648"/>
      <c r="VQK39" s="4648"/>
      <c r="VQL39" s="4648"/>
      <c r="VQM39" s="4648"/>
      <c r="VQN39" s="4648"/>
      <c r="VQO39" s="4648"/>
      <c r="VQP39" s="4648"/>
      <c r="VQQ39" s="4648"/>
      <c r="VQR39" s="4648"/>
      <c r="VQS39" s="4648"/>
      <c r="VQT39" s="4648"/>
      <c r="VQU39" s="4648"/>
      <c r="VQV39" s="4648"/>
      <c r="VQW39" s="4648"/>
      <c r="VQX39" s="4648"/>
      <c r="VQY39" s="4648"/>
      <c r="VQZ39" s="4648"/>
      <c r="VRA39" s="4648"/>
      <c r="VRB39" s="4648"/>
      <c r="VRC39" s="4648"/>
      <c r="VRD39" s="4648"/>
      <c r="VRE39" s="4648"/>
      <c r="VRF39" s="4648"/>
      <c r="VRG39" s="4648"/>
      <c r="VRH39" s="4648"/>
      <c r="VRI39" s="4648"/>
      <c r="VRJ39" s="4648"/>
      <c r="VRK39" s="4648"/>
      <c r="VRL39" s="4648"/>
      <c r="VRM39" s="4648"/>
      <c r="VRN39" s="4648"/>
      <c r="VRO39" s="4648"/>
      <c r="VRP39" s="4648"/>
      <c r="VRQ39" s="4648"/>
      <c r="VRR39" s="4648"/>
      <c r="VRS39" s="4648"/>
      <c r="VRT39" s="4648"/>
      <c r="VRU39" s="4648"/>
      <c r="VRV39" s="4648"/>
      <c r="VRW39" s="4648"/>
      <c r="VRX39" s="4648"/>
      <c r="VRY39" s="4648"/>
      <c r="VRZ39" s="4648"/>
      <c r="VSA39" s="4648"/>
      <c r="VSB39" s="4648"/>
      <c r="VSC39" s="4648"/>
      <c r="VSD39" s="4648"/>
      <c r="VSE39" s="4648"/>
      <c r="VSF39" s="4648"/>
      <c r="VSG39" s="4648"/>
      <c r="VSH39" s="4648"/>
      <c r="VSI39" s="4648"/>
      <c r="VSJ39" s="4648"/>
      <c r="VSK39" s="4648"/>
      <c r="VSL39" s="4648"/>
      <c r="VSM39" s="4648"/>
      <c r="VSN39" s="4648"/>
      <c r="VSO39" s="4648"/>
      <c r="VSP39" s="4648"/>
      <c r="VSQ39" s="4648"/>
      <c r="VSR39" s="4648"/>
      <c r="VSS39" s="4648"/>
      <c r="VST39" s="4648"/>
      <c r="VSU39" s="4648"/>
      <c r="VSV39" s="4648"/>
      <c r="VSW39" s="4648"/>
      <c r="VSX39" s="4648"/>
      <c r="VSY39" s="4648"/>
      <c r="VSZ39" s="4648"/>
      <c r="VTA39" s="4648"/>
      <c r="VTB39" s="4648"/>
      <c r="VTC39" s="4648"/>
      <c r="VTD39" s="4648"/>
      <c r="VTE39" s="4648"/>
      <c r="VTF39" s="4648"/>
      <c r="VTG39" s="4648"/>
      <c r="VTH39" s="4648"/>
      <c r="VTI39" s="4648"/>
      <c r="VTJ39" s="4648"/>
      <c r="VTK39" s="4648"/>
      <c r="VTL39" s="4648"/>
      <c r="VTM39" s="4648"/>
      <c r="VTN39" s="4648"/>
      <c r="VTO39" s="4648"/>
      <c r="VTP39" s="4648"/>
      <c r="VTQ39" s="4648"/>
      <c r="VTR39" s="4648"/>
      <c r="VTS39" s="4648"/>
      <c r="VTT39" s="4648"/>
      <c r="VTU39" s="4648"/>
      <c r="VTV39" s="4648"/>
      <c r="VTW39" s="4648"/>
      <c r="VTX39" s="4648"/>
      <c r="VTY39" s="4648"/>
      <c r="VTZ39" s="4648"/>
      <c r="VUA39" s="4648"/>
      <c r="VUB39" s="4648"/>
      <c r="VUC39" s="4648"/>
      <c r="VUD39" s="4648"/>
      <c r="VUE39" s="4648"/>
      <c r="VUF39" s="4648"/>
      <c r="VUG39" s="4648"/>
      <c r="VUH39" s="4648"/>
      <c r="VUI39" s="4648"/>
      <c r="VUJ39" s="4648"/>
      <c r="VUK39" s="4648"/>
      <c r="VUL39" s="4648"/>
      <c r="VUM39" s="4648"/>
      <c r="VUN39" s="4648"/>
      <c r="VUO39" s="4648"/>
      <c r="VUP39" s="4648"/>
      <c r="VUQ39" s="4648"/>
      <c r="VUR39" s="4648"/>
      <c r="VUS39" s="4648"/>
      <c r="VUT39" s="4648"/>
      <c r="VUU39" s="4648"/>
      <c r="VUV39" s="4648"/>
      <c r="VUW39" s="4648"/>
      <c r="VUX39" s="4648"/>
      <c r="VUY39" s="4648"/>
      <c r="VUZ39" s="4648"/>
      <c r="VVA39" s="4648"/>
      <c r="VVB39" s="4648"/>
      <c r="VVC39" s="4648"/>
      <c r="VVD39" s="4648"/>
      <c r="VVE39" s="4648"/>
      <c r="VVF39" s="4648"/>
      <c r="VVG39" s="4648"/>
      <c r="VVH39" s="4648"/>
      <c r="VVI39" s="4648"/>
      <c r="VVJ39" s="4648"/>
      <c r="VVK39" s="4648"/>
      <c r="VVL39" s="4648"/>
      <c r="VVM39" s="4648"/>
      <c r="VVN39" s="4648"/>
      <c r="VVO39" s="4648"/>
      <c r="VVP39" s="4648"/>
      <c r="VVQ39" s="4648"/>
      <c r="VVR39" s="4648"/>
      <c r="VVS39" s="4648"/>
      <c r="VVT39" s="4648"/>
      <c r="VVU39" s="4648"/>
      <c r="VVV39" s="4648"/>
      <c r="VVW39" s="4648"/>
      <c r="VVX39" s="4648"/>
      <c r="VVY39" s="4648"/>
      <c r="VVZ39" s="4648"/>
      <c r="VWA39" s="4648"/>
      <c r="VWB39" s="4648"/>
      <c r="VWC39" s="4648"/>
      <c r="VWD39" s="4648"/>
      <c r="VWE39" s="4648"/>
      <c r="VWF39" s="4648"/>
      <c r="VWG39" s="4648"/>
      <c r="VWH39" s="4648"/>
      <c r="VWI39" s="4648"/>
      <c r="VWJ39" s="4648"/>
      <c r="VWK39" s="4648"/>
      <c r="VWL39" s="4648"/>
      <c r="VWM39" s="4648"/>
      <c r="VWN39" s="4648"/>
      <c r="VWO39" s="4648"/>
      <c r="VWP39" s="4648"/>
      <c r="VWQ39" s="4648"/>
      <c r="VWR39" s="4648"/>
      <c r="VWS39" s="4648"/>
      <c r="VWT39" s="4648"/>
      <c r="VWU39" s="4648"/>
      <c r="VWV39" s="4648"/>
      <c r="VWW39" s="4648"/>
      <c r="VWX39" s="4648"/>
      <c r="VWY39" s="4648"/>
      <c r="VWZ39" s="4648"/>
      <c r="VXA39" s="4648"/>
      <c r="VXB39" s="4648"/>
      <c r="VXC39" s="4648"/>
      <c r="VXD39" s="4648"/>
      <c r="VXE39" s="4648"/>
      <c r="VXF39" s="4648"/>
      <c r="VXG39" s="4648"/>
      <c r="VXH39" s="4648"/>
      <c r="VXI39" s="4648"/>
      <c r="VXJ39" s="4648"/>
      <c r="VXK39" s="4648"/>
      <c r="VXL39" s="4648"/>
      <c r="VXM39" s="4648"/>
      <c r="VXN39" s="4648"/>
      <c r="VXO39" s="4648"/>
      <c r="VXP39" s="4648"/>
      <c r="VXQ39" s="4648"/>
      <c r="VXR39" s="4648"/>
      <c r="VXS39" s="4648"/>
      <c r="VXT39" s="4648"/>
      <c r="VXU39" s="4648"/>
      <c r="VXV39" s="4648"/>
      <c r="VXW39" s="4648"/>
      <c r="VXX39" s="4648"/>
      <c r="VXY39" s="4648"/>
      <c r="VXZ39" s="4648"/>
      <c r="VYA39" s="4648"/>
      <c r="VYB39" s="4648"/>
      <c r="VYC39" s="4648"/>
      <c r="VYD39" s="4648"/>
      <c r="VYE39" s="4648"/>
      <c r="VYF39" s="4648"/>
      <c r="VYG39" s="4648"/>
      <c r="VYH39" s="4648"/>
      <c r="VYI39" s="4648"/>
      <c r="VYJ39" s="4648"/>
      <c r="VYK39" s="4648"/>
      <c r="VYL39" s="4648"/>
      <c r="VYM39" s="4648"/>
      <c r="VYN39" s="4648"/>
      <c r="VYO39" s="4648"/>
      <c r="VYP39" s="4648"/>
      <c r="VYQ39" s="4648"/>
      <c r="VYR39" s="4648"/>
      <c r="VYS39" s="4648"/>
      <c r="VYT39" s="4648"/>
      <c r="VYU39" s="4648"/>
      <c r="VYV39" s="4648"/>
      <c r="VYW39" s="4648"/>
      <c r="VYX39" s="4648"/>
      <c r="VYY39" s="4648"/>
      <c r="VYZ39" s="4648"/>
      <c r="VZA39" s="4648"/>
      <c r="VZB39" s="4648"/>
      <c r="VZC39" s="4648"/>
      <c r="VZD39" s="4648"/>
      <c r="VZE39" s="4648"/>
      <c r="VZF39" s="4648"/>
      <c r="VZG39" s="4648"/>
      <c r="VZH39" s="4648"/>
      <c r="VZI39" s="4648"/>
      <c r="VZJ39" s="4648"/>
      <c r="VZK39" s="4648"/>
      <c r="VZL39" s="4648"/>
      <c r="VZM39" s="4648"/>
      <c r="VZN39" s="4648"/>
      <c r="VZO39" s="4648"/>
      <c r="VZP39" s="4648"/>
      <c r="VZQ39" s="4648"/>
      <c r="VZR39" s="4648"/>
      <c r="VZS39" s="4648"/>
      <c r="VZT39" s="4648"/>
      <c r="VZU39" s="4648"/>
      <c r="VZV39" s="4648"/>
      <c r="VZW39" s="4648"/>
      <c r="VZX39" s="4648"/>
      <c r="VZY39" s="4648"/>
      <c r="VZZ39" s="4648"/>
      <c r="WAA39" s="4648"/>
      <c r="WAB39" s="4648"/>
      <c r="WAC39" s="4648"/>
      <c r="WAD39" s="4648"/>
      <c r="WAE39" s="4648"/>
      <c r="WAF39" s="4648"/>
      <c r="WAG39" s="4648"/>
      <c r="WAH39" s="4648"/>
      <c r="WAI39" s="4648"/>
      <c r="WAJ39" s="4648"/>
      <c r="WAK39" s="4648"/>
      <c r="WAL39" s="4648"/>
      <c r="WAM39" s="4648"/>
      <c r="WAN39" s="4648"/>
      <c r="WAO39" s="4648"/>
      <c r="WAP39" s="4648"/>
      <c r="WAQ39" s="4648"/>
      <c r="WAR39" s="4648"/>
      <c r="WAS39" s="4648"/>
      <c r="WAT39" s="4648"/>
      <c r="WAU39" s="4648"/>
      <c r="WAV39" s="4648"/>
      <c r="WAW39" s="4648"/>
      <c r="WAX39" s="4648"/>
      <c r="WAY39" s="4648"/>
      <c r="WAZ39" s="4648"/>
      <c r="WBA39" s="4648"/>
      <c r="WBB39" s="4648"/>
      <c r="WBC39" s="4648"/>
      <c r="WBD39" s="4648"/>
      <c r="WBE39" s="4648"/>
      <c r="WBF39" s="4648"/>
      <c r="WBG39" s="4648"/>
      <c r="WBH39" s="4648"/>
      <c r="WBI39" s="4648"/>
      <c r="WBJ39" s="4648"/>
      <c r="WBK39" s="4648"/>
      <c r="WBL39" s="4648"/>
      <c r="WBM39" s="4648"/>
      <c r="WBN39" s="4648"/>
      <c r="WBO39" s="4648"/>
      <c r="WBP39" s="4648"/>
      <c r="WBQ39" s="4648"/>
      <c r="WBR39" s="4648"/>
      <c r="WBS39" s="4648"/>
      <c r="WBT39" s="4648"/>
      <c r="WBU39" s="4648"/>
      <c r="WBV39" s="4648"/>
      <c r="WBW39" s="4648"/>
      <c r="WBX39" s="4648"/>
      <c r="WBY39" s="4648"/>
      <c r="WBZ39" s="4648"/>
      <c r="WCA39" s="4648"/>
      <c r="WCB39" s="4648"/>
      <c r="WCC39" s="4648"/>
      <c r="WCD39" s="4648"/>
      <c r="WCE39" s="4648"/>
      <c r="WCF39" s="4648"/>
      <c r="WCG39" s="4648"/>
      <c r="WCH39" s="4648"/>
      <c r="WCI39" s="4648"/>
      <c r="WCJ39" s="4648"/>
      <c r="WCK39" s="4648"/>
      <c r="WCL39" s="4648"/>
      <c r="WCM39" s="4648"/>
      <c r="WCN39" s="4648"/>
      <c r="WCO39" s="4648"/>
      <c r="WCP39" s="4648"/>
      <c r="WCQ39" s="4648"/>
      <c r="WCR39" s="4648"/>
      <c r="WCS39" s="4648"/>
      <c r="WCT39" s="4648"/>
      <c r="WCU39" s="4648"/>
      <c r="WCV39" s="4648"/>
      <c r="WCW39" s="4648"/>
      <c r="WCX39" s="4648"/>
      <c r="WCY39" s="4648"/>
      <c r="WCZ39" s="4648"/>
      <c r="WDA39" s="4648"/>
      <c r="WDB39" s="4648"/>
      <c r="WDC39" s="4648"/>
      <c r="WDD39" s="4648"/>
      <c r="WDE39" s="4648"/>
      <c r="WDF39" s="4648"/>
      <c r="WDG39" s="4648"/>
      <c r="WDH39" s="4648"/>
      <c r="WDI39" s="4648"/>
      <c r="WDJ39" s="4648"/>
      <c r="WDK39" s="4648"/>
      <c r="WDL39" s="4648"/>
      <c r="WDM39" s="4648"/>
      <c r="WDN39" s="4648"/>
      <c r="WDO39" s="4648"/>
      <c r="WDP39" s="4648"/>
      <c r="WDQ39" s="4648"/>
      <c r="WDR39" s="4648"/>
      <c r="WDS39" s="4648"/>
      <c r="WDT39" s="4648"/>
      <c r="WDU39" s="4648"/>
      <c r="WDV39" s="4648"/>
      <c r="WDW39" s="4648"/>
      <c r="WDX39" s="4648"/>
      <c r="WDY39" s="4648"/>
      <c r="WDZ39" s="4648"/>
      <c r="WEA39" s="4648"/>
      <c r="WEB39" s="4648"/>
      <c r="WEC39" s="4648"/>
      <c r="WED39" s="4648"/>
      <c r="WEE39" s="4648"/>
      <c r="WEF39" s="4648"/>
      <c r="WEG39" s="4648"/>
      <c r="WEH39" s="4648"/>
      <c r="WEI39" s="4648"/>
      <c r="WEJ39" s="4648"/>
      <c r="WEK39" s="4648"/>
      <c r="WEL39" s="4648"/>
      <c r="WEM39" s="4648"/>
      <c r="WEN39" s="4648"/>
      <c r="WEO39" s="4648"/>
      <c r="WEP39" s="4648"/>
      <c r="WEQ39" s="4648"/>
      <c r="WER39" s="4648"/>
      <c r="WES39" s="4648"/>
      <c r="WET39" s="4648"/>
      <c r="WEU39" s="4648"/>
      <c r="WEV39" s="4648"/>
      <c r="WEW39" s="4648"/>
      <c r="WEX39" s="4648"/>
      <c r="WEY39" s="4648"/>
      <c r="WEZ39" s="4648"/>
      <c r="WFA39" s="4648"/>
      <c r="WFB39" s="4648"/>
      <c r="WFC39" s="4648"/>
      <c r="WFD39" s="4648"/>
      <c r="WFE39" s="4648"/>
      <c r="WFF39" s="4648"/>
      <c r="WFG39" s="4648"/>
      <c r="WFH39" s="4648"/>
      <c r="WFI39" s="4648"/>
      <c r="WFJ39" s="4648"/>
      <c r="WFK39" s="4648"/>
      <c r="WFL39" s="4648"/>
      <c r="WFM39" s="4648"/>
      <c r="WFN39" s="4648"/>
      <c r="WFO39" s="4648"/>
      <c r="WFP39" s="4648"/>
      <c r="WFQ39" s="4648"/>
      <c r="WFR39" s="4648"/>
      <c r="WFS39" s="4648"/>
      <c r="WFT39" s="4648"/>
      <c r="WFU39" s="4648"/>
      <c r="WFV39" s="4648"/>
      <c r="WFW39" s="4648"/>
      <c r="WFX39" s="4648"/>
      <c r="WFY39" s="4648"/>
      <c r="WFZ39" s="4648"/>
      <c r="WGA39" s="4648"/>
      <c r="WGB39" s="4648"/>
      <c r="WGC39" s="4648"/>
      <c r="WGD39" s="4648"/>
      <c r="WGE39" s="4648"/>
      <c r="WGF39" s="4648"/>
      <c r="WGG39" s="4648"/>
      <c r="WGH39" s="4648"/>
      <c r="WGI39" s="4648"/>
      <c r="WGJ39" s="4648"/>
      <c r="WGK39" s="4648"/>
      <c r="WGL39" s="4648"/>
      <c r="WGM39" s="4648"/>
      <c r="WGN39" s="4648"/>
      <c r="WGO39" s="4648"/>
      <c r="WGP39" s="4648"/>
      <c r="WGQ39" s="4648"/>
      <c r="WGR39" s="4648"/>
      <c r="WGS39" s="4648"/>
      <c r="WGT39" s="4648"/>
      <c r="WGU39" s="4648"/>
      <c r="WGV39" s="4648"/>
      <c r="WGW39" s="4648"/>
      <c r="WGX39" s="4648"/>
      <c r="WGY39" s="4648"/>
      <c r="WGZ39" s="4648"/>
      <c r="WHA39" s="4648"/>
      <c r="WHB39" s="4648"/>
      <c r="WHC39" s="4648"/>
      <c r="WHD39" s="4648"/>
      <c r="WHE39" s="4648"/>
      <c r="WHF39" s="4648"/>
      <c r="WHG39" s="4648"/>
      <c r="WHH39" s="4648"/>
      <c r="WHI39" s="4648"/>
      <c r="WHJ39" s="4648"/>
      <c r="WHK39" s="4648"/>
      <c r="WHL39" s="4648"/>
      <c r="WHM39" s="4648"/>
      <c r="WHN39" s="4648"/>
      <c r="WHO39" s="4648"/>
      <c r="WHP39" s="4648"/>
      <c r="WHQ39" s="4648"/>
      <c r="WHR39" s="4648"/>
      <c r="WHS39" s="4648"/>
      <c r="WHT39" s="4648"/>
      <c r="WHU39" s="4648"/>
      <c r="WHV39" s="4648"/>
      <c r="WHW39" s="4648"/>
      <c r="WHX39" s="4648"/>
      <c r="WHY39" s="4648"/>
      <c r="WHZ39" s="4648"/>
      <c r="WIA39" s="4648"/>
      <c r="WIB39" s="4648"/>
      <c r="WIC39" s="4648"/>
      <c r="WID39" s="4648"/>
      <c r="WIE39" s="4648"/>
      <c r="WIF39" s="4648"/>
      <c r="WIG39" s="4648"/>
      <c r="WIH39" s="4648"/>
      <c r="WII39" s="4648"/>
      <c r="WIJ39" s="4648"/>
      <c r="WIK39" s="4648"/>
      <c r="WIL39" s="4648"/>
      <c r="WIM39" s="4648"/>
      <c r="WIN39" s="4648"/>
      <c r="WIO39" s="4648"/>
      <c r="WIP39" s="4648"/>
      <c r="WIQ39" s="4648"/>
      <c r="WIR39" s="4648"/>
      <c r="WIS39" s="4648"/>
      <c r="WIT39" s="4648"/>
      <c r="WIU39" s="4648"/>
      <c r="WIV39" s="4648"/>
      <c r="WIW39" s="4648"/>
      <c r="WIX39" s="4648"/>
      <c r="WIY39" s="4648"/>
      <c r="WIZ39" s="4648"/>
      <c r="WJA39" s="4648"/>
      <c r="WJB39" s="4648"/>
      <c r="WJC39" s="4648"/>
      <c r="WJD39" s="4648"/>
      <c r="WJE39" s="4648"/>
      <c r="WJF39" s="4648"/>
      <c r="WJG39" s="4648"/>
      <c r="WJH39" s="4648"/>
      <c r="WJI39" s="4648"/>
      <c r="WJJ39" s="4648"/>
      <c r="WJK39" s="4648"/>
      <c r="WJL39" s="4648"/>
      <c r="WJM39" s="4648"/>
      <c r="WJN39" s="4648"/>
      <c r="WJO39" s="4648"/>
      <c r="WJP39" s="4648"/>
      <c r="WJQ39" s="4648"/>
      <c r="WJR39" s="4648"/>
      <c r="WJS39" s="4648"/>
      <c r="WJT39" s="4648"/>
      <c r="WJU39" s="4648"/>
      <c r="WJV39" s="4648"/>
      <c r="WJW39" s="4648"/>
      <c r="WJX39" s="4648"/>
      <c r="WJY39" s="4648"/>
      <c r="WJZ39" s="4648"/>
      <c r="WKA39" s="4648"/>
      <c r="WKB39" s="4648"/>
      <c r="WKC39" s="4648"/>
      <c r="WKD39" s="4648"/>
      <c r="WKE39" s="4648"/>
      <c r="WKF39" s="4648"/>
      <c r="WKG39" s="4648"/>
      <c r="WKH39" s="4648"/>
      <c r="WKI39" s="4648"/>
      <c r="WKJ39" s="4648"/>
      <c r="WKK39" s="4648"/>
      <c r="WKL39" s="4648"/>
      <c r="WKM39" s="4648"/>
      <c r="WKN39" s="4648"/>
      <c r="WKO39" s="4648"/>
      <c r="WKP39" s="4648"/>
      <c r="WKQ39" s="4648"/>
      <c r="WKR39" s="4648"/>
      <c r="WKS39" s="4648"/>
      <c r="WKT39" s="4648"/>
      <c r="WKU39" s="4648"/>
      <c r="WKV39" s="4648"/>
      <c r="WKW39" s="4648"/>
      <c r="WKX39" s="4648"/>
      <c r="WKY39" s="4648"/>
      <c r="WKZ39" s="4648"/>
      <c r="WLA39" s="4648"/>
      <c r="WLB39" s="4648"/>
      <c r="WLC39" s="4648"/>
      <c r="WLD39" s="4648"/>
      <c r="WLE39" s="4648"/>
      <c r="WLF39" s="4648"/>
      <c r="WLG39" s="4648"/>
      <c r="WLH39" s="4648"/>
      <c r="WLI39" s="4648"/>
      <c r="WLJ39" s="4648"/>
      <c r="WLK39" s="4648"/>
      <c r="WLL39" s="4648"/>
      <c r="WLM39" s="4648"/>
      <c r="WLN39" s="4648"/>
      <c r="WLO39" s="4648"/>
      <c r="WLP39" s="4648"/>
      <c r="WLQ39" s="4648"/>
      <c r="WLR39" s="4648"/>
      <c r="WLS39" s="4648"/>
      <c r="WLT39" s="4648"/>
      <c r="WLU39" s="4648"/>
      <c r="WLV39" s="4648"/>
      <c r="WLW39" s="4648"/>
      <c r="WLX39" s="4648"/>
      <c r="WLY39" s="4648"/>
      <c r="WLZ39" s="4648"/>
      <c r="WMA39" s="4648"/>
      <c r="WMB39" s="4648"/>
      <c r="WMC39" s="4648"/>
      <c r="WMD39" s="4648"/>
      <c r="WME39" s="4648"/>
      <c r="WMF39" s="4648"/>
      <c r="WMG39" s="4648"/>
      <c r="WMH39" s="4648"/>
      <c r="WMI39" s="4648"/>
      <c r="WMJ39" s="4648"/>
      <c r="WMK39" s="4648"/>
      <c r="WML39" s="4648"/>
      <c r="WMM39" s="4648"/>
      <c r="WMN39" s="4648"/>
      <c r="WMO39" s="4648"/>
      <c r="WMP39" s="4648"/>
      <c r="WMQ39" s="4648"/>
      <c r="WMR39" s="4648"/>
      <c r="WMS39" s="4648"/>
      <c r="WMT39" s="4648"/>
      <c r="WMU39" s="4648"/>
      <c r="WMV39" s="4648"/>
      <c r="WMW39" s="4648"/>
      <c r="WMX39" s="4648"/>
      <c r="WMY39" s="4648"/>
      <c r="WMZ39" s="4648"/>
      <c r="WNA39" s="4648"/>
      <c r="WNB39" s="4648"/>
      <c r="WNC39" s="4648"/>
      <c r="WND39" s="4648"/>
      <c r="WNE39" s="4648"/>
      <c r="WNF39" s="4648"/>
      <c r="WNG39" s="4648"/>
      <c r="WNH39" s="4648"/>
      <c r="WNI39" s="4648"/>
      <c r="WNJ39" s="4648"/>
      <c r="WNK39" s="4648"/>
      <c r="WNL39" s="4648"/>
      <c r="WNM39" s="4648"/>
      <c r="WNN39" s="4648"/>
      <c r="WNO39" s="4648"/>
      <c r="WNP39" s="4648"/>
      <c r="WNQ39" s="4648"/>
      <c r="WNR39" s="4648"/>
      <c r="WNS39" s="4648"/>
      <c r="WNT39" s="4648"/>
      <c r="WNU39" s="4648"/>
      <c r="WNV39" s="4648"/>
      <c r="WNW39" s="4648"/>
      <c r="WNX39" s="4648"/>
      <c r="WNY39" s="4648"/>
      <c r="WNZ39" s="4648"/>
      <c r="WOA39" s="4648"/>
      <c r="WOB39" s="4648"/>
      <c r="WOC39" s="4648"/>
      <c r="WOD39" s="4648"/>
      <c r="WOE39" s="4648"/>
      <c r="WOF39" s="4648"/>
      <c r="WOG39" s="4648"/>
      <c r="WOH39" s="4648"/>
      <c r="WOI39" s="4648"/>
      <c r="WOJ39" s="4648"/>
      <c r="WOK39" s="4648"/>
      <c r="WOL39" s="4648"/>
      <c r="WOM39" s="4648"/>
      <c r="WON39" s="4648"/>
      <c r="WOO39" s="4648"/>
      <c r="WOP39" s="4648"/>
      <c r="WOQ39" s="4648"/>
      <c r="WOR39" s="4648"/>
      <c r="WOS39" s="4648"/>
      <c r="WOT39" s="4648"/>
      <c r="WOU39" s="4648"/>
      <c r="WOV39" s="4648"/>
      <c r="WOW39" s="4648"/>
      <c r="WOX39" s="4648"/>
      <c r="WOY39" s="4648"/>
      <c r="WOZ39" s="4648"/>
      <c r="WPA39" s="4648"/>
      <c r="WPB39" s="4648"/>
      <c r="WPC39" s="4648"/>
      <c r="WPD39" s="4648"/>
      <c r="WPE39" s="4648"/>
      <c r="WPF39" s="4648"/>
      <c r="WPG39" s="4648"/>
      <c r="WPH39" s="4648"/>
      <c r="WPI39" s="4648"/>
      <c r="WPJ39" s="4648"/>
      <c r="WPK39" s="4648"/>
      <c r="WPL39" s="4648"/>
      <c r="WPM39" s="4648"/>
      <c r="WPN39" s="4648"/>
      <c r="WPO39" s="4648"/>
      <c r="WPP39" s="4648"/>
      <c r="WPQ39" s="4648"/>
      <c r="WPR39" s="4648"/>
      <c r="WPS39" s="4648"/>
      <c r="WPT39" s="4648"/>
      <c r="WPU39" s="4648"/>
      <c r="WPV39" s="4648"/>
      <c r="WPW39" s="4648"/>
      <c r="WPX39" s="4648"/>
      <c r="WPY39" s="4648"/>
      <c r="WPZ39" s="4648"/>
      <c r="WQA39" s="4648"/>
      <c r="WQB39" s="4648"/>
      <c r="WQC39" s="4648"/>
      <c r="WQD39" s="4648"/>
      <c r="WQE39" s="4648"/>
      <c r="WQF39" s="4648"/>
      <c r="WQG39" s="4648"/>
      <c r="WQH39" s="4648"/>
      <c r="WQI39" s="4648"/>
      <c r="WQJ39" s="4648"/>
      <c r="WQK39" s="4648"/>
      <c r="WQL39" s="4648"/>
      <c r="WQM39" s="4648"/>
      <c r="WQN39" s="4648"/>
      <c r="WQO39" s="4648"/>
      <c r="WQP39" s="4648"/>
      <c r="WQQ39" s="4648"/>
      <c r="WQR39" s="4648"/>
      <c r="WQS39" s="4648"/>
      <c r="WQT39" s="4648"/>
      <c r="WQU39" s="4648"/>
      <c r="WQV39" s="4648"/>
      <c r="WQW39" s="4648"/>
      <c r="WQX39" s="4648"/>
      <c r="WQY39" s="4648"/>
      <c r="WQZ39" s="4648"/>
      <c r="WRA39" s="4648"/>
      <c r="WRB39" s="4648"/>
      <c r="WRC39" s="4648"/>
      <c r="WRD39" s="4648"/>
      <c r="WRE39" s="4648"/>
      <c r="WRF39" s="4648"/>
      <c r="WRG39" s="4648"/>
      <c r="WRH39" s="4648"/>
      <c r="WRI39" s="4648"/>
      <c r="WRJ39" s="4648"/>
      <c r="WRK39" s="4648"/>
      <c r="WRL39" s="4648"/>
      <c r="WRM39" s="4648"/>
      <c r="WRN39" s="4648"/>
      <c r="WRO39" s="4648"/>
      <c r="WRP39" s="4648"/>
      <c r="WRQ39" s="4648"/>
      <c r="WRR39" s="4648"/>
      <c r="WRS39" s="4648"/>
      <c r="WRT39" s="4648"/>
      <c r="WRU39" s="4648"/>
      <c r="WRV39" s="4648"/>
      <c r="WRW39" s="4648"/>
      <c r="WRX39" s="4648"/>
      <c r="WRY39" s="4648"/>
      <c r="WRZ39" s="4648"/>
      <c r="WSA39" s="4648"/>
      <c r="WSB39" s="4648"/>
      <c r="WSC39" s="4648"/>
      <c r="WSD39" s="4648"/>
      <c r="WSE39" s="4648"/>
      <c r="WSF39" s="4648"/>
      <c r="WSG39" s="4648"/>
      <c r="WSH39" s="4648"/>
      <c r="WSI39" s="4648"/>
      <c r="WSJ39" s="4648"/>
      <c r="WSK39" s="4648"/>
      <c r="WSL39" s="4648"/>
      <c r="WSM39" s="4648"/>
      <c r="WSN39" s="4648"/>
      <c r="WSO39" s="4648"/>
      <c r="WSP39" s="4648"/>
      <c r="WSQ39" s="4648"/>
      <c r="WSR39" s="4648"/>
      <c r="WSS39" s="4648"/>
      <c r="WST39" s="4648"/>
      <c r="WSU39" s="4648"/>
      <c r="WSV39" s="4648"/>
      <c r="WSW39" s="4648"/>
      <c r="WSX39" s="4648"/>
      <c r="WSY39" s="4648"/>
      <c r="WSZ39" s="4648"/>
      <c r="WTA39" s="4648"/>
      <c r="WTB39" s="4648"/>
      <c r="WTC39" s="4648"/>
      <c r="WTD39" s="4648"/>
      <c r="WTE39" s="4648"/>
      <c r="WTF39" s="4648"/>
      <c r="WTG39" s="4648"/>
      <c r="WTH39" s="4648"/>
      <c r="WTI39" s="4648"/>
      <c r="WTJ39" s="4648"/>
      <c r="WTK39" s="4648"/>
      <c r="WTL39" s="4648"/>
      <c r="WTM39" s="4648"/>
      <c r="WTN39" s="4648"/>
      <c r="WTO39" s="4648"/>
      <c r="WTP39" s="4648"/>
      <c r="WTQ39" s="4648"/>
      <c r="WTR39" s="4648"/>
      <c r="WTS39" s="4648"/>
      <c r="WTT39" s="4648"/>
      <c r="WTU39" s="4648"/>
      <c r="WTV39" s="4648"/>
      <c r="WTW39" s="4648"/>
      <c r="WTX39" s="4648"/>
      <c r="WTY39" s="4648"/>
      <c r="WTZ39" s="4648"/>
      <c r="WUA39" s="4648"/>
      <c r="WUB39" s="4648"/>
      <c r="WUC39" s="4648"/>
      <c r="WUD39" s="4648"/>
      <c r="WUE39" s="4648"/>
      <c r="WUF39" s="4648"/>
      <c r="WUG39" s="4648"/>
      <c r="WUH39" s="4648"/>
      <c r="WUI39" s="4648"/>
      <c r="WUJ39" s="4648"/>
      <c r="WUK39" s="4648"/>
      <c r="WUL39" s="4648"/>
      <c r="WUM39" s="4648"/>
      <c r="WUN39" s="4648"/>
      <c r="WUO39" s="4648"/>
      <c r="WUP39" s="4648"/>
      <c r="WUQ39" s="4648"/>
      <c r="WUR39" s="4648"/>
      <c r="WUS39" s="4648"/>
      <c r="WUT39" s="4648"/>
      <c r="WUU39" s="4648"/>
      <c r="WUV39" s="4648"/>
      <c r="WUW39" s="4648"/>
      <c r="WUX39" s="4648"/>
      <c r="WUY39" s="4648"/>
      <c r="WUZ39" s="4648"/>
      <c r="WVA39" s="4648"/>
      <c r="WVB39" s="4648"/>
      <c r="WVC39" s="4648"/>
      <c r="WVD39" s="4648"/>
      <c r="WVE39" s="4648"/>
      <c r="WVF39" s="4648"/>
      <c r="WVG39" s="4648"/>
      <c r="WVH39" s="4648"/>
      <c r="WVI39" s="4648"/>
      <c r="WVJ39" s="4648"/>
      <c r="WVK39" s="4648"/>
      <c r="WVL39" s="4648"/>
      <c r="WVM39" s="4648"/>
      <c r="WVN39" s="4648"/>
      <c r="WVO39" s="4648"/>
      <c r="WVP39" s="4648"/>
      <c r="WVQ39" s="4648"/>
      <c r="WVR39" s="4648"/>
      <c r="WVS39" s="4648"/>
      <c r="WVT39" s="4648"/>
      <c r="WVU39" s="4648"/>
      <c r="WVV39" s="4648"/>
      <c r="WVW39" s="4648"/>
      <c r="WVX39" s="4648"/>
      <c r="WVY39" s="4648"/>
      <c r="WVZ39" s="4648"/>
      <c r="WWA39" s="4648"/>
      <c r="WWB39" s="4648"/>
      <c r="WWC39" s="4648"/>
      <c r="WWD39" s="4648"/>
      <c r="WWE39" s="4648"/>
      <c r="WWF39" s="4648"/>
      <c r="WWG39" s="4648"/>
      <c r="WWH39" s="4648"/>
      <c r="WWI39" s="4648"/>
      <c r="WWJ39" s="4648"/>
      <c r="WWK39" s="4648"/>
      <c r="WWL39" s="4648"/>
      <c r="WWM39" s="4648"/>
      <c r="WWN39" s="4648"/>
      <c r="WWO39" s="4648"/>
      <c r="WWP39" s="4648"/>
      <c r="WWQ39" s="4648"/>
      <c r="WWR39" s="4648"/>
      <c r="WWS39" s="4648"/>
      <c r="WWT39" s="4648"/>
      <c r="WWU39" s="4648"/>
      <c r="WWV39" s="4648"/>
      <c r="WWW39" s="4648"/>
      <c r="WWX39" s="4648"/>
      <c r="WWY39" s="4648"/>
      <c r="WWZ39" s="4648"/>
      <c r="WXA39" s="4648"/>
      <c r="WXB39" s="4648"/>
      <c r="WXC39" s="4648"/>
      <c r="WXD39" s="4648"/>
      <c r="WXE39" s="4648"/>
      <c r="WXF39" s="4648"/>
      <c r="WXG39" s="4648"/>
      <c r="WXH39" s="4648"/>
      <c r="WXI39" s="4648"/>
      <c r="WXJ39" s="4648"/>
      <c r="WXK39" s="4648"/>
      <c r="WXL39" s="4648"/>
      <c r="WXM39" s="4648"/>
      <c r="WXN39" s="4648"/>
      <c r="WXO39" s="4648"/>
      <c r="WXP39" s="4648"/>
      <c r="WXQ39" s="4648"/>
      <c r="WXR39" s="4648"/>
      <c r="WXS39" s="4648"/>
      <c r="WXT39" s="4648"/>
      <c r="WXU39" s="4648"/>
      <c r="WXV39" s="4648"/>
      <c r="WXW39" s="4648"/>
      <c r="WXX39" s="4648"/>
      <c r="WXY39" s="4648"/>
      <c r="WXZ39" s="4648"/>
      <c r="WYA39" s="4648"/>
      <c r="WYB39" s="4648"/>
      <c r="WYC39" s="4648"/>
      <c r="WYD39" s="4648"/>
      <c r="WYE39" s="4648"/>
      <c r="WYF39" s="4648"/>
      <c r="WYG39" s="4648"/>
      <c r="WYH39" s="4648"/>
      <c r="WYI39" s="4648"/>
      <c r="WYJ39" s="4648"/>
      <c r="WYK39" s="4648"/>
      <c r="WYL39" s="4648"/>
      <c r="WYM39" s="4648"/>
      <c r="WYN39" s="4648"/>
      <c r="WYO39" s="4648"/>
      <c r="WYP39" s="4648"/>
      <c r="WYQ39" s="4648"/>
      <c r="WYR39" s="4648"/>
      <c r="WYS39" s="4648"/>
      <c r="WYT39" s="4648"/>
      <c r="WYU39" s="4648"/>
      <c r="WYV39" s="4648"/>
      <c r="WYW39" s="4648"/>
      <c r="WYX39" s="4648"/>
      <c r="WYY39" s="4648"/>
      <c r="WYZ39" s="4648"/>
      <c r="WZA39" s="4648"/>
      <c r="WZB39" s="4648"/>
      <c r="WZC39" s="4648"/>
      <c r="WZD39" s="4648"/>
      <c r="WZE39" s="4648"/>
      <c r="WZF39" s="4648"/>
      <c r="WZG39" s="4648"/>
      <c r="WZH39" s="4648"/>
      <c r="WZI39" s="4648"/>
      <c r="WZJ39" s="4648"/>
      <c r="WZK39" s="4648"/>
      <c r="WZL39" s="4648"/>
      <c r="WZM39" s="4648"/>
      <c r="WZN39" s="4648"/>
      <c r="WZO39" s="4648"/>
      <c r="WZP39" s="4648"/>
      <c r="WZQ39" s="4648"/>
      <c r="WZR39" s="4648"/>
      <c r="WZS39" s="4648"/>
      <c r="WZT39" s="4648"/>
      <c r="WZU39" s="4648"/>
      <c r="WZV39" s="4648"/>
      <c r="WZW39" s="4648"/>
      <c r="WZX39" s="4648"/>
      <c r="WZY39" s="4648"/>
      <c r="WZZ39" s="4648"/>
      <c r="XAA39" s="4648"/>
      <c r="XAB39" s="4648"/>
      <c r="XAC39" s="4648"/>
      <c r="XAD39" s="4648"/>
      <c r="XAE39" s="4648"/>
      <c r="XAF39" s="4648"/>
      <c r="XAG39" s="4648"/>
      <c r="XAH39" s="4648"/>
      <c r="XAI39" s="4648"/>
      <c r="XAJ39" s="4648"/>
      <c r="XAK39" s="4648"/>
      <c r="XAL39" s="4648"/>
      <c r="XAM39" s="4648"/>
      <c r="XAN39" s="4648"/>
      <c r="XAO39" s="4648"/>
      <c r="XAP39" s="4648"/>
      <c r="XAQ39" s="4648"/>
      <c r="XAR39" s="4648"/>
      <c r="XAS39" s="4648"/>
      <c r="XAT39" s="4648"/>
      <c r="XAU39" s="4648"/>
      <c r="XAV39" s="4648"/>
      <c r="XAW39" s="4648"/>
      <c r="XAX39" s="4648"/>
      <c r="XAY39" s="4648"/>
      <c r="XAZ39" s="4648"/>
      <c r="XBA39" s="4648"/>
      <c r="XBB39" s="4648"/>
      <c r="XBC39" s="4648"/>
      <c r="XBD39" s="4648"/>
      <c r="XBE39" s="4648"/>
      <c r="XBF39" s="4648"/>
      <c r="XBG39" s="4648"/>
      <c r="XBH39" s="4648"/>
      <c r="XBI39" s="4648"/>
      <c r="XBJ39" s="4648"/>
      <c r="XBK39" s="4648"/>
      <c r="XBL39" s="4648"/>
      <c r="XBM39" s="4648"/>
      <c r="XBN39" s="4648"/>
      <c r="XBO39" s="4648"/>
      <c r="XBP39" s="4648"/>
      <c r="XBQ39" s="4648"/>
      <c r="XBR39" s="4648"/>
      <c r="XBS39" s="4648"/>
      <c r="XBT39" s="4648"/>
      <c r="XBU39" s="4648"/>
      <c r="XBV39" s="4648"/>
      <c r="XBW39" s="4648"/>
      <c r="XBX39" s="4648"/>
      <c r="XBY39" s="4648"/>
      <c r="XBZ39" s="4648"/>
      <c r="XCA39" s="4648"/>
      <c r="XCB39" s="4648"/>
      <c r="XCC39" s="4648"/>
      <c r="XCD39" s="4648"/>
      <c r="XCE39" s="4648"/>
      <c r="XCF39" s="4648"/>
      <c r="XCG39" s="4648"/>
      <c r="XCH39" s="4648"/>
      <c r="XCI39" s="4648"/>
      <c r="XCJ39" s="4648"/>
      <c r="XCK39" s="4648"/>
      <c r="XCL39" s="4648"/>
      <c r="XCM39" s="4648"/>
      <c r="XCN39" s="4648"/>
      <c r="XCO39" s="4648"/>
      <c r="XCP39" s="4648"/>
      <c r="XCQ39" s="4648"/>
      <c r="XCR39" s="4648"/>
      <c r="XCS39" s="4648"/>
      <c r="XCT39" s="4648"/>
      <c r="XCU39" s="4648"/>
      <c r="XCV39" s="4648"/>
      <c r="XCW39" s="4648"/>
      <c r="XCX39" s="4648"/>
      <c r="XCY39" s="4648"/>
      <c r="XCZ39" s="4648"/>
      <c r="XDA39" s="4648"/>
      <c r="XDB39" s="4648"/>
      <c r="XDC39" s="4648"/>
      <c r="XDD39" s="4648"/>
      <c r="XDE39" s="4648"/>
      <c r="XDF39" s="4648"/>
      <c r="XDG39" s="4648"/>
      <c r="XDH39" s="4648"/>
      <c r="XDI39" s="4648"/>
      <c r="XDJ39" s="4648"/>
      <c r="XDK39" s="4648"/>
      <c r="XDL39" s="4648"/>
      <c r="XDM39" s="4648"/>
      <c r="XDN39" s="4648"/>
      <c r="XDO39" s="4648"/>
      <c r="XDP39" s="4648"/>
      <c r="XDQ39" s="4648"/>
      <c r="XDR39" s="4648"/>
      <c r="XDS39" s="4648"/>
      <c r="XDT39" s="4648"/>
      <c r="XDU39" s="4648"/>
      <c r="XDV39" s="4648"/>
      <c r="XDW39" s="4648"/>
      <c r="XDX39" s="4648"/>
      <c r="XDY39" s="4648"/>
      <c r="XDZ39" s="4648"/>
      <c r="XEA39" s="4648"/>
      <c r="XEB39" s="4648"/>
      <c r="XEC39" s="4648"/>
      <c r="XED39" s="4648"/>
      <c r="XEE39" s="4648"/>
      <c r="XEF39" s="4648"/>
      <c r="XEG39" s="4648"/>
      <c r="XEH39" s="4648"/>
      <c r="XEI39" s="4648"/>
      <c r="XEJ39" s="4648"/>
      <c r="XEK39" s="4648"/>
      <c r="XEL39" s="4648"/>
      <c r="XEM39" s="4648"/>
      <c r="XEN39" s="4648"/>
      <c r="XEO39" s="4648"/>
      <c r="XEP39" s="4648"/>
      <c r="XEQ39" s="4648"/>
      <c r="XER39" s="4648"/>
      <c r="XES39" s="4648"/>
      <c r="XET39" s="4648"/>
      <c r="XEU39" s="4648"/>
      <c r="XEV39" s="4648"/>
      <c r="XEW39" s="4648"/>
      <c r="XEX39" s="4648"/>
      <c r="XEY39" s="4648"/>
      <c r="XEZ39" s="4648"/>
      <c r="XFA39" s="4648"/>
      <c r="XFB39" s="4648"/>
      <c r="XFC39" s="4648"/>
      <c r="XFD39" s="4648"/>
    </row>
    <row r="40" spans="1:16384" ht="13.5" customHeight="1">
      <c r="A40" s="4648"/>
      <c r="B40" s="4648"/>
      <c r="C40" s="4648"/>
      <c r="D40" s="4648"/>
      <c r="E40" s="4648"/>
      <c r="F40" s="4648"/>
      <c r="G40" s="4648"/>
      <c r="H40" s="4648"/>
      <c r="I40" s="4648"/>
      <c r="J40" s="4648"/>
      <c r="K40" s="4648"/>
      <c r="L40" s="4648"/>
      <c r="M40" s="4648"/>
      <c r="N40" s="4648"/>
      <c r="O40" s="4648"/>
      <c r="P40" s="4648"/>
      <c r="Q40" s="4648"/>
      <c r="R40" s="4648"/>
      <c r="S40" s="4648"/>
      <c r="T40" s="4648"/>
      <c r="U40" s="4648"/>
      <c r="V40" s="4648"/>
      <c r="W40" s="4648"/>
      <c r="X40" s="4648"/>
      <c r="Y40" s="4648"/>
      <c r="Z40" s="4648"/>
      <c r="AA40" s="4648"/>
      <c r="AB40" s="4648"/>
      <c r="AC40" s="4648"/>
      <c r="AD40" s="4648"/>
      <c r="AE40" s="4648"/>
      <c r="AF40" s="4648"/>
      <c r="AG40" s="4648"/>
      <c r="AH40" s="4648"/>
      <c r="AI40" s="4648"/>
      <c r="AJ40" s="4648"/>
      <c r="AK40" s="4648"/>
      <c r="AL40" s="4648"/>
      <c r="AM40" s="4648"/>
      <c r="AN40" s="4648"/>
      <c r="AO40" s="4648"/>
      <c r="AP40" s="4648"/>
      <c r="AQ40" s="4648"/>
      <c r="AR40" s="4648"/>
      <c r="AS40" s="4648"/>
      <c r="AT40" s="4648"/>
      <c r="AU40" s="4648"/>
      <c r="AV40" s="4648"/>
      <c r="AW40" s="4648"/>
      <c r="AX40" s="4648"/>
      <c r="AY40" s="4648"/>
      <c r="AZ40" s="4648"/>
      <c r="BA40" s="4648"/>
      <c r="BB40" s="4648"/>
      <c r="BC40" s="4648"/>
      <c r="BD40" s="4648"/>
      <c r="BE40" s="4648"/>
      <c r="BF40" s="4648"/>
      <c r="BG40" s="4648"/>
      <c r="BH40" s="4648"/>
      <c r="BI40" s="4648"/>
      <c r="BJ40" s="4648"/>
      <c r="BK40" s="4648"/>
      <c r="BL40" s="4648"/>
      <c r="BM40" s="4648"/>
      <c r="BN40" s="4648"/>
      <c r="BO40" s="4648"/>
      <c r="BP40" s="4648"/>
      <c r="BQ40" s="4648"/>
      <c r="BR40" s="4648"/>
      <c r="BS40" s="4648"/>
      <c r="BT40" s="4648"/>
      <c r="BU40" s="4648"/>
      <c r="BV40" s="4648"/>
      <c r="BW40" s="4648"/>
      <c r="BX40" s="4648"/>
      <c r="BY40" s="4648"/>
      <c r="BZ40" s="4648"/>
      <c r="CA40" s="4648"/>
      <c r="CB40" s="4648"/>
      <c r="CC40" s="4648"/>
      <c r="CD40" s="4648"/>
      <c r="CE40" s="4648"/>
      <c r="CF40" s="4648"/>
      <c r="CG40" s="4648"/>
      <c r="CH40" s="4648"/>
      <c r="CI40" s="4648"/>
      <c r="CJ40" s="4648"/>
      <c r="CK40" s="4648"/>
      <c r="CL40" s="4648"/>
      <c r="CM40" s="4648"/>
      <c r="CN40" s="4648"/>
      <c r="CO40" s="4648"/>
      <c r="CP40" s="4648"/>
      <c r="CQ40" s="4648"/>
      <c r="CR40" s="4648"/>
      <c r="CS40" s="4648"/>
      <c r="CT40" s="4648"/>
      <c r="CU40" s="4648"/>
      <c r="CV40" s="4648"/>
      <c r="CW40" s="4648"/>
      <c r="CX40" s="4648"/>
      <c r="CY40" s="4648"/>
      <c r="CZ40" s="4648"/>
      <c r="DA40" s="4648"/>
      <c r="DB40" s="4648"/>
      <c r="DC40" s="4648"/>
      <c r="DD40" s="4648"/>
      <c r="DE40" s="4648"/>
      <c r="DF40" s="4648"/>
      <c r="DG40" s="4648"/>
      <c r="DH40" s="4648"/>
      <c r="DI40" s="4648"/>
      <c r="DJ40" s="4648"/>
      <c r="DK40" s="4648"/>
      <c r="DL40" s="4648"/>
      <c r="DM40" s="4648"/>
      <c r="DN40" s="4648"/>
      <c r="DO40" s="4648"/>
      <c r="DP40" s="4648"/>
      <c r="DQ40" s="4648"/>
      <c r="DR40" s="4648"/>
      <c r="DS40" s="4648"/>
      <c r="DT40" s="4648"/>
      <c r="DU40" s="4648"/>
      <c r="DV40" s="4648"/>
      <c r="DW40" s="4648"/>
      <c r="DX40" s="4648"/>
      <c r="DY40" s="4648"/>
      <c r="DZ40" s="4648"/>
      <c r="EA40" s="4648"/>
      <c r="EB40" s="4648"/>
      <c r="EC40" s="4648"/>
      <c r="ED40" s="4648"/>
      <c r="EE40" s="4648"/>
      <c r="EF40" s="4648"/>
      <c r="EG40" s="4648"/>
      <c r="EH40" s="4648"/>
      <c r="EI40" s="4648"/>
      <c r="EJ40" s="4648"/>
      <c r="EK40" s="4648"/>
      <c r="EL40" s="4648"/>
      <c r="EM40" s="4648"/>
      <c r="EN40" s="4648"/>
      <c r="EO40" s="4648"/>
      <c r="EP40" s="4648"/>
      <c r="EQ40" s="4648"/>
      <c r="ER40" s="4648"/>
      <c r="ES40" s="4648"/>
      <c r="ET40" s="4648"/>
      <c r="EU40" s="4648"/>
      <c r="EV40" s="4648"/>
      <c r="EW40" s="4648"/>
      <c r="EX40" s="4648"/>
      <c r="EY40" s="4648"/>
      <c r="EZ40" s="4648"/>
      <c r="FA40" s="4648"/>
      <c r="FB40" s="4648"/>
      <c r="FC40" s="4648"/>
      <c r="FD40" s="4648"/>
      <c r="FE40" s="4648"/>
      <c r="FF40" s="4648"/>
      <c r="FG40" s="4648"/>
      <c r="FH40" s="4648"/>
      <c r="FI40" s="4648"/>
      <c r="FJ40" s="4648"/>
      <c r="FK40" s="4648"/>
      <c r="FL40" s="4648"/>
      <c r="FM40" s="4648"/>
      <c r="FN40" s="4648"/>
      <c r="FO40" s="4648"/>
      <c r="FP40" s="4648"/>
      <c r="FQ40" s="4648"/>
      <c r="FR40" s="4648"/>
      <c r="FS40" s="4648"/>
      <c r="FT40" s="4648"/>
      <c r="FU40" s="4648"/>
      <c r="FV40" s="4648"/>
      <c r="FW40" s="4648"/>
      <c r="FX40" s="4648"/>
      <c r="FY40" s="4648"/>
      <c r="FZ40" s="4648"/>
      <c r="GA40" s="4648"/>
      <c r="GB40" s="4648"/>
      <c r="GC40" s="4648"/>
      <c r="GD40" s="4648"/>
      <c r="GE40" s="4648"/>
      <c r="GF40" s="4648"/>
      <c r="GG40" s="4648"/>
      <c r="GH40" s="4648"/>
      <c r="GI40" s="4648"/>
      <c r="GJ40" s="4648"/>
      <c r="GK40" s="4648"/>
      <c r="GL40" s="4648"/>
      <c r="GM40" s="4648"/>
      <c r="GN40" s="4648"/>
      <c r="GO40" s="4648"/>
      <c r="GP40" s="4648"/>
      <c r="GQ40" s="4648"/>
      <c r="GR40" s="4648"/>
      <c r="GS40" s="4648"/>
      <c r="GT40" s="4648"/>
      <c r="GU40" s="4648"/>
      <c r="GV40" s="4648"/>
      <c r="GW40" s="4648"/>
      <c r="GX40" s="4648"/>
      <c r="GY40" s="4648"/>
      <c r="GZ40" s="4648"/>
      <c r="HA40" s="4648"/>
      <c r="HB40" s="4648"/>
      <c r="HC40" s="4648"/>
      <c r="HD40" s="4648"/>
      <c r="HE40" s="4648"/>
      <c r="HF40" s="4648"/>
      <c r="HG40" s="4648"/>
      <c r="HH40" s="4648"/>
      <c r="HI40" s="4648"/>
      <c r="HJ40" s="4648"/>
      <c r="HK40" s="4648"/>
      <c r="HL40" s="4648"/>
      <c r="HM40" s="4648"/>
      <c r="HN40" s="4648"/>
      <c r="HO40" s="4648"/>
      <c r="HP40" s="4648"/>
      <c r="HQ40" s="4648"/>
      <c r="HR40" s="4648"/>
      <c r="HS40" s="4648"/>
      <c r="HT40" s="4648"/>
      <c r="HU40" s="4648"/>
      <c r="HV40" s="4648"/>
      <c r="HW40" s="4648"/>
      <c r="HX40" s="4648"/>
      <c r="HY40" s="4648"/>
      <c r="HZ40" s="4648"/>
      <c r="IA40" s="4648"/>
      <c r="IB40" s="4648"/>
      <c r="IC40" s="4648"/>
      <c r="ID40" s="4648"/>
      <c r="IE40" s="4648"/>
      <c r="IF40" s="4648"/>
      <c r="IG40" s="4648"/>
      <c r="IH40" s="4648"/>
      <c r="II40" s="4648"/>
      <c r="IJ40" s="4648"/>
      <c r="IK40" s="4648"/>
      <c r="IL40" s="4648"/>
      <c r="IM40" s="4648"/>
      <c r="IN40" s="4648"/>
      <c r="IO40" s="4648"/>
      <c r="IP40" s="4648"/>
      <c r="IQ40" s="4648"/>
      <c r="IR40" s="4648"/>
      <c r="IS40" s="4648"/>
      <c r="IT40" s="4648"/>
      <c r="IU40" s="4648"/>
      <c r="IV40" s="4648"/>
      <c r="IW40" s="4648"/>
      <c r="IX40" s="4648"/>
      <c r="IY40" s="4648"/>
      <c r="IZ40" s="4648"/>
      <c r="JA40" s="4648"/>
      <c r="JB40" s="4648"/>
      <c r="JC40" s="4648"/>
      <c r="JD40" s="4648"/>
      <c r="JE40" s="4648"/>
      <c r="JF40" s="4648"/>
      <c r="JG40" s="4648"/>
      <c r="JH40" s="4648"/>
      <c r="JI40" s="4648"/>
      <c r="JJ40" s="4648"/>
      <c r="JK40" s="4648"/>
      <c r="JL40" s="4648"/>
      <c r="JM40" s="4648"/>
      <c r="JN40" s="4648"/>
      <c r="JO40" s="4648"/>
      <c r="JP40" s="4648"/>
      <c r="JQ40" s="4648"/>
      <c r="JR40" s="4648"/>
      <c r="JS40" s="4648"/>
      <c r="JT40" s="4648"/>
      <c r="JU40" s="4648"/>
      <c r="JV40" s="4648"/>
      <c r="JW40" s="4648"/>
      <c r="JX40" s="4648"/>
      <c r="JY40" s="4648"/>
      <c r="JZ40" s="4648"/>
      <c r="KA40" s="4648"/>
      <c r="KB40" s="4648"/>
      <c r="KC40" s="4648"/>
      <c r="KD40" s="4648"/>
      <c r="KE40" s="4648"/>
      <c r="KF40" s="4648"/>
      <c r="KG40" s="4648"/>
      <c r="KH40" s="4648"/>
      <c r="KI40" s="4648"/>
      <c r="KJ40" s="4648"/>
      <c r="KK40" s="4648"/>
      <c r="KL40" s="4648"/>
      <c r="KM40" s="4648"/>
      <c r="KN40" s="4648"/>
      <c r="KO40" s="4648"/>
      <c r="KP40" s="4648"/>
      <c r="KQ40" s="4648"/>
      <c r="KR40" s="4648"/>
      <c r="KS40" s="4648"/>
      <c r="KT40" s="4648"/>
      <c r="KU40" s="4648"/>
      <c r="KV40" s="4648"/>
      <c r="KW40" s="4648"/>
      <c r="KX40" s="4648"/>
      <c r="KY40" s="4648"/>
      <c r="KZ40" s="4648"/>
      <c r="LA40" s="4648"/>
      <c r="LB40" s="4648"/>
      <c r="LC40" s="4648"/>
      <c r="LD40" s="4648"/>
      <c r="LE40" s="4648"/>
      <c r="LF40" s="4648"/>
      <c r="LG40" s="4648"/>
      <c r="LH40" s="4648"/>
      <c r="LI40" s="4648"/>
      <c r="LJ40" s="4648"/>
      <c r="LK40" s="4648"/>
      <c r="LL40" s="4648"/>
      <c r="LM40" s="4648"/>
      <c r="LN40" s="4648"/>
      <c r="LO40" s="4648"/>
      <c r="LP40" s="4648"/>
      <c r="LQ40" s="4648"/>
      <c r="LR40" s="4648"/>
      <c r="LS40" s="4648"/>
      <c r="LT40" s="4648"/>
      <c r="LU40" s="4648"/>
      <c r="LV40" s="4648"/>
      <c r="LW40" s="4648"/>
      <c r="LX40" s="4648"/>
      <c r="LY40" s="4648"/>
      <c r="LZ40" s="4648"/>
      <c r="MA40" s="4648"/>
      <c r="MB40" s="4648"/>
      <c r="MC40" s="4648"/>
      <c r="MD40" s="4648"/>
      <c r="ME40" s="4648"/>
      <c r="MF40" s="4648"/>
      <c r="MG40" s="4648"/>
      <c r="MH40" s="4648"/>
      <c r="MI40" s="4648"/>
      <c r="MJ40" s="4648"/>
      <c r="MK40" s="4648"/>
      <c r="ML40" s="4648"/>
      <c r="MM40" s="4648"/>
      <c r="MN40" s="4648"/>
      <c r="MO40" s="4648"/>
      <c r="MP40" s="4648"/>
      <c r="MQ40" s="4648"/>
      <c r="MR40" s="4648"/>
      <c r="MS40" s="4648"/>
      <c r="MT40" s="4648"/>
      <c r="MU40" s="4648"/>
      <c r="MV40" s="4648"/>
      <c r="MW40" s="4648"/>
      <c r="MX40" s="4648"/>
      <c r="MY40" s="4648"/>
      <c r="MZ40" s="4648"/>
      <c r="NA40" s="4648"/>
      <c r="NB40" s="4648"/>
      <c r="NC40" s="4648"/>
      <c r="ND40" s="4648"/>
      <c r="NE40" s="4648"/>
      <c r="NF40" s="4648"/>
      <c r="NG40" s="4648"/>
      <c r="NH40" s="4648"/>
      <c r="NI40" s="4648"/>
      <c r="NJ40" s="4648"/>
      <c r="NK40" s="4648"/>
      <c r="NL40" s="4648"/>
      <c r="NM40" s="4648"/>
      <c r="NN40" s="4648"/>
      <c r="NO40" s="4648"/>
      <c r="NP40" s="4648"/>
      <c r="NQ40" s="4648"/>
      <c r="NR40" s="4648"/>
      <c r="NS40" s="4648"/>
      <c r="NT40" s="4648"/>
      <c r="NU40" s="4648"/>
      <c r="NV40" s="4648"/>
      <c r="NW40" s="4648"/>
      <c r="NX40" s="4648"/>
      <c r="NY40" s="4648"/>
      <c r="NZ40" s="4648"/>
      <c r="OA40" s="4648"/>
      <c r="OB40" s="4648"/>
      <c r="OC40" s="4648"/>
      <c r="OD40" s="4648"/>
      <c r="OE40" s="4648"/>
      <c r="OF40" s="4648"/>
      <c r="OG40" s="4648"/>
      <c r="OH40" s="4648"/>
      <c r="OI40" s="4648"/>
      <c r="OJ40" s="4648"/>
      <c r="OK40" s="4648"/>
      <c r="OL40" s="4648"/>
      <c r="OM40" s="4648"/>
      <c r="ON40" s="4648"/>
      <c r="OO40" s="4648"/>
      <c r="OP40" s="4648"/>
      <c r="OQ40" s="4648"/>
      <c r="OR40" s="4648"/>
      <c r="OS40" s="4648"/>
      <c r="OT40" s="4648"/>
      <c r="OU40" s="4648"/>
      <c r="OV40" s="4648"/>
      <c r="OW40" s="4648"/>
      <c r="OX40" s="4648"/>
      <c r="OY40" s="4648"/>
      <c r="OZ40" s="4648"/>
      <c r="PA40" s="4648"/>
      <c r="PB40" s="4648"/>
      <c r="PC40" s="4648"/>
      <c r="PD40" s="4648"/>
      <c r="PE40" s="4648"/>
      <c r="PF40" s="4648"/>
      <c r="PG40" s="4648"/>
      <c r="PH40" s="4648"/>
      <c r="PI40" s="4648"/>
      <c r="PJ40" s="4648"/>
      <c r="PK40" s="4648"/>
      <c r="PL40" s="4648"/>
      <c r="PM40" s="4648"/>
      <c r="PN40" s="4648"/>
      <c r="PO40" s="4648"/>
      <c r="PP40" s="4648"/>
      <c r="PQ40" s="4648"/>
      <c r="PR40" s="4648"/>
      <c r="PS40" s="4648"/>
      <c r="PT40" s="4648"/>
      <c r="PU40" s="4648"/>
      <c r="PV40" s="4648"/>
      <c r="PW40" s="4648"/>
      <c r="PX40" s="4648"/>
      <c r="PY40" s="4648"/>
      <c r="PZ40" s="4648"/>
      <c r="QA40" s="4648"/>
      <c r="QB40" s="4648"/>
      <c r="QC40" s="4648"/>
      <c r="QD40" s="4648"/>
      <c r="QE40" s="4648"/>
      <c r="QF40" s="4648"/>
      <c r="QG40" s="4648"/>
      <c r="QH40" s="4648"/>
      <c r="QI40" s="4648"/>
      <c r="QJ40" s="4648"/>
      <c r="QK40" s="4648"/>
      <c r="QL40" s="4648"/>
      <c r="QM40" s="4648"/>
      <c r="QN40" s="4648"/>
      <c r="QO40" s="4648"/>
      <c r="QP40" s="4648"/>
      <c r="QQ40" s="4648"/>
      <c r="QR40" s="4648"/>
      <c r="QS40" s="4648"/>
      <c r="QT40" s="4648"/>
      <c r="QU40" s="4648"/>
      <c r="QV40" s="4648"/>
      <c r="QW40" s="4648"/>
      <c r="QX40" s="4648"/>
      <c r="QY40" s="4648"/>
      <c r="QZ40" s="4648"/>
      <c r="RA40" s="4648"/>
      <c r="RB40" s="4648"/>
      <c r="RC40" s="4648"/>
      <c r="RD40" s="4648"/>
      <c r="RE40" s="4648"/>
      <c r="RF40" s="4648"/>
      <c r="RG40" s="4648"/>
      <c r="RH40" s="4648"/>
      <c r="RI40" s="4648"/>
      <c r="RJ40" s="4648"/>
      <c r="RK40" s="4648"/>
      <c r="RL40" s="4648"/>
      <c r="RM40" s="4648"/>
      <c r="RN40" s="4648"/>
      <c r="RO40" s="4648"/>
      <c r="RP40" s="4648"/>
      <c r="RQ40" s="4648"/>
      <c r="RR40" s="4648"/>
      <c r="RS40" s="4648"/>
      <c r="RT40" s="4648"/>
      <c r="RU40" s="4648"/>
      <c r="RV40" s="4648"/>
      <c r="RW40" s="4648"/>
      <c r="RX40" s="4648"/>
      <c r="RY40" s="4648"/>
      <c r="RZ40" s="4648"/>
      <c r="SA40" s="4648"/>
      <c r="SB40" s="4648"/>
      <c r="SC40" s="4648"/>
      <c r="SD40" s="4648"/>
      <c r="SE40" s="4648"/>
      <c r="SF40" s="4648"/>
      <c r="SG40" s="4648"/>
      <c r="SH40" s="4648"/>
      <c r="SI40" s="4648"/>
      <c r="SJ40" s="4648"/>
      <c r="SK40" s="4648"/>
      <c r="SL40" s="4648"/>
      <c r="SM40" s="4648"/>
      <c r="SN40" s="4648"/>
      <c r="SO40" s="4648"/>
      <c r="SP40" s="4648"/>
      <c r="SQ40" s="4648"/>
      <c r="SR40" s="4648"/>
      <c r="SS40" s="4648"/>
      <c r="ST40" s="4648"/>
      <c r="SU40" s="4648"/>
      <c r="SV40" s="4648"/>
      <c r="SW40" s="4648"/>
      <c r="SX40" s="4648"/>
      <c r="SY40" s="4648"/>
      <c r="SZ40" s="4648"/>
      <c r="TA40" s="4648"/>
      <c r="TB40" s="4648"/>
      <c r="TC40" s="4648"/>
      <c r="TD40" s="4648"/>
      <c r="TE40" s="4648"/>
      <c r="TF40" s="4648"/>
      <c r="TG40" s="4648"/>
      <c r="TH40" s="4648"/>
      <c r="TI40" s="4648"/>
      <c r="TJ40" s="4648"/>
      <c r="TK40" s="4648"/>
      <c r="TL40" s="4648"/>
      <c r="TM40" s="4648"/>
      <c r="TN40" s="4648"/>
      <c r="TO40" s="4648"/>
      <c r="TP40" s="4648"/>
      <c r="TQ40" s="4648"/>
      <c r="TR40" s="4648"/>
      <c r="TS40" s="4648"/>
      <c r="TT40" s="4648"/>
      <c r="TU40" s="4648"/>
      <c r="TV40" s="4648"/>
      <c r="TW40" s="4648"/>
      <c r="TX40" s="4648"/>
      <c r="TY40" s="4648"/>
      <c r="TZ40" s="4648"/>
      <c r="UA40" s="4648"/>
      <c r="UB40" s="4648"/>
      <c r="UC40" s="4648"/>
      <c r="UD40" s="4648"/>
      <c r="UE40" s="4648"/>
      <c r="UF40" s="4648"/>
      <c r="UG40" s="4648"/>
      <c r="UH40" s="4648"/>
      <c r="UI40" s="4648"/>
      <c r="UJ40" s="4648"/>
      <c r="UK40" s="4648"/>
      <c r="UL40" s="4648"/>
      <c r="UM40" s="4648"/>
      <c r="UN40" s="4648"/>
      <c r="UO40" s="4648"/>
      <c r="UP40" s="4648"/>
      <c r="UQ40" s="4648"/>
      <c r="UR40" s="4648"/>
      <c r="US40" s="4648"/>
      <c r="UT40" s="4648"/>
      <c r="UU40" s="4648"/>
      <c r="UV40" s="4648"/>
      <c r="UW40" s="4648"/>
      <c r="UX40" s="4648"/>
      <c r="UY40" s="4648"/>
      <c r="UZ40" s="4648"/>
      <c r="VA40" s="4648"/>
      <c r="VB40" s="4648"/>
      <c r="VC40" s="4648"/>
      <c r="VD40" s="4648"/>
      <c r="VE40" s="4648"/>
      <c r="VF40" s="4648"/>
      <c r="VG40" s="4648"/>
      <c r="VH40" s="4648"/>
      <c r="VI40" s="4648"/>
      <c r="VJ40" s="4648"/>
      <c r="VK40" s="4648"/>
      <c r="VL40" s="4648"/>
      <c r="VM40" s="4648"/>
      <c r="VN40" s="4648"/>
      <c r="VO40" s="4648"/>
      <c r="VP40" s="4648"/>
      <c r="VQ40" s="4648"/>
      <c r="VR40" s="4648"/>
      <c r="VS40" s="4648"/>
      <c r="VT40" s="4648"/>
      <c r="VU40" s="4648"/>
      <c r="VV40" s="4648"/>
      <c r="VW40" s="4648"/>
      <c r="VX40" s="4648"/>
      <c r="VY40" s="4648"/>
      <c r="VZ40" s="4648"/>
      <c r="WA40" s="4648"/>
      <c r="WB40" s="4648"/>
      <c r="WC40" s="4648"/>
      <c r="WD40" s="4648"/>
      <c r="WE40" s="4648"/>
      <c r="WF40" s="4648"/>
      <c r="WG40" s="4648"/>
      <c r="WH40" s="4648"/>
      <c r="WI40" s="4648"/>
      <c r="WJ40" s="4648"/>
      <c r="WK40" s="4648"/>
      <c r="WL40" s="4648"/>
      <c r="WM40" s="4648"/>
      <c r="WN40" s="4648"/>
      <c r="WO40" s="4648"/>
      <c r="WP40" s="4648"/>
      <c r="WQ40" s="4648"/>
      <c r="WR40" s="4648"/>
      <c r="WS40" s="4648"/>
      <c r="WT40" s="4648"/>
      <c r="WU40" s="4648"/>
      <c r="WV40" s="4648"/>
      <c r="WW40" s="4648"/>
      <c r="WX40" s="4648"/>
      <c r="WY40" s="4648"/>
      <c r="WZ40" s="4648"/>
      <c r="XA40" s="4648"/>
      <c r="XB40" s="4648"/>
      <c r="XC40" s="4648"/>
      <c r="XD40" s="4648"/>
      <c r="XE40" s="4648"/>
      <c r="XF40" s="4648"/>
      <c r="XG40" s="4648"/>
      <c r="XH40" s="4648"/>
      <c r="XI40" s="4648"/>
      <c r="XJ40" s="4648"/>
      <c r="XK40" s="4648"/>
      <c r="XL40" s="4648"/>
      <c r="XM40" s="4648"/>
      <c r="XN40" s="4648"/>
      <c r="XO40" s="4648"/>
      <c r="XP40" s="4648"/>
      <c r="XQ40" s="4648"/>
      <c r="XR40" s="4648"/>
      <c r="XS40" s="4648"/>
      <c r="XT40" s="4648"/>
      <c r="XU40" s="4648"/>
      <c r="XV40" s="4648"/>
      <c r="XW40" s="4648"/>
      <c r="XX40" s="4648"/>
      <c r="XY40" s="4648"/>
      <c r="XZ40" s="4648"/>
      <c r="YA40" s="4648"/>
      <c r="YB40" s="4648"/>
      <c r="YC40" s="4648"/>
      <c r="YD40" s="4648"/>
      <c r="YE40" s="4648"/>
      <c r="YF40" s="4648"/>
      <c r="YG40" s="4648"/>
      <c r="YH40" s="4648"/>
      <c r="YI40" s="4648"/>
      <c r="YJ40" s="4648"/>
      <c r="YK40" s="4648"/>
      <c r="YL40" s="4648"/>
      <c r="YM40" s="4648"/>
      <c r="YN40" s="4648"/>
      <c r="YO40" s="4648"/>
      <c r="YP40" s="4648"/>
      <c r="YQ40" s="4648"/>
      <c r="YR40" s="4648"/>
      <c r="YS40" s="4648"/>
      <c r="YT40" s="4648"/>
      <c r="YU40" s="4648"/>
      <c r="YV40" s="4648"/>
      <c r="YW40" s="4648"/>
      <c r="YX40" s="4648"/>
      <c r="YY40" s="4648"/>
      <c r="YZ40" s="4648"/>
      <c r="ZA40" s="4648"/>
      <c r="ZB40" s="4648"/>
      <c r="ZC40" s="4648"/>
      <c r="ZD40" s="4648"/>
      <c r="ZE40" s="4648"/>
      <c r="ZF40" s="4648"/>
      <c r="ZG40" s="4648"/>
      <c r="ZH40" s="4648"/>
      <c r="ZI40" s="4648"/>
      <c r="ZJ40" s="4648"/>
      <c r="ZK40" s="4648"/>
      <c r="ZL40" s="4648"/>
      <c r="ZM40" s="4648"/>
      <c r="ZN40" s="4648"/>
      <c r="ZO40" s="4648"/>
      <c r="ZP40" s="4648"/>
      <c r="ZQ40" s="4648"/>
      <c r="ZR40" s="4648"/>
      <c r="ZS40" s="4648"/>
      <c r="ZT40" s="4648"/>
      <c r="ZU40" s="4648"/>
      <c r="ZV40" s="4648"/>
      <c r="ZW40" s="4648"/>
      <c r="ZX40" s="4648"/>
      <c r="ZY40" s="4648"/>
      <c r="ZZ40" s="4648"/>
      <c r="AAA40" s="4648"/>
      <c r="AAB40" s="4648"/>
      <c r="AAC40" s="4648"/>
      <c r="AAD40" s="4648"/>
      <c r="AAE40" s="4648"/>
      <c r="AAF40" s="4648"/>
      <c r="AAG40" s="4648"/>
      <c r="AAH40" s="4648"/>
      <c r="AAI40" s="4648"/>
      <c r="AAJ40" s="4648"/>
      <c r="AAK40" s="4648"/>
      <c r="AAL40" s="4648"/>
      <c r="AAM40" s="4648"/>
      <c r="AAN40" s="4648"/>
      <c r="AAO40" s="4648"/>
      <c r="AAP40" s="4648"/>
      <c r="AAQ40" s="4648"/>
      <c r="AAR40" s="4648"/>
      <c r="AAS40" s="4648"/>
      <c r="AAT40" s="4648"/>
      <c r="AAU40" s="4648"/>
      <c r="AAV40" s="4648"/>
      <c r="AAW40" s="4648"/>
      <c r="AAX40" s="4648"/>
      <c r="AAY40" s="4648"/>
      <c r="AAZ40" s="4648"/>
      <c r="ABA40" s="4648"/>
      <c r="ABB40" s="4648"/>
      <c r="ABC40" s="4648"/>
      <c r="ABD40" s="4648"/>
      <c r="ABE40" s="4648"/>
      <c r="ABF40" s="4648"/>
      <c r="ABG40" s="4648"/>
      <c r="ABH40" s="4648"/>
      <c r="ABI40" s="4648"/>
      <c r="ABJ40" s="4648"/>
      <c r="ABK40" s="4648"/>
      <c r="ABL40" s="4648"/>
      <c r="ABM40" s="4648"/>
      <c r="ABN40" s="4648"/>
      <c r="ABO40" s="4648"/>
      <c r="ABP40" s="4648"/>
      <c r="ABQ40" s="4648"/>
      <c r="ABR40" s="4648"/>
      <c r="ABS40" s="4648"/>
      <c r="ABT40" s="4648"/>
      <c r="ABU40" s="4648"/>
      <c r="ABV40" s="4648"/>
      <c r="ABW40" s="4648"/>
      <c r="ABX40" s="4648"/>
      <c r="ABY40" s="4648"/>
      <c r="ABZ40" s="4648"/>
      <c r="ACA40" s="4648"/>
      <c r="ACB40" s="4648"/>
      <c r="ACC40" s="4648"/>
      <c r="ACD40" s="4648"/>
      <c r="ACE40" s="4648"/>
      <c r="ACF40" s="4648"/>
      <c r="ACG40" s="4648"/>
      <c r="ACH40" s="4648"/>
      <c r="ACI40" s="4648"/>
      <c r="ACJ40" s="4648"/>
      <c r="ACK40" s="4648"/>
      <c r="ACL40" s="4648"/>
      <c r="ACM40" s="4648"/>
      <c r="ACN40" s="4648"/>
      <c r="ACO40" s="4648"/>
      <c r="ACP40" s="4648"/>
      <c r="ACQ40" s="4648"/>
      <c r="ACR40" s="4648"/>
      <c r="ACS40" s="4648"/>
      <c r="ACT40" s="4648"/>
      <c r="ACU40" s="4648"/>
      <c r="ACV40" s="4648"/>
      <c r="ACW40" s="4648"/>
      <c r="ACX40" s="4648"/>
      <c r="ACY40" s="4648"/>
      <c r="ACZ40" s="4648"/>
      <c r="ADA40" s="4648"/>
      <c r="ADB40" s="4648"/>
      <c r="ADC40" s="4648"/>
      <c r="ADD40" s="4648"/>
      <c r="ADE40" s="4648"/>
      <c r="ADF40" s="4648"/>
      <c r="ADG40" s="4648"/>
      <c r="ADH40" s="4648"/>
      <c r="ADI40" s="4648"/>
      <c r="ADJ40" s="4648"/>
      <c r="ADK40" s="4648"/>
      <c r="ADL40" s="4648"/>
      <c r="ADM40" s="4648"/>
      <c r="ADN40" s="4648"/>
      <c r="ADO40" s="4648"/>
      <c r="ADP40" s="4648"/>
      <c r="ADQ40" s="4648"/>
      <c r="ADR40" s="4648"/>
      <c r="ADS40" s="4648"/>
      <c r="ADT40" s="4648"/>
      <c r="ADU40" s="4648"/>
      <c r="ADV40" s="4648"/>
      <c r="ADW40" s="4648"/>
      <c r="ADX40" s="4648"/>
      <c r="ADY40" s="4648"/>
      <c r="ADZ40" s="4648"/>
      <c r="AEA40" s="4648"/>
      <c r="AEB40" s="4648"/>
      <c r="AEC40" s="4648"/>
      <c r="AED40" s="4648"/>
      <c r="AEE40" s="4648"/>
      <c r="AEF40" s="4648"/>
      <c r="AEG40" s="4648"/>
      <c r="AEH40" s="4648"/>
      <c r="AEI40" s="4648"/>
      <c r="AEJ40" s="4648"/>
      <c r="AEK40" s="4648"/>
      <c r="AEL40" s="4648"/>
      <c r="AEM40" s="4648"/>
      <c r="AEN40" s="4648"/>
      <c r="AEO40" s="4648"/>
      <c r="AEP40" s="4648"/>
      <c r="AEQ40" s="4648"/>
      <c r="AER40" s="4648"/>
      <c r="AES40" s="4648"/>
      <c r="AET40" s="4648"/>
      <c r="AEU40" s="4648"/>
      <c r="AEV40" s="4648"/>
      <c r="AEW40" s="4648"/>
      <c r="AEX40" s="4648"/>
      <c r="AEY40" s="4648"/>
      <c r="AEZ40" s="4648"/>
      <c r="AFA40" s="4648"/>
      <c r="AFB40" s="4648"/>
      <c r="AFC40" s="4648"/>
      <c r="AFD40" s="4648"/>
      <c r="AFE40" s="4648"/>
      <c r="AFF40" s="4648"/>
      <c r="AFG40" s="4648"/>
      <c r="AFH40" s="4648"/>
      <c r="AFI40" s="4648"/>
      <c r="AFJ40" s="4648"/>
      <c r="AFK40" s="4648"/>
      <c r="AFL40" s="4648"/>
      <c r="AFM40" s="4648"/>
      <c r="AFN40" s="4648"/>
      <c r="AFO40" s="4648"/>
      <c r="AFP40" s="4648"/>
      <c r="AFQ40" s="4648"/>
      <c r="AFR40" s="4648"/>
      <c r="AFS40" s="4648"/>
      <c r="AFT40" s="4648"/>
      <c r="AFU40" s="4648"/>
      <c r="AFV40" s="4648"/>
      <c r="AFW40" s="4648"/>
      <c r="AFX40" s="4648"/>
      <c r="AFY40" s="4648"/>
      <c r="AFZ40" s="4648"/>
      <c r="AGA40" s="4648"/>
      <c r="AGB40" s="4648"/>
      <c r="AGC40" s="4648"/>
      <c r="AGD40" s="4648"/>
      <c r="AGE40" s="4648"/>
      <c r="AGF40" s="4648"/>
      <c r="AGG40" s="4648"/>
      <c r="AGH40" s="4648"/>
      <c r="AGI40" s="4648"/>
      <c r="AGJ40" s="4648"/>
      <c r="AGK40" s="4648"/>
      <c r="AGL40" s="4648"/>
      <c r="AGM40" s="4648"/>
      <c r="AGN40" s="4648"/>
      <c r="AGO40" s="4648"/>
      <c r="AGP40" s="4648"/>
      <c r="AGQ40" s="4648"/>
      <c r="AGR40" s="4648"/>
      <c r="AGS40" s="4648"/>
      <c r="AGT40" s="4648"/>
      <c r="AGU40" s="4648"/>
      <c r="AGV40" s="4648"/>
      <c r="AGW40" s="4648"/>
      <c r="AGX40" s="4648"/>
      <c r="AGY40" s="4648"/>
      <c r="AGZ40" s="4648"/>
      <c r="AHA40" s="4648"/>
      <c r="AHB40" s="4648"/>
      <c r="AHC40" s="4648"/>
      <c r="AHD40" s="4648"/>
      <c r="AHE40" s="4648"/>
      <c r="AHF40" s="4648"/>
      <c r="AHG40" s="4648"/>
      <c r="AHH40" s="4648"/>
      <c r="AHI40" s="4648"/>
      <c r="AHJ40" s="4648"/>
      <c r="AHK40" s="4648"/>
      <c r="AHL40" s="4648"/>
      <c r="AHM40" s="4648"/>
      <c r="AHN40" s="4648"/>
      <c r="AHO40" s="4648"/>
      <c r="AHP40" s="4648"/>
      <c r="AHQ40" s="4648"/>
      <c r="AHR40" s="4648"/>
      <c r="AHS40" s="4648"/>
      <c r="AHT40" s="4648"/>
      <c r="AHU40" s="4648"/>
      <c r="AHV40" s="4648"/>
      <c r="AHW40" s="4648"/>
      <c r="AHX40" s="4648"/>
      <c r="AHY40" s="4648"/>
      <c r="AHZ40" s="4648"/>
      <c r="AIA40" s="4648"/>
      <c r="AIB40" s="4648"/>
      <c r="AIC40" s="4648"/>
      <c r="AID40" s="4648"/>
      <c r="AIE40" s="4648"/>
      <c r="AIF40" s="4648"/>
      <c r="AIG40" s="4648"/>
      <c r="AIH40" s="4648"/>
      <c r="AII40" s="4648"/>
      <c r="AIJ40" s="4648"/>
      <c r="AIK40" s="4648"/>
      <c r="AIL40" s="4648"/>
      <c r="AIM40" s="4648"/>
      <c r="AIN40" s="4648"/>
      <c r="AIO40" s="4648"/>
      <c r="AIP40" s="4648"/>
      <c r="AIQ40" s="4648"/>
      <c r="AIR40" s="4648"/>
      <c r="AIS40" s="4648"/>
      <c r="AIT40" s="4648"/>
      <c r="AIU40" s="4648"/>
      <c r="AIV40" s="4648"/>
      <c r="AIW40" s="4648"/>
      <c r="AIX40" s="4648"/>
      <c r="AIY40" s="4648"/>
      <c r="AIZ40" s="4648"/>
      <c r="AJA40" s="4648"/>
      <c r="AJB40" s="4648"/>
      <c r="AJC40" s="4648"/>
      <c r="AJD40" s="4648"/>
      <c r="AJE40" s="4648"/>
      <c r="AJF40" s="4648"/>
      <c r="AJG40" s="4648"/>
      <c r="AJH40" s="4648"/>
      <c r="AJI40" s="4648"/>
      <c r="AJJ40" s="4648"/>
      <c r="AJK40" s="4648"/>
      <c r="AJL40" s="4648"/>
      <c r="AJM40" s="4648"/>
      <c r="AJN40" s="4648"/>
      <c r="AJO40" s="4648"/>
      <c r="AJP40" s="4648"/>
      <c r="AJQ40" s="4648"/>
      <c r="AJR40" s="4648"/>
      <c r="AJS40" s="4648"/>
      <c r="AJT40" s="4648"/>
      <c r="AJU40" s="4648"/>
      <c r="AJV40" s="4648"/>
      <c r="AJW40" s="4648"/>
      <c r="AJX40" s="4648"/>
      <c r="AJY40" s="4648"/>
      <c r="AJZ40" s="4648"/>
      <c r="AKA40" s="4648"/>
      <c r="AKB40" s="4648"/>
      <c r="AKC40" s="4648"/>
      <c r="AKD40" s="4648"/>
      <c r="AKE40" s="4648"/>
      <c r="AKF40" s="4648"/>
      <c r="AKG40" s="4648"/>
      <c r="AKH40" s="4648"/>
      <c r="AKI40" s="4648"/>
      <c r="AKJ40" s="4648"/>
      <c r="AKK40" s="4648"/>
      <c r="AKL40" s="4648"/>
      <c r="AKM40" s="4648"/>
      <c r="AKN40" s="4648"/>
      <c r="AKO40" s="4648"/>
      <c r="AKP40" s="4648"/>
      <c r="AKQ40" s="4648"/>
      <c r="AKR40" s="4648"/>
      <c r="AKS40" s="4648"/>
      <c r="AKT40" s="4648"/>
      <c r="AKU40" s="4648"/>
      <c r="AKV40" s="4648"/>
      <c r="AKW40" s="4648"/>
      <c r="AKX40" s="4648"/>
      <c r="AKY40" s="4648"/>
      <c r="AKZ40" s="4648"/>
      <c r="ALA40" s="4648"/>
      <c r="ALB40" s="4648"/>
      <c r="ALC40" s="4648"/>
      <c r="ALD40" s="4648"/>
      <c r="ALE40" s="4648"/>
      <c r="ALF40" s="4648"/>
      <c r="ALG40" s="4648"/>
      <c r="ALH40" s="4648"/>
      <c r="ALI40" s="4648"/>
      <c r="ALJ40" s="4648"/>
      <c r="ALK40" s="4648"/>
      <c r="ALL40" s="4648"/>
      <c r="ALM40" s="4648"/>
      <c r="ALN40" s="4648"/>
      <c r="ALO40" s="4648"/>
      <c r="ALP40" s="4648"/>
      <c r="ALQ40" s="4648"/>
      <c r="ALR40" s="4648"/>
      <c r="ALS40" s="4648"/>
      <c r="ALT40" s="4648"/>
      <c r="ALU40" s="4648"/>
      <c r="ALV40" s="4648"/>
      <c r="ALW40" s="4648"/>
      <c r="ALX40" s="4648"/>
      <c r="ALY40" s="4648"/>
      <c r="ALZ40" s="4648"/>
      <c r="AMA40" s="4648"/>
      <c r="AMB40" s="4648"/>
      <c r="AMC40" s="4648"/>
      <c r="AMD40" s="4648"/>
      <c r="AME40" s="4648"/>
      <c r="AMF40" s="4648"/>
      <c r="AMG40" s="4648"/>
      <c r="AMH40" s="4648"/>
      <c r="AMI40" s="4648"/>
      <c r="AMJ40" s="4648"/>
      <c r="AMK40" s="4648"/>
      <c r="AML40" s="4648"/>
      <c r="AMM40" s="4648"/>
      <c r="AMN40" s="4648"/>
      <c r="AMO40" s="4648"/>
      <c r="AMP40" s="4648"/>
      <c r="AMQ40" s="4648"/>
      <c r="AMR40" s="4648"/>
      <c r="AMS40" s="4648"/>
      <c r="AMT40" s="4648"/>
      <c r="AMU40" s="4648"/>
      <c r="AMV40" s="4648"/>
      <c r="AMW40" s="4648"/>
      <c r="AMX40" s="4648"/>
      <c r="AMY40" s="4648"/>
      <c r="AMZ40" s="4648"/>
      <c r="ANA40" s="4648"/>
      <c r="ANB40" s="4648"/>
      <c r="ANC40" s="4648"/>
      <c r="AND40" s="4648"/>
      <c r="ANE40" s="4648"/>
      <c r="ANF40" s="4648"/>
      <c r="ANG40" s="4648"/>
      <c r="ANH40" s="4648"/>
      <c r="ANI40" s="4648"/>
      <c r="ANJ40" s="4648"/>
      <c r="ANK40" s="4648"/>
      <c r="ANL40" s="4648"/>
      <c r="ANM40" s="4648"/>
      <c r="ANN40" s="4648"/>
      <c r="ANO40" s="4648"/>
      <c r="ANP40" s="4648"/>
      <c r="ANQ40" s="4648"/>
      <c r="ANR40" s="4648"/>
      <c r="ANS40" s="4648"/>
      <c r="ANT40" s="4648"/>
      <c r="ANU40" s="4648"/>
      <c r="ANV40" s="4648"/>
      <c r="ANW40" s="4648"/>
      <c r="ANX40" s="4648"/>
      <c r="ANY40" s="4648"/>
      <c r="ANZ40" s="4648"/>
      <c r="AOA40" s="4648"/>
      <c r="AOB40" s="4648"/>
      <c r="AOC40" s="4648"/>
      <c r="AOD40" s="4648"/>
      <c r="AOE40" s="4648"/>
      <c r="AOF40" s="4648"/>
      <c r="AOG40" s="4648"/>
      <c r="AOH40" s="4648"/>
      <c r="AOI40" s="4648"/>
      <c r="AOJ40" s="4648"/>
      <c r="AOK40" s="4648"/>
      <c r="AOL40" s="4648"/>
      <c r="AOM40" s="4648"/>
      <c r="AON40" s="4648"/>
      <c r="AOO40" s="4648"/>
      <c r="AOP40" s="4648"/>
      <c r="AOQ40" s="4648"/>
      <c r="AOR40" s="4648"/>
      <c r="AOS40" s="4648"/>
      <c r="AOT40" s="4648"/>
      <c r="AOU40" s="4648"/>
      <c r="AOV40" s="4648"/>
      <c r="AOW40" s="4648"/>
      <c r="AOX40" s="4648"/>
      <c r="AOY40" s="4648"/>
      <c r="AOZ40" s="4648"/>
      <c r="APA40" s="4648"/>
      <c r="APB40" s="4648"/>
      <c r="APC40" s="4648"/>
      <c r="APD40" s="4648"/>
      <c r="APE40" s="4648"/>
      <c r="APF40" s="4648"/>
      <c r="APG40" s="4648"/>
      <c r="APH40" s="4648"/>
      <c r="API40" s="4648"/>
      <c r="APJ40" s="4648"/>
      <c r="APK40" s="4648"/>
      <c r="APL40" s="4648"/>
      <c r="APM40" s="4648"/>
      <c r="APN40" s="4648"/>
      <c r="APO40" s="4648"/>
      <c r="APP40" s="4648"/>
      <c r="APQ40" s="4648"/>
      <c r="APR40" s="4648"/>
      <c r="APS40" s="4648"/>
      <c r="APT40" s="4648"/>
      <c r="APU40" s="4648"/>
      <c r="APV40" s="4648"/>
      <c r="APW40" s="4648"/>
      <c r="APX40" s="4648"/>
      <c r="APY40" s="4648"/>
      <c r="APZ40" s="4648"/>
      <c r="AQA40" s="4648"/>
      <c r="AQB40" s="4648"/>
      <c r="AQC40" s="4648"/>
      <c r="AQD40" s="4648"/>
      <c r="AQE40" s="4648"/>
      <c r="AQF40" s="4648"/>
      <c r="AQG40" s="4648"/>
      <c r="AQH40" s="4648"/>
      <c r="AQI40" s="4648"/>
      <c r="AQJ40" s="4648"/>
      <c r="AQK40" s="4648"/>
      <c r="AQL40" s="4648"/>
      <c r="AQM40" s="4648"/>
      <c r="AQN40" s="4648"/>
      <c r="AQO40" s="4648"/>
      <c r="AQP40" s="4648"/>
      <c r="AQQ40" s="4648"/>
      <c r="AQR40" s="4648"/>
      <c r="AQS40" s="4648"/>
      <c r="AQT40" s="4648"/>
      <c r="AQU40" s="4648"/>
      <c r="AQV40" s="4648"/>
      <c r="AQW40" s="4648"/>
      <c r="AQX40" s="4648"/>
      <c r="AQY40" s="4648"/>
      <c r="AQZ40" s="4648"/>
      <c r="ARA40" s="4648"/>
      <c r="ARB40" s="4648"/>
      <c r="ARC40" s="4648"/>
      <c r="ARD40" s="4648"/>
      <c r="ARE40" s="4648"/>
      <c r="ARF40" s="4648"/>
      <c r="ARG40" s="4648"/>
      <c r="ARH40" s="4648"/>
      <c r="ARI40" s="4648"/>
      <c r="ARJ40" s="4648"/>
      <c r="ARK40" s="4648"/>
      <c r="ARL40" s="4648"/>
      <c r="ARM40" s="4648"/>
      <c r="ARN40" s="4648"/>
      <c r="ARO40" s="4648"/>
      <c r="ARP40" s="4648"/>
      <c r="ARQ40" s="4648"/>
      <c r="ARR40" s="4648"/>
      <c r="ARS40" s="4648"/>
      <c r="ART40" s="4648"/>
      <c r="ARU40" s="4648"/>
      <c r="ARV40" s="4648"/>
      <c r="ARW40" s="4648"/>
      <c r="ARX40" s="4648"/>
      <c r="ARY40" s="4648"/>
      <c r="ARZ40" s="4648"/>
      <c r="ASA40" s="4648"/>
      <c r="ASB40" s="4648"/>
      <c r="ASC40" s="4648"/>
      <c r="ASD40" s="4648"/>
      <c r="ASE40" s="4648"/>
      <c r="ASF40" s="4648"/>
      <c r="ASG40" s="4648"/>
      <c r="ASH40" s="4648"/>
      <c r="ASI40" s="4648"/>
      <c r="ASJ40" s="4648"/>
      <c r="ASK40" s="4648"/>
      <c r="ASL40" s="4648"/>
      <c r="ASM40" s="4648"/>
      <c r="ASN40" s="4648"/>
      <c r="ASO40" s="4648"/>
      <c r="ASP40" s="4648"/>
      <c r="ASQ40" s="4648"/>
      <c r="ASR40" s="4648"/>
      <c r="ASS40" s="4648"/>
      <c r="AST40" s="4648"/>
      <c r="ASU40" s="4648"/>
      <c r="ASV40" s="4648"/>
      <c r="ASW40" s="4648"/>
      <c r="ASX40" s="4648"/>
      <c r="ASY40" s="4648"/>
      <c r="ASZ40" s="4648"/>
      <c r="ATA40" s="4648"/>
      <c r="ATB40" s="4648"/>
      <c r="ATC40" s="4648"/>
      <c r="ATD40" s="4648"/>
      <c r="ATE40" s="4648"/>
      <c r="ATF40" s="4648"/>
      <c r="ATG40" s="4648"/>
      <c r="ATH40" s="4648"/>
      <c r="ATI40" s="4648"/>
      <c r="ATJ40" s="4648"/>
      <c r="ATK40" s="4648"/>
      <c r="ATL40" s="4648"/>
      <c r="ATM40" s="4648"/>
      <c r="ATN40" s="4648"/>
      <c r="ATO40" s="4648"/>
      <c r="ATP40" s="4648"/>
      <c r="ATQ40" s="4648"/>
      <c r="ATR40" s="4648"/>
      <c r="ATS40" s="4648"/>
      <c r="ATT40" s="4648"/>
      <c r="ATU40" s="4648"/>
      <c r="ATV40" s="4648"/>
      <c r="ATW40" s="4648"/>
      <c r="ATX40" s="4648"/>
      <c r="ATY40" s="4648"/>
      <c r="ATZ40" s="4648"/>
      <c r="AUA40" s="4648"/>
      <c r="AUB40" s="4648"/>
      <c r="AUC40" s="4648"/>
      <c r="AUD40" s="4648"/>
      <c r="AUE40" s="4648"/>
      <c r="AUF40" s="4648"/>
      <c r="AUG40" s="4648"/>
      <c r="AUH40" s="4648"/>
      <c r="AUI40" s="4648"/>
      <c r="AUJ40" s="4648"/>
      <c r="AUK40" s="4648"/>
      <c r="AUL40" s="4648"/>
      <c r="AUM40" s="4648"/>
      <c r="AUN40" s="4648"/>
      <c r="AUO40" s="4648"/>
      <c r="AUP40" s="4648"/>
      <c r="AUQ40" s="4648"/>
      <c r="AUR40" s="4648"/>
      <c r="AUS40" s="4648"/>
      <c r="AUT40" s="4648"/>
      <c r="AUU40" s="4648"/>
      <c r="AUV40" s="4648"/>
      <c r="AUW40" s="4648"/>
      <c r="AUX40" s="4648"/>
      <c r="AUY40" s="4648"/>
      <c r="AUZ40" s="4648"/>
      <c r="AVA40" s="4648"/>
      <c r="AVB40" s="4648"/>
      <c r="AVC40" s="4648"/>
      <c r="AVD40" s="4648"/>
      <c r="AVE40" s="4648"/>
      <c r="AVF40" s="4648"/>
      <c r="AVG40" s="4648"/>
      <c r="AVH40" s="4648"/>
      <c r="AVI40" s="4648"/>
      <c r="AVJ40" s="4648"/>
      <c r="AVK40" s="4648"/>
      <c r="AVL40" s="4648"/>
      <c r="AVM40" s="4648"/>
      <c r="AVN40" s="4648"/>
      <c r="AVO40" s="4648"/>
      <c r="AVP40" s="4648"/>
      <c r="AVQ40" s="4648"/>
      <c r="AVR40" s="4648"/>
      <c r="AVS40" s="4648"/>
      <c r="AVT40" s="4648"/>
      <c r="AVU40" s="4648"/>
      <c r="AVV40" s="4648"/>
      <c r="AVW40" s="4648"/>
      <c r="AVX40" s="4648"/>
      <c r="AVY40" s="4648"/>
      <c r="AVZ40" s="4648"/>
      <c r="AWA40" s="4648"/>
      <c r="AWB40" s="4648"/>
      <c r="AWC40" s="4648"/>
      <c r="AWD40" s="4648"/>
      <c r="AWE40" s="4648"/>
      <c r="AWF40" s="4648"/>
      <c r="AWG40" s="4648"/>
      <c r="AWH40" s="4648"/>
      <c r="AWI40" s="4648"/>
      <c r="AWJ40" s="4648"/>
      <c r="AWK40" s="4648"/>
      <c r="AWL40" s="4648"/>
      <c r="AWM40" s="4648"/>
      <c r="AWN40" s="4648"/>
      <c r="AWO40" s="4648"/>
      <c r="AWP40" s="4648"/>
      <c r="AWQ40" s="4648"/>
      <c r="AWR40" s="4648"/>
      <c r="AWS40" s="4648"/>
      <c r="AWT40" s="4648"/>
      <c r="AWU40" s="4648"/>
      <c r="AWV40" s="4648"/>
      <c r="AWW40" s="4648"/>
      <c r="AWX40" s="4648"/>
      <c r="AWY40" s="4648"/>
      <c r="AWZ40" s="4648"/>
      <c r="AXA40" s="4648"/>
      <c r="AXB40" s="4648"/>
      <c r="AXC40" s="4648"/>
      <c r="AXD40" s="4648"/>
      <c r="AXE40" s="4648"/>
      <c r="AXF40" s="4648"/>
      <c r="AXG40" s="4648"/>
      <c r="AXH40" s="4648"/>
      <c r="AXI40" s="4648"/>
      <c r="AXJ40" s="4648"/>
      <c r="AXK40" s="4648"/>
      <c r="AXL40" s="4648"/>
      <c r="AXM40" s="4648"/>
      <c r="AXN40" s="4648"/>
      <c r="AXO40" s="4648"/>
      <c r="AXP40" s="4648"/>
      <c r="AXQ40" s="4648"/>
      <c r="AXR40" s="4648"/>
      <c r="AXS40" s="4648"/>
      <c r="AXT40" s="4648"/>
      <c r="AXU40" s="4648"/>
      <c r="AXV40" s="4648"/>
      <c r="AXW40" s="4648"/>
      <c r="AXX40" s="4648"/>
      <c r="AXY40" s="4648"/>
      <c r="AXZ40" s="4648"/>
      <c r="AYA40" s="4648"/>
      <c r="AYB40" s="4648"/>
      <c r="AYC40" s="4648"/>
      <c r="AYD40" s="4648"/>
      <c r="AYE40" s="4648"/>
      <c r="AYF40" s="4648"/>
      <c r="AYG40" s="4648"/>
      <c r="AYH40" s="4648"/>
      <c r="AYI40" s="4648"/>
      <c r="AYJ40" s="4648"/>
      <c r="AYK40" s="4648"/>
      <c r="AYL40" s="4648"/>
      <c r="AYM40" s="4648"/>
      <c r="AYN40" s="4648"/>
      <c r="AYO40" s="4648"/>
      <c r="AYP40" s="4648"/>
      <c r="AYQ40" s="4648"/>
      <c r="AYR40" s="4648"/>
      <c r="AYS40" s="4648"/>
      <c r="AYT40" s="4648"/>
      <c r="AYU40" s="4648"/>
      <c r="AYV40" s="4648"/>
      <c r="AYW40" s="4648"/>
      <c r="AYX40" s="4648"/>
      <c r="AYY40" s="4648"/>
      <c r="AYZ40" s="4648"/>
      <c r="AZA40" s="4648"/>
      <c r="AZB40" s="4648"/>
      <c r="AZC40" s="4648"/>
      <c r="AZD40" s="4648"/>
      <c r="AZE40" s="4648"/>
      <c r="AZF40" s="4648"/>
      <c r="AZG40" s="4648"/>
      <c r="AZH40" s="4648"/>
      <c r="AZI40" s="4648"/>
      <c r="AZJ40" s="4648"/>
      <c r="AZK40" s="4648"/>
      <c r="AZL40" s="4648"/>
      <c r="AZM40" s="4648"/>
      <c r="AZN40" s="4648"/>
      <c r="AZO40" s="4648"/>
      <c r="AZP40" s="4648"/>
      <c r="AZQ40" s="4648"/>
      <c r="AZR40" s="4648"/>
      <c r="AZS40" s="4648"/>
      <c r="AZT40" s="4648"/>
      <c r="AZU40" s="4648"/>
      <c r="AZV40" s="4648"/>
      <c r="AZW40" s="4648"/>
      <c r="AZX40" s="4648"/>
      <c r="AZY40" s="4648"/>
      <c r="AZZ40" s="4648"/>
      <c r="BAA40" s="4648"/>
      <c r="BAB40" s="4648"/>
      <c r="BAC40" s="4648"/>
      <c r="BAD40" s="4648"/>
      <c r="BAE40" s="4648"/>
      <c r="BAF40" s="4648"/>
      <c r="BAG40" s="4648"/>
      <c r="BAH40" s="4648"/>
      <c r="BAI40" s="4648"/>
      <c r="BAJ40" s="4648"/>
      <c r="BAK40" s="4648"/>
      <c r="BAL40" s="4648"/>
      <c r="BAM40" s="4648"/>
      <c r="BAN40" s="4648"/>
      <c r="BAO40" s="4648"/>
      <c r="BAP40" s="4648"/>
      <c r="BAQ40" s="4648"/>
      <c r="BAR40" s="4648"/>
      <c r="BAS40" s="4648"/>
      <c r="BAT40" s="4648"/>
      <c r="BAU40" s="4648"/>
      <c r="BAV40" s="4648"/>
      <c r="BAW40" s="4648"/>
      <c r="BAX40" s="4648"/>
      <c r="BAY40" s="4648"/>
      <c r="BAZ40" s="4648"/>
      <c r="BBA40" s="4648"/>
      <c r="BBB40" s="4648"/>
      <c r="BBC40" s="4648"/>
      <c r="BBD40" s="4648"/>
      <c r="BBE40" s="4648"/>
      <c r="BBF40" s="4648"/>
      <c r="BBG40" s="4648"/>
      <c r="BBH40" s="4648"/>
      <c r="BBI40" s="4648"/>
      <c r="BBJ40" s="4648"/>
      <c r="BBK40" s="4648"/>
      <c r="BBL40" s="4648"/>
      <c r="BBM40" s="4648"/>
      <c r="BBN40" s="4648"/>
      <c r="BBO40" s="4648"/>
      <c r="BBP40" s="4648"/>
      <c r="BBQ40" s="4648"/>
      <c r="BBR40" s="4648"/>
      <c r="BBS40" s="4648"/>
      <c r="BBT40" s="4648"/>
      <c r="BBU40" s="4648"/>
      <c r="BBV40" s="4648"/>
      <c r="BBW40" s="4648"/>
      <c r="BBX40" s="4648"/>
      <c r="BBY40" s="4648"/>
      <c r="BBZ40" s="4648"/>
      <c r="BCA40" s="4648"/>
      <c r="BCB40" s="4648"/>
      <c r="BCC40" s="4648"/>
      <c r="BCD40" s="4648"/>
      <c r="BCE40" s="4648"/>
      <c r="BCF40" s="4648"/>
      <c r="BCG40" s="4648"/>
      <c r="BCH40" s="4648"/>
      <c r="BCI40" s="4648"/>
      <c r="BCJ40" s="4648"/>
      <c r="BCK40" s="4648"/>
      <c r="BCL40" s="4648"/>
      <c r="BCM40" s="4648"/>
      <c r="BCN40" s="4648"/>
      <c r="BCO40" s="4648"/>
      <c r="BCP40" s="4648"/>
      <c r="BCQ40" s="4648"/>
      <c r="BCR40" s="4648"/>
      <c r="BCS40" s="4648"/>
      <c r="BCT40" s="4648"/>
      <c r="BCU40" s="4648"/>
      <c r="BCV40" s="4648"/>
      <c r="BCW40" s="4648"/>
      <c r="BCX40" s="4648"/>
      <c r="BCY40" s="4648"/>
      <c r="BCZ40" s="4648"/>
      <c r="BDA40" s="4648"/>
      <c r="BDB40" s="4648"/>
      <c r="BDC40" s="4648"/>
      <c r="BDD40" s="4648"/>
      <c r="BDE40" s="4648"/>
      <c r="BDF40" s="4648"/>
      <c r="BDG40" s="4648"/>
      <c r="BDH40" s="4648"/>
      <c r="BDI40" s="4648"/>
      <c r="BDJ40" s="4648"/>
      <c r="BDK40" s="4648"/>
      <c r="BDL40" s="4648"/>
      <c r="BDM40" s="4648"/>
      <c r="BDN40" s="4648"/>
      <c r="BDO40" s="4648"/>
      <c r="BDP40" s="4648"/>
      <c r="BDQ40" s="4648"/>
      <c r="BDR40" s="4648"/>
      <c r="BDS40" s="4648"/>
      <c r="BDT40" s="4648"/>
      <c r="BDU40" s="4648"/>
      <c r="BDV40" s="4648"/>
      <c r="BDW40" s="4648"/>
      <c r="BDX40" s="4648"/>
      <c r="BDY40" s="4648"/>
      <c r="BDZ40" s="4648"/>
      <c r="BEA40" s="4648"/>
      <c r="BEB40" s="4648"/>
      <c r="BEC40" s="4648"/>
      <c r="BED40" s="4648"/>
      <c r="BEE40" s="4648"/>
      <c r="BEF40" s="4648"/>
      <c r="BEG40" s="4648"/>
      <c r="BEH40" s="4648"/>
      <c r="BEI40" s="4648"/>
      <c r="BEJ40" s="4648"/>
      <c r="BEK40" s="4648"/>
      <c r="BEL40" s="4648"/>
      <c r="BEM40" s="4648"/>
      <c r="BEN40" s="4648"/>
      <c r="BEO40" s="4648"/>
      <c r="BEP40" s="4648"/>
      <c r="BEQ40" s="4648"/>
      <c r="BER40" s="4648"/>
      <c r="BES40" s="4648"/>
      <c r="BET40" s="4648"/>
      <c r="BEU40" s="4648"/>
      <c r="BEV40" s="4648"/>
      <c r="BEW40" s="4648"/>
      <c r="BEX40" s="4648"/>
      <c r="BEY40" s="4648"/>
      <c r="BEZ40" s="4648"/>
      <c r="BFA40" s="4648"/>
      <c r="BFB40" s="4648"/>
      <c r="BFC40" s="4648"/>
      <c r="BFD40" s="4648"/>
      <c r="BFE40" s="4648"/>
      <c r="BFF40" s="4648"/>
      <c r="BFG40" s="4648"/>
      <c r="BFH40" s="4648"/>
      <c r="BFI40" s="4648"/>
      <c r="BFJ40" s="4648"/>
      <c r="BFK40" s="4648"/>
      <c r="BFL40" s="4648"/>
      <c r="BFM40" s="4648"/>
      <c r="BFN40" s="4648"/>
      <c r="BFO40" s="4648"/>
      <c r="BFP40" s="4648"/>
      <c r="BFQ40" s="4648"/>
      <c r="BFR40" s="4648"/>
      <c r="BFS40" s="4648"/>
      <c r="BFT40" s="4648"/>
      <c r="BFU40" s="4648"/>
      <c r="BFV40" s="4648"/>
      <c r="BFW40" s="4648"/>
      <c r="BFX40" s="4648"/>
      <c r="BFY40" s="4648"/>
      <c r="BFZ40" s="4648"/>
      <c r="BGA40" s="4648"/>
      <c r="BGB40" s="4648"/>
      <c r="BGC40" s="4648"/>
      <c r="BGD40" s="4648"/>
      <c r="BGE40" s="4648"/>
      <c r="BGF40" s="4648"/>
      <c r="BGG40" s="4648"/>
      <c r="BGH40" s="4648"/>
      <c r="BGI40" s="4648"/>
      <c r="BGJ40" s="4648"/>
      <c r="BGK40" s="4648"/>
      <c r="BGL40" s="4648"/>
      <c r="BGM40" s="4648"/>
      <c r="BGN40" s="4648"/>
      <c r="BGO40" s="4648"/>
      <c r="BGP40" s="4648"/>
      <c r="BGQ40" s="4648"/>
      <c r="BGR40" s="4648"/>
      <c r="BGS40" s="4648"/>
      <c r="BGT40" s="4648"/>
      <c r="BGU40" s="4648"/>
      <c r="BGV40" s="4648"/>
      <c r="BGW40" s="4648"/>
      <c r="BGX40" s="4648"/>
      <c r="BGY40" s="4648"/>
      <c r="BGZ40" s="4648"/>
      <c r="BHA40" s="4648"/>
      <c r="BHB40" s="4648"/>
      <c r="BHC40" s="4648"/>
      <c r="BHD40" s="4648"/>
      <c r="BHE40" s="4648"/>
      <c r="BHF40" s="4648"/>
      <c r="BHG40" s="4648"/>
      <c r="BHH40" s="4648"/>
      <c r="BHI40" s="4648"/>
      <c r="BHJ40" s="4648"/>
      <c r="BHK40" s="4648"/>
      <c r="BHL40" s="4648"/>
      <c r="BHM40" s="4648"/>
      <c r="BHN40" s="4648"/>
      <c r="BHO40" s="4648"/>
      <c r="BHP40" s="4648"/>
      <c r="BHQ40" s="4648"/>
      <c r="BHR40" s="4648"/>
      <c r="BHS40" s="4648"/>
      <c r="BHT40" s="4648"/>
      <c r="BHU40" s="4648"/>
      <c r="BHV40" s="4648"/>
      <c r="BHW40" s="4648"/>
      <c r="BHX40" s="4648"/>
      <c r="BHY40" s="4648"/>
      <c r="BHZ40" s="4648"/>
      <c r="BIA40" s="4648"/>
      <c r="BIB40" s="4648"/>
      <c r="BIC40" s="4648"/>
      <c r="BID40" s="4648"/>
      <c r="BIE40" s="4648"/>
      <c r="BIF40" s="4648"/>
      <c r="BIG40" s="4648"/>
      <c r="BIH40" s="4648"/>
      <c r="BII40" s="4648"/>
      <c r="BIJ40" s="4648"/>
      <c r="BIK40" s="4648"/>
      <c r="BIL40" s="4648"/>
      <c r="BIM40" s="4648"/>
      <c r="BIN40" s="4648"/>
      <c r="BIO40" s="4648"/>
      <c r="BIP40" s="4648"/>
      <c r="BIQ40" s="4648"/>
      <c r="BIR40" s="4648"/>
      <c r="BIS40" s="4648"/>
      <c r="BIT40" s="4648"/>
      <c r="BIU40" s="4648"/>
      <c r="BIV40" s="4648"/>
      <c r="BIW40" s="4648"/>
      <c r="BIX40" s="4648"/>
      <c r="BIY40" s="4648"/>
      <c r="BIZ40" s="4648"/>
      <c r="BJA40" s="4648"/>
      <c r="BJB40" s="4648"/>
      <c r="BJC40" s="4648"/>
      <c r="BJD40" s="4648"/>
      <c r="BJE40" s="4648"/>
      <c r="BJF40" s="4648"/>
      <c r="BJG40" s="4648"/>
      <c r="BJH40" s="4648"/>
      <c r="BJI40" s="4648"/>
      <c r="BJJ40" s="4648"/>
      <c r="BJK40" s="4648"/>
      <c r="BJL40" s="4648"/>
      <c r="BJM40" s="4648"/>
      <c r="BJN40" s="4648"/>
      <c r="BJO40" s="4648"/>
      <c r="BJP40" s="4648"/>
      <c r="BJQ40" s="4648"/>
      <c r="BJR40" s="4648"/>
      <c r="BJS40" s="4648"/>
      <c r="BJT40" s="4648"/>
      <c r="BJU40" s="4648"/>
      <c r="BJV40" s="4648"/>
      <c r="BJW40" s="4648"/>
      <c r="BJX40" s="4648"/>
      <c r="BJY40" s="4648"/>
      <c r="BJZ40" s="4648"/>
      <c r="BKA40" s="4648"/>
      <c r="BKB40" s="4648"/>
      <c r="BKC40" s="4648"/>
      <c r="BKD40" s="4648"/>
      <c r="BKE40" s="4648"/>
      <c r="BKF40" s="4648"/>
      <c r="BKG40" s="4648"/>
      <c r="BKH40" s="4648"/>
      <c r="BKI40" s="4648"/>
      <c r="BKJ40" s="4648"/>
      <c r="BKK40" s="4648"/>
      <c r="BKL40" s="4648"/>
      <c r="BKM40" s="4648"/>
      <c r="BKN40" s="4648"/>
      <c r="BKO40" s="4648"/>
      <c r="BKP40" s="4648"/>
      <c r="BKQ40" s="4648"/>
      <c r="BKR40" s="4648"/>
      <c r="BKS40" s="4648"/>
      <c r="BKT40" s="4648"/>
      <c r="BKU40" s="4648"/>
      <c r="BKV40" s="4648"/>
      <c r="BKW40" s="4648"/>
      <c r="BKX40" s="4648"/>
      <c r="BKY40" s="4648"/>
      <c r="BKZ40" s="4648"/>
      <c r="BLA40" s="4648"/>
      <c r="BLB40" s="4648"/>
      <c r="BLC40" s="4648"/>
      <c r="BLD40" s="4648"/>
      <c r="BLE40" s="4648"/>
      <c r="BLF40" s="4648"/>
      <c r="BLG40" s="4648"/>
      <c r="BLH40" s="4648"/>
      <c r="BLI40" s="4648"/>
      <c r="BLJ40" s="4648"/>
      <c r="BLK40" s="4648"/>
      <c r="BLL40" s="4648"/>
      <c r="BLM40" s="4648"/>
      <c r="BLN40" s="4648"/>
      <c r="BLO40" s="4648"/>
      <c r="BLP40" s="4648"/>
      <c r="BLQ40" s="4648"/>
      <c r="BLR40" s="4648"/>
      <c r="BLS40" s="4648"/>
      <c r="BLT40" s="4648"/>
      <c r="BLU40" s="4648"/>
      <c r="BLV40" s="4648"/>
      <c r="BLW40" s="4648"/>
      <c r="BLX40" s="4648"/>
      <c r="BLY40" s="4648"/>
      <c r="BLZ40" s="4648"/>
      <c r="BMA40" s="4648"/>
      <c r="BMB40" s="4648"/>
      <c r="BMC40" s="4648"/>
      <c r="BMD40" s="4648"/>
      <c r="BME40" s="4648"/>
      <c r="BMF40" s="4648"/>
      <c r="BMG40" s="4648"/>
      <c r="BMH40" s="4648"/>
      <c r="BMI40" s="4648"/>
      <c r="BMJ40" s="4648"/>
      <c r="BMK40" s="4648"/>
      <c r="BML40" s="4648"/>
      <c r="BMM40" s="4648"/>
      <c r="BMN40" s="4648"/>
      <c r="BMO40" s="4648"/>
      <c r="BMP40" s="4648"/>
      <c r="BMQ40" s="4648"/>
      <c r="BMR40" s="4648"/>
      <c r="BMS40" s="4648"/>
      <c r="BMT40" s="4648"/>
      <c r="BMU40" s="4648"/>
      <c r="BMV40" s="4648"/>
      <c r="BMW40" s="4648"/>
      <c r="BMX40" s="4648"/>
      <c r="BMY40" s="4648"/>
      <c r="BMZ40" s="4648"/>
      <c r="BNA40" s="4648"/>
      <c r="BNB40" s="4648"/>
      <c r="BNC40" s="4648"/>
      <c r="BND40" s="4648"/>
      <c r="BNE40" s="4648"/>
      <c r="BNF40" s="4648"/>
      <c r="BNG40" s="4648"/>
      <c r="BNH40" s="4648"/>
      <c r="BNI40" s="4648"/>
      <c r="BNJ40" s="4648"/>
      <c r="BNK40" s="4648"/>
      <c r="BNL40" s="4648"/>
      <c r="BNM40" s="4648"/>
      <c r="BNN40" s="4648"/>
      <c r="BNO40" s="4648"/>
      <c r="BNP40" s="4648"/>
      <c r="BNQ40" s="4648"/>
      <c r="BNR40" s="4648"/>
      <c r="BNS40" s="4648"/>
      <c r="BNT40" s="4648"/>
      <c r="BNU40" s="4648"/>
      <c r="BNV40" s="4648"/>
      <c r="BNW40" s="4648"/>
      <c r="BNX40" s="4648"/>
      <c r="BNY40" s="4648"/>
      <c r="BNZ40" s="4648"/>
      <c r="BOA40" s="4648"/>
      <c r="BOB40" s="4648"/>
      <c r="BOC40" s="4648"/>
      <c r="BOD40" s="4648"/>
      <c r="BOE40" s="4648"/>
      <c r="BOF40" s="4648"/>
      <c r="BOG40" s="4648"/>
      <c r="BOH40" s="4648"/>
      <c r="BOI40" s="4648"/>
      <c r="BOJ40" s="4648"/>
      <c r="BOK40" s="4648"/>
      <c r="BOL40" s="4648"/>
      <c r="BOM40" s="4648"/>
      <c r="BON40" s="4648"/>
      <c r="BOO40" s="4648"/>
      <c r="BOP40" s="4648"/>
      <c r="BOQ40" s="4648"/>
      <c r="BOR40" s="4648"/>
      <c r="BOS40" s="4648"/>
      <c r="BOT40" s="4648"/>
      <c r="BOU40" s="4648"/>
      <c r="BOV40" s="4648"/>
      <c r="BOW40" s="4648"/>
      <c r="BOX40" s="4648"/>
      <c r="BOY40" s="4648"/>
      <c r="BOZ40" s="4648"/>
      <c r="BPA40" s="4648"/>
      <c r="BPB40" s="4648"/>
      <c r="BPC40" s="4648"/>
      <c r="BPD40" s="4648"/>
      <c r="BPE40" s="4648"/>
      <c r="BPF40" s="4648"/>
      <c r="BPG40" s="4648"/>
      <c r="BPH40" s="4648"/>
      <c r="BPI40" s="4648"/>
      <c r="BPJ40" s="4648"/>
      <c r="BPK40" s="4648"/>
      <c r="BPL40" s="4648"/>
      <c r="BPM40" s="4648"/>
      <c r="BPN40" s="4648"/>
      <c r="BPO40" s="4648"/>
      <c r="BPP40" s="4648"/>
      <c r="BPQ40" s="4648"/>
      <c r="BPR40" s="4648"/>
      <c r="BPS40" s="4648"/>
      <c r="BPT40" s="4648"/>
      <c r="BPU40" s="4648"/>
      <c r="BPV40" s="4648"/>
      <c r="BPW40" s="4648"/>
      <c r="BPX40" s="4648"/>
      <c r="BPY40" s="4648"/>
      <c r="BPZ40" s="4648"/>
      <c r="BQA40" s="4648"/>
      <c r="BQB40" s="4648"/>
      <c r="BQC40" s="4648"/>
      <c r="BQD40" s="4648"/>
      <c r="BQE40" s="4648"/>
      <c r="BQF40" s="4648"/>
      <c r="BQG40" s="4648"/>
      <c r="BQH40" s="4648"/>
      <c r="BQI40" s="4648"/>
      <c r="BQJ40" s="4648"/>
      <c r="BQK40" s="4648"/>
      <c r="BQL40" s="4648"/>
      <c r="BQM40" s="4648"/>
      <c r="BQN40" s="4648"/>
      <c r="BQO40" s="4648"/>
      <c r="BQP40" s="4648"/>
      <c r="BQQ40" s="4648"/>
      <c r="BQR40" s="4648"/>
      <c r="BQS40" s="4648"/>
      <c r="BQT40" s="4648"/>
      <c r="BQU40" s="4648"/>
      <c r="BQV40" s="4648"/>
      <c r="BQW40" s="4648"/>
      <c r="BQX40" s="4648"/>
      <c r="BQY40" s="4648"/>
      <c r="BQZ40" s="4648"/>
      <c r="BRA40" s="4648"/>
      <c r="BRB40" s="4648"/>
      <c r="BRC40" s="4648"/>
      <c r="BRD40" s="4648"/>
      <c r="BRE40" s="4648"/>
      <c r="BRF40" s="4648"/>
      <c r="BRG40" s="4648"/>
      <c r="BRH40" s="4648"/>
      <c r="BRI40" s="4648"/>
      <c r="BRJ40" s="4648"/>
      <c r="BRK40" s="4648"/>
      <c r="BRL40" s="4648"/>
      <c r="BRM40" s="4648"/>
      <c r="BRN40" s="4648"/>
      <c r="BRO40" s="4648"/>
      <c r="BRP40" s="4648"/>
      <c r="BRQ40" s="4648"/>
      <c r="BRR40" s="4648"/>
      <c r="BRS40" s="4648"/>
      <c r="BRT40" s="4648"/>
      <c r="BRU40" s="4648"/>
      <c r="BRV40" s="4648"/>
      <c r="BRW40" s="4648"/>
      <c r="BRX40" s="4648"/>
      <c r="BRY40" s="4648"/>
      <c r="BRZ40" s="4648"/>
      <c r="BSA40" s="4648"/>
      <c r="BSB40" s="4648"/>
      <c r="BSC40" s="4648"/>
      <c r="BSD40" s="4648"/>
      <c r="BSE40" s="4648"/>
      <c r="BSF40" s="4648"/>
      <c r="BSG40" s="4648"/>
      <c r="BSH40" s="4648"/>
      <c r="BSI40" s="4648"/>
      <c r="BSJ40" s="4648"/>
      <c r="BSK40" s="4648"/>
      <c r="BSL40" s="4648"/>
      <c r="BSM40" s="4648"/>
      <c r="BSN40" s="4648"/>
      <c r="BSO40" s="4648"/>
      <c r="BSP40" s="4648"/>
      <c r="BSQ40" s="4648"/>
      <c r="BSR40" s="4648"/>
      <c r="BSS40" s="4648"/>
      <c r="BST40" s="4648"/>
      <c r="BSU40" s="4648"/>
      <c r="BSV40" s="4648"/>
      <c r="BSW40" s="4648"/>
      <c r="BSX40" s="4648"/>
      <c r="BSY40" s="4648"/>
      <c r="BSZ40" s="4648"/>
      <c r="BTA40" s="4648"/>
      <c r="BTB40" s="4648"/>
      <c r="BTC40" s="4648"/>
      <c r="BTD40" s="4648"/>
      <c r="BTE40" s="4648"/>
      <c r="BTF40" s="4648"/>
      <c r="BTG40" s="4648"/>
      <c r="BTH40" s="4648"/>
      <c r="BTI40" s="4648"/>
      <c r="BTJ40" s="4648"/>
      <c r="BTK40" s="4648"/>
      <c r="BTL40" s="4648"/>
      <c r="BTM40" s="4648"/>
      <c r="BTN40" s="4648"/>
      <c r="BTO40" s="4648"/>
      <c r="BTP40" s="4648"/>
      <c r="BTQ40" s="4648"/>
      <c r="BTR40" s="4648"/>
      <c r="BTS40" s="4648"/>
      <c r="BTT40" s="4648"/>
      <c r="BTU40" s="4648"/>
      <c r="BTV40" s="4648"/>
      <c r="BTW40" s="4648"/>
      <c r="BTX40" s="4648"/>
      <c r="BTY40" s="4648"/>
      <c r="BTZ40" s="4648"/>
      <c r="BUA40" s="4648"/>
      <c r="BUB40" s="4648"/>
      <c r="BUC40" s="4648"/>
      <c r="BUD40" s="4648"/>
      <c r="BUE40" s="4648"/>
      <c r="BUF40" s="4648"/>
      <c r="BUG40" s="4648"/>
      <c r="BUH40" s="4648"/>
      <c r="BUI40" s="4648"/>
      <c r="BUJ40" s="4648"/>
      <c r="BUK40" s="4648"/>
      <c r="BUL40" s="4648"/>
      <c r="BUM40" s="4648"/>
      <c r="BUN40" s="4648"/>
      <c r="BUO40" s="4648"/>
      <c r="BUP40" s="4648"/>
      <c r="BUQ40" s="4648"/>
      <c r="BUR40" s="4648"/>
      <c r="BUS40" s="4648"/>
      <c r="BUT40" s="4648"/>
      <c r="BUU40" s="4648"/>
      <c r="BUV40" s="4648"/>
      <c r="BUW40" s="4648"/>
      <c r="BUX40" s="4648"/>
      <c r="BUY40" s="4648"/>
      <c r="BUZ40" s="4648"/>
      <c r="BVA40" s="4648"/>
      <c r="BVB40" s="4648"/>
      <c r="BVC40" s="4648"/>
      <c r="BVD40" s="4648"/>
      <c r="BVE40" s="4648"/>
      <c r="BVF40" s="4648"/>
      <c r="BVG40" s="4648"/>
      <c r="BVH40" s="4648"/>
      <c r="BVI40" s="4648"/>
      <c r="BVJ40" s="4648"/>
      <c r="BVK40" s="4648"/>
      <c r="BVL40" s="4648"/>
      <c r="BVM40" s="4648"/>
      <c r="BVN40" s="4648"/>
      <c r="BVO40" s="4648"/>
      <c r="BVP40" s="4648"/>
      <c r="BVQ40" s="4648"/>
      <c r="BVR40" s="4648"/>
      <c r="BVS40" s="4648"/>
      <c r="BVT40" s="4648"/>
      <c r="BVU40" s="4648"/>
      <c r="BVV40" s="4648"/>
      <c r="BVW40" s="4648"/>
      <c r="BVX40" s="4648"/>
      <c r="BVY40" s="4648"/>
      <c r="BVZ40" s="4648"/>
      <c r="BWA40" s="4648"/>
      <c r="BWB40" s="4648"/>
      <c r="BWC40" s="4648"/>
      <c r="BWD40" s="4648"/>
      <c r="BWE40" s="4648"/>
      <c r="BWF40" s="4648"/>
      <c r="BWG40" s="4648"/>
      <c r="BWH40" s="4648"/>
      <c r="BWI40" s="4648"/>
      <c r="BWJ40" s="4648"/>
      <c r="BWK40" s="4648"/>
      <c r="BWL40" s="4648"/>
      <c r="BWM40" s="4648"/>
      <c r="BWN40" s="4648"/>
      <c r="BWO40" s="4648"/>
      <c r="BWP40" s="4648"/>
      <c r="BWQ40" s="4648"/>
      <c r="BWR40" s="4648"/>
      <c r="BWS40" s="4648"/>
      <c r="BWT40" s="4648"/>
      <c r="BWU40" s="4648"/>
      <c r="BWV40" s="4648"/>
      <c r="BWW40" s="4648"/>
      <c r="BWX40" s="4648"/>
      <c r="BWY40" s="4648"/>
      <c r="BWZ40" s="4648"/>
      <c r="BXA40" s="4648"/>
      <c r="BXB40" s="4648"/>
      <c r="BXC40" s="4648"/>
      <c r="BXD40" s="4648"/>
      <c r="BXE40" s="4648"/>
      <c r="BXF40" s="4648"/>
      <c r="BXG40" s="4648"/>
      <c r="BXH40" s="4648"/>
      <c r="BXI40" s="4648"/>
      <c r="BXJ40" s="4648"/>
      <c r="BXK40" s="4648"/>
      <c r="BXL40" s="4648"/>
      <c r="BXM40" s="4648"/>
      <c r="BXN40" s="4648"/>
      <c r="BXO40" s="4648"/>
      <c r="BXP40" s="4648"/>
      <c r="BXQ40" s="4648"/>
      <c r="BXR40" s="4648"/>
      <c r="BXS40" s="4648"/>
      <c r="BXT40" s="4648"/>
      <c r="BXU40" s="4648"/>
      <c r="BXV40" s="4648"/>
      <c r="BXW40" s="4648"/>
      <c r="BXX40" s="4648"/>
      <c r="BXY40" s="4648"/>
      <c r="BXZ40" s="4648"/>
      <c r="BYA40" s="4648"/>
      <c r="BYB40" s="4648"/>
      <c r="BYC40" s="4648"/>
      <c r="BYD40" s="4648"/>
      <c r="BYE40" s="4648"/>
      <c r="BYF40" s="4648"/>
      <c r="BYG40" s="4648"/>
      <c r="BYH40" s="4648"/>
      <c r="BYI40" s="4648"/>
      <c r="BYJ40" s="4648"/>
      <c r="BYK40" s="4648"/>
      <c r="BYL40" s="4648"/>
      <c r="BYM40" s="4648"/>
      <c r="BYN40" s="4648"/>
      <c r="BYO40" s="4648"/>
      <c r="BYP40" s="4648"/>
      <c r="BYQ40" s="4648"/>
      <c r="BYR40" s="4648"/>
      <c r="BYS40" s="4648"/>
      <c r="BYT40" s="4648"/>
      <c r="BYU40" s="4648"/>
      <c r="BYV40" s="4648"/>
      <c r="BYW40" s="4648"/>
      <c r="BYX40" s="4648"/>
      <c r="BYY40" s="4648"/>
      <c r="BYZ40" s="4648"/>
      <c r="BZA40" s="4648"/>
      <c r="BZB40" s="4648"/>
      <c r="BZC40" s="4648"/>
      <c r="BZD40" s="4648"/>
      <c r="BZE40" s="4648"/>
      <c r="BZF40" s="4648"/>
      <c r="BZG40" s="4648"/>
      <c r="BZH40" s="4648"/>
      <c r="BZI40" s="4648"/>
      <c r="BZJ40" s="4648"/>
      <c r="BZK40" s="4648"/>
      <c r="BZL40" s="4648"/>
      <c r="BZM40" s="4648"/>
      <c r="BZN40" s="4648"/>
      <c r="BZO40" s="4648"/>
      <c r="BZP40" s="4648"/>
      <c r="BZQ40" s="4648"/>
      <c r="BZR40" s="4648"/>
      <c r="BZS40" s="4648"/>
      <c r="BZT40" s="4648"/>
      <c r="BZU40" s="4648"/>
      <c r="BZV40" s="4648"/>
      <c r="BZW40" s="4648"/>
      <c r="BZX40" s="4648"/>
      <c r="BZY40" s="4648"/>
      <c r="BZZ40" s="4648"/>
      <c r="CAA40" s="4648"/>
      <c r="CAB40" s="4648"/>
      <c r="CAC40" s="4648"/>
      <c r="CAD40" s="4648"/>
      <c r="CAE40" s="4648"/>
      <c r="CAF40" s="4648"/>
      <c r="CAG40" s="4648"/>
      <c r="CAH40" s="4648"/>
      <c r="CAI40" s="4648"/>
      <c r="CAJ40" s="4648"/>
      <c r="CAK40" s="4648"/>
      <c r="CAL40" s="4648"/>
      <c r="CAM40" s="4648"/>
      <c r="CAN40" s="4648"/>
      <c r="CAO40" s="4648"/>
      <c r="CAP40" s="4648"/>
      <c r="CAQ40" s="4648"/>
      <c r="CAR40" s="4648"/>
      <c r="CAS40" s="4648"/>
      <c r="CAT40" s="4648"/>
      <c r="CAU40" s="4648"/>
      <c r="CAV40" s="4648"/>
      <c r="CAW40" s="4648"/>
      <c r="CAX40" s="4648"/>
      <c r="CAY40" s="4648"/>
      <c r="CAZ40" s="4648"/>
      <c r="CBA40" s="4648"/>
      <c r="CBB40" s="4648"/>
      <c r="CBC40" s="4648"/>
      <c r="CBD40" s="4648"/>
      <c r="CBE40" s="4648"/>
      <c r="CBF40" s="4648"/>
      <c r="CBG40" s="4648"/>
      <c r="CBH40" s="4648"/>
      <c r="CBI40" s="4648"/>
      <c r="CBJ40" s="4648"/>
      <c r="CBK40" s="4648"/>
      <c r="CBL40" s="4648"/>
      <c r="CBM40" s="4648"/>
      <c r="CBN40" s="4648"/>
      <c r="CBO40" s="4648"/>
      <c r="CBP40" s="4648"/>
      <c r="CBQ40" s="4648"/>
      <c r="CBR40" s="4648"/>
      <c r="CBS40" s="4648"/>
      <c r="CBT40" s="4648"/>
      <c r="CBU40" s="4648"/>
      <c r="CBV40" s="4648"/>
      <c r="CBW40" s="4648"/>
      <c r="CBX40" s="4648"/>
      <c r="CBY40" s="4648"/>
      <c r="CBZ40" s="4648"/>
      <c r="CCA40" s="4648"/>
      <c r="CCB40" s="4648"/>
      <c r="CCC40" s="4648"/>
      <c r="CCD40" s="4648"/>
      <c r="CCE40" s="4648"/>
      <c r="CCF40" s="4648"/>
      <c r="CCG40" s="4648"/>
      <c r="CCH40" s="4648"/>
      <c r="CCI40" s="4648"/>
      <c r="CCJ40" s="4648"/>
      <c r="CCK40" s="4648"/>
      <c r="CCL40" s="4648"/>
      <c r="CCM40" s="4648"/>
      <c r="CCN40" s="4648"/>
      <c r="CCO40" s="4648"/>
      <c r="CCP40" s="4648"/>
      <c r="CCQ40" s="4648"/>
      <c r="CCR40" s="4648"/>
      <c r="CCS40" s="4648"/>
      <c r="CCT40" s="4648"/>
      <c r="CCU40" s="4648"/>
      <c r="CCV40" s="4648"/>
      <c r="CCW40" s="4648"/>
      <c r="CCX40" s="4648"/>
      <c r="CCY40" s="4648"/>
      <c r="CCZ40" s="4648"/>
      <c r="CDA40" s="4648"/>
      <c r="CDB40" s="4648"/>
      <c r="CDC40" s="4648"/>
      <c r="CDD40" s="4648"/>
      <c r="CDE40" s="4648"/>
      <c r="CDF40" s="4648"/>
      <c r="CDG40" s="4648"/>
      <c r="CDH40" s="4648"/>
      <c r="CDI40" s="4648"/>
      <c r="CDJ40" s="4648"/>
      <c r="CDK40" s="4648"/>
      <c r="CDL40" s="4648"/>
      <c r="CDM40" s="4648"/>
      <c r="CDN40" s="4648"/>
      <c r="CDO40" s="4648"/>
      <c r="CDP40" s="4648"/>
      <c r="CDQ40" s="4648"/>
      <c r="CDR40" s="4648"/>
      <c r="CDS40" s="4648"/>
      <c r="CDT40" s="4648"/>
      <c r="CDU40" s="4648"/>
      <c r="CDV40" s="4648"/>
      <c r="CDW40" s="4648"/>
      <c r="CDX40" s="4648"/>
      <c r="CDY40" s="4648"/>
      <c r="CDZ40" s="4648"/>
      <c r="CEA40" s="4648"/>
      <c r="CEB40" s="4648"/>
      <c r="CEC40" s="4648"/>
      <c r="CED40" s="4648"/>
      <c r="CEE40" s="4648"/>
      <c r="CEF40" s="4648"/>
      <c r="CEG40" s="4648"/>
      <c r="CEH40" s="4648"/>
      <c r="CEI40" s="4648"/>
      <c r="CEJ40" s="4648"/>
      <c r="CEK40" s="4648"/>
      <c r="CEL40" s="4648"/>
      <c r="CEM40" s="4648"/>
      <c r="CEN40" s="4648"/>
      <c r="CEO40" s="4648"/>
      <c r="CEP40" s="4648"/>
      <c r="CEQ40" s="4648"/>
      <c r="CER40" s="4648"/>
      <c r="CES40" s="4648"/>
      <c r="CET40" s="4648"/>
      <c r="CEU40" s="4648"/>
      <c r="CEV40" s="4648"/>
      <c r="CEW40" s="4648"/>
      <c r="CEX40" s="4648"/>
      <c r="CEY40" s="4648"/>
      <c r="CEZ40" s="4648"/>
      <c r="CFA40" s="4648"/>
      <c r="CFB40" s="4648"/>
      <c r="CFC40" s="4648"/>
      <c r="CFD40" s="4648"/>
      <c r="CFE40" s="4648"/>
      <c r="CFF40" s="4648"/>
      <c r="CFG40" s="4648"/>
      <c r="CFH40" s="4648"/>
      <c r="CFI40" s="4648"/>
      <c r="CFJ40" s="4648"/>
      <c r="CFK40" s="4648"/>
      <c r="CFL40" s="4648"/>
      <c r="CFM40" s="4648"/>
      <c r="CFN40" s="4648"/>
      <c r="CFO40" s="4648"/>
      <c r="CFP40" s="4648"/>
      <c r="CFQ40" s="4648"/>
      <c r="CFR40" s="4648"/>
      <c r="CFS40" s="4648"/>
      <c r="CFT40" s="4648"/>
      <c r="CFU40" s="4648"/>
      <c r="CFV40" s="4648"/>
      <c r="CFW40" s="4648"/>
      <c r="CFX40" s="4648"/>
      <c r="CFY40" s="4648"/>
      <c r="CFZ40" s="4648"/>
      <c r="CGA40" s="4648"/>
      <c r="CGB40" s="4648"/>
      <c r="CGC40" s="4648"/>
      <c r="CGD40" s="4648"/>
      <c r="CGE40" s="4648"/>
      <c r="CGF40" s="4648"/>
      <c r="CGG40" s="4648"/>
      <c r="CGH40" s="4648"/>
      <c r="CGI40" s="4648"/>
      <c r="CGJ40" s="4648"/>
      <c r="CGK40" s="4648"/>
      <c r="CGL40" s="4648"/>
      <c r="CGM40" s="4648"/>
      <c r="CGN40" s="4648"/>
      <c r="CGO40" s="4648"/>
      <c r="CGP40" s="4648"/>
      <c r="CGQ40" s="4648"/>
      <c r="CGR40" s="4648"/>
      <c r="CGS40" s="4648"/>
      <c r="CGT40" s="4648"/>
      <c r="CGU40" s="4648"/>
      <c r="CGV40" s="4648"/>
      <c r="CGW40" s="4648"/>
      <c r="CGX40" s="4648"/>
      <c r="CGY40" s="4648"/>
      <c r="CGZ40" s="4648"/>
      <c r="CHA40" s="4648"/>
      <c r="CHB40" s="4648"/>
      <c r="CHC40" s="4648"/>
      <c r="CHD40" s="4648"/>
      <c r="CHE40" s="4648"/>
      <c r="CHF40" s="4648"/>
      <c r="CHG40" s="4648"/>
      <c r="CHH40" s="4648"/>
      <c r="CHI40" s="4648"/>
      <c r="CHJ40" s="4648"/>
      <c r="CHK40" s="4648"/>
      <c r="CHL40" s="4648"/>
      <c r="CHM40" s="4648"/>
      <c r="CHN40" s="4648"/>
      <c r="CHO40" s="4648"/>
      <c r="CHP40" s="4648"/>
      <c r="CHQ40" s="4648"/>
      <c r="CHR40" s="4648"/>
      <c r="CHS40" s="4648"/>
      <c r="CHT40" s="4648"/>
      <c r="CHU40" s="4648"/>
      <c r="CHV40" s="4648"/>
      <c r="CHW40" s="4648"/>
      <c r="CHX40" s="4648"/>
      <c r="CHY40" s="4648"/>
      <c r="CHZ40" s="4648"/>
      <c r="CIA40" s="4648"/>
      <c r="CIB40" s="4648"/>
      <c r="CIC40" s="4648"/>
      <c r="CID40" s="4648"/>
      <c r="CIE40" s="4648"/>
      <c r="CIF40" s="4648"/>
      <c r="CIG40" s="4648"/>
      <c r="CIH40" s="4648"/>
      <c r="CII40" s="4648"/>
      <c r="CIJ40" s="4648"/>
      <c r="CIK40" s="4648"/>
      <c r="CIL40" s="4648"/>
      <c r="CIM40" s="4648"/>
      <c r="CIN40" s="4648"/>
      <c r="CIO40" s="4648"/>
      <c r="CIP40" s="4648"/>
      <c r="CIQ40" s="4648"/>
      <c r="CIR40" s="4648"/>
      <c r="CIS40" s="4648"/>
      <c r="CIT40" s="4648"/>
      <c r="CIU40" s="4648"/>
      <c r="CIV40" s="4648"/>
      <c r="CIW40" s="4648"/>
      <c r="CIX40" s="4648"/>
      <c r="CIY40" s="4648"/>
      <c r="CIZ40" s="4648"/>
      <c r="CJA40" s="4648"/>
      <c r="CJB40" s="4648"/>
      <c r="CJC40" s="4648"/>
      <c r="CJD40" s="4648"/>
      <c r="CJE40" s="4648"/>
      <c r="CJF40" s="4648"/>
      <c r="CJG40" s="4648"/>
      <c r="CJH40" s="4648"/>
      <c r="CJI40" s="4648"/>
      <c r="CJJ40" s="4648"/>
      <c r="CJK40" s="4648"/>
      <c r="CJL40" s="4648"/>
      <c r="CJM40" s="4648"/>
      <c r="CJN40" s="4648"/>
      <c r="CJO40" s="4648"/>
      <c r="CJP40" s="4648"/>
      <c r="CJQ40" s="4648"/>
      <c r="CJR40" s="4648"/>
      <c r="CJS40" s="4648"/>
      <c r="CJT40" s="4648"/>
      <c r="CJU40" s="4648"/>
      <c r="CJV40" s="4648"/>
      <c r="CJW40" s="4648"/>
      <c r="CJX40" s="4648"/>
      <c r="CJY40" s="4648"/>
      <c r="CJZ40" s="4648"/>
      <c r="CKA40" s="4648"/>
      <c r="CKB40" s="4648"/>
      <c r="CKC40" s="4648"/>
      <c r="CKD40" s="4648"/>
      <c r="CKE40" s="4648"/>
      <c r="CKF40" s="4648"/>
      <c r="CKG40" s="4648"/>
      <c r="CKH40" s="4648"/>
      <c r="CKI40" s="4648"/>
      <c r="CKJ40" s="4648"/>
      <c r="CKK40" s="4648"/>
      <c r="CKL40" s="4648"/>
      <c r="CKM40" s="4648"/>
      <c r="CKN40" s="4648"/>
      <c r="CKO40" s="4648"/>
      <c r="CKP40" s="4648"/>
      <c r="CKQ40" s="4648"/>
      <c r="CKR40" s="4648"/>
      <c r="CKS40" s="4648"/>
      <c r="CKT40" s="4648"/>
      <c r="CKU40" s="4648"/>
      <c r="CKV40" s="4648"/>
      <c r="CKW40" s="4648"/>
      <c r="CKX40" s="4648"/>
      <c r="CKY40" s="4648"/>
      <c r="CKZ40" s="4648"/>
      <c r="CLA40" s="4648"/>
      <c r="CLB40" s="4648"/>
      <c r="CLC40" s="4648"/>
      <c r="CLD40" s="4648"/>
      <c r="CLE40" s="4648"/>
      <c r="CLF40" s="4648"/>
      <c r="CLG40" s="4648"/>
      <c r="CLH40" s="4648"/>
      <c r="CLI40" s="4648"/>
      <c r="CLJ40" s="4648"/>
      <c r="CLK40" s="4648"/>
      <c r="CLL40" s="4648"/>
      <c r="CLM40" s="4648"/>
      <c r="CLN40" s="4648"/>
      <c r="CLO40" s="4648"/>
      <c r="CLP40" s="4648"/>
      <c r="CLQ40" s="4648"/>
      <c r="CLR40" s="4648"/>
      <c r="CLS40" s="4648"/>
      <c r="CLT40" s="4648"/>
      <c r="CLU40" s="4648"/>
      <c r="CLV40" s="4648"/>
      <c r="CLW40" s="4648"/>
      <c r="CLX40" s="4648"/>
      <c r="CLY40" s="4648"/>
      <c r="CLZ40" s="4648"/>
      <c r="CMA40" s="4648"/>
      <c r="CMB40" s="4648"/>
      <c r="CMC40" s="4648"/>
      <c r="CMD40" s="4648"/>
      <c r="CME40" s="4648"/>
      <c r="CMF40" s="4648"/>
      <c r="CMG40" s="4648"/>
      <c r="CMH40" s="4648"/>
      <c r="CMI40" s="4648"/>
      <c r="CMJ40" s="4648"/>
      <c r="CMK40" s="4648"/>
      <c r="CML40" s="4648"/>
      <c r="CMM40" s="4648"/>
      <c r="CMN40" s="4648"/>
      <c r="CMO40" s="4648"/>
      <c r="CMP40" s="4648"/>
      <c r="CMQ40" s="4648"/>
      <c r="CMR40" s="4648"/>
      <c r="CMS40" s="4648"/>
      <c r="CMT40" s="4648"/>
      <c r="CMU40" s="4648"/>
      <c r="CMV40" s="4648"/>
      <c r="CMW40" s="4648"/>
      <c r="CMX40" s="4648"/>
      <c r="CMY40" s="4648"/>
      <c r="CMZ40" s="4648"/>
      <c r="CNA40" s="4648"/>
      <c r="CNB40" s="4648"/>
      <c r="CNC40" s="4648"/>
      <c r="CND40" s="4648"/>
      <c r="CNE40" s="4648"/>
      <c r="CNF40" s="4648"/>
      <c r="CNG40" s="4648"/>
      <c r="CNH40" s="4648"/>
      <c r="CNI40" s="4648"/>
      <c r="CNJ40" s="4648"/>
      <c r="CNK40" s="4648"/>
      <c r="CNL40" s="4648"/>
      <c r="CNM40" s="4648"/>
      <c r="CNN40" s="4648"/>
      <c r="CNO40" s="4648"/>
      <c r="CNP40" s="4648"/>
      <c r="CNQ40" s="4648"/>
      <c r="CNR40" s="4648"/>
      <c r="CNS40" s="4648"/>
      <c r="CNT40" s="4648"/>
      <c r="CNU40" s="4648"/>
      <c r="CNV40" s="4648"/>
      <c r="CNW40" s="4648"/>
      <c r="CNX40" s="4648"/>
      <c r="CNY40" s="4648"/>
      <c r="CNZ40" s="4648"/>
      <c r="COA40" s="4648"/>
      <c r="COB40" s="4648"/>
      <c r="COC40" s="4648"/>
      <c r="COD40" s="4648"/>
      <c r="COE40" s="4648"/>
      <c r="COF40" s="4648"/>
      <c r="COG40" s="4648"/>
      <c r="COH40" s="4648"/>
      <c r="COI40" s="4648"/>
      <c r="COJ40" s="4648"/>
      <c r="COK40" s="4648"/>
      <c r="COL40" s="4648"/>
      <c r="COM40" s="4648"/>
      <c r="CON40" s="4648"/>
      <c r="COO40" s="4648"/>
      <c r="COP40" s="4648"/>
      <c r="COQ40" s="4648"/>
      <c r="COR40" s="4648"/>
      <c r="COS40" s="4648"/>
      <c r="COT40" s="4648"/>
      <c r="COU40" s="4648"/>
      <c r="COV40" s="4648"/>
      <c r="COW40" s="4648"/>
      <c r="COX40" s="4648"/>
      <c r="COY40" s="4648"/>
      <c r="COZ40" s="4648"/>
      <c r="CPA40" s="4648"/>
      <c r="CPB40" s="4648"/>
      <c r="CPC40" s="4648"/>
      <c r="CPD40" s="4648"/>
      <c r="CPE40" s="4648"/>
      <c r="CPF40" s="4648"/>
      <c r="CPG40" s="4648"/>
      <c r="CPH40" s="4648"/>
      <c r="CPI40" s="4648"/>
      <c r="CPJ40" s="4648"/>
      <c r="CPK40" s="4648"/>
      <c r="CPL40" s="4648"/>
      <c r="CPM40" s="4648"/>
      <c r="CPN40" s="4648"/>
      <c r="CPO40" s="4648"/>
      <c r="CPP40" s="4648"/>
      <c r="CPQ40" s="4648"/>
      <c r="CPR40" s="4648"/>
      <c r="CPS40" s="4648"/>
      <c r="CPT40" s="4648"/>
      <c r="CPU40" s="4648"/>
      <c r="CPV40" s="4648"/>
      <c r="CPW40" s="4648"/>
      <c r="CPX40" s="4648"/>
      <c r="CPY40" s="4648"/>
      <c r="CPZ40" s="4648"/>
      <c r="CQA40" s="4648"/>
      <c r="CQB40" s="4648"/>
      <c r="CQC40" s="4648"/>
      <c r="CQD40" s="4648"/>
      <c r="CQE40" s="4648"/>
      <c r="CQF40" s="4648"/>
      <c r="CQG40" s="4648"/>
      <c r="CQH40" s="4648"/>
      <c r="CQI40" s="4648"/>
      <c r="CQJ40" s="4648"/>
      <c r="CQK40" s="4648"/>
      <c r="CQL40" s="4648"/>
      <c r="CQM40" s="4648"/>
      <c r="CQN40" s="4648"/>
      <c r="CQO40" s="4648"/>
      <c r="CQP40" s="4648"/>
      <c r="CQQ40" s="4648"/>
      <c r="CQR40" s="4648"/>
      <c r="CQS40" s="4648"/>
      <c r="CQT40" s="4648"/>
      <c r="CQU40" s="4648"/>
      <c r="CQV40" s="4648"/>
      <c r="CQW40" s="4648"/>
      <c r="CQX40" s="4648"/>
      <c r="CQY40" s="4648"/>
      <c r="CQZ40" s="4648"/>
      <c r="CRA40" s="4648"/>
      <c r="CRB40" s="4648"/>
      <c r="CRC40" s="4648"/>
      <c r="CRD40" s="4648"/>
      <c r="CRE40" s="4648"/>
      <c r="CRF40" s="4648"/>
      <c r="CRG40" s="4648"/>
      <c r="CRH40" s="4648"/>
      <c r="CRI40" s="4648"/>
      <c r="CRJ40" s="4648"/>
      <c r="CRK40" s="4648"/>
      <c r="CRL40" s="4648"/>
      <c r="CRM40" s="4648"/>
      <c r="CRN40" s="4648"/>
      <c r="CRO40" s="4648"/>
      <c r="CRP40" s="4648"/>
      <c r="CRQ40" s="4648"/>
      <c r="CRR40" s="4648"/>
      <c r="CRS40" s="4648"/>
      <c r="CRT40" s="4648"/>
      <c r="CRU40" s="4648"/>
      <c r="CRV40" s="4648"/>
      <c r="CRW40" s="4648"/>
      <c r="CRX40" s="4648"/>
      <c r="CRY40" s="4648"/>
      <c r="CRZ40" s="4648"/>
      <c r="CSA40" s="4648"/>
      <c r="CSB40" s="4648"/>
      <c r="CSC40" s="4648"/>
      <c r="CSD40" s="4648"/>
      <c r="CSE40" s="4648"/>
      <c r="CSF40" s="4648"/>
      <c r="CSG40" s="4648"/>
      <c r="CSH40" s="4648"/>
      <c r="CSI40" s="4648"/>
      <c r="CSJ40" s="4648"/>
      <c r="CSK40" s="4648"/>
      <c r="CSL40" s="4648"/>
      <c r="CSM40" s="4648"/>
      <c r="CSN40" s="4648"/>
      <c r="CSO40" s="4648"/>
      <c r="CSP40" s="4648"/>
      <c r="CSQ40" s="4648"/>
      <c r="CSR40" s="4648"/>
      <c r="CSS40" s="4648"/>
      <c r="CST40" s="4648"/>
      <c r="CSU40" s="4648"/>
      <c r="CSV40" s="4648"/>
      <c r="CSW40" s="4648"/>
      <c r="CSX40" s="4648"/>
      <c r="CSY40" s="4648"/>
      <c r="CSZ40" s="4648"/>
      <c r="CTA40" s="4648"/>
      <c r="CTB40" s="4648"/>
      <c r="CTC40" s="4648"/>
      <c r="CTD40" s="4648"/>
      <c r="CTE40" s="4648"/>
      <c r="CTF40" s="4648"/>
      <c r="CTG40" s="4648"/>
      <c r="CTH40" s="4648"/>
      <c r="CTI40" s="4648"/>
      <c r="CTJ40" s="4648"/>
      <c r="CTK40" s="4648"/>
      <c r="CTL40" s="4648"/>
      <c r="CTM40" s="4648"/>
      <c r="CTN40" s="4648"/>
      <c r="CTO40" s="4648"/>
      <c r="CTP40" s="4648"/>
      <c r="CTQ40" s="4648"/>
      <c r="CTR40" s="4648"/>
      <c r="CTS40" s="4648"/>
      <c r="CTT40" s="4648"/>
      <c r="CTU40" s="4648"/>
      <c r="CTV40" s="4648"/>
      <c r="CTW40" s="4648"/>
      <c r="CTX40" s="4648"/>
      <c r="CTY40" s="4648"/>
      <c r="CTZ40" s="4648"/>
      <c r="CUA40" s="4648"/>
      <c r="CUB40" s="4648"/>
      <c r="CUC40" s="4648"/>
      <c r="CUD40" s="4648"/>
      <c r="CUE40" s="4648"/>
      <c r="CUF40" s="4648"/>
      <c r="CUG40" s="4648"/>
      <c r="CUH40" s="4648"/>
      <c r="CUI40" s="4648"/>
      <c r="CUJ40" s="4648"/>
      <c r="CUK40" s="4648"/>
      <c r="CUL40" s="4648"/>
      <c r="CUM40" s="4648"/>
      <c r="CUN40" s="4648"/>
      <c r="CUO40" s="4648"/>
      <c r="CUP40" s="4648"/>
      <c r="CUQ40" s="4648"/>
      <c r="CUR40" s="4648"/>
      <c r="CUS40" s="4648"/>
      <c r="CUT40" s="4648"/>
      <c r="CUU40" s="4648"/>
      <c r="CUV40" s="4648"/>
      <c r="CUW40" s="4648"/>
      <c r="CUX40" s="4648"/>
      <c r="CUY40" s="4648"/>
      <c r="CUZ40" s="4648"/>
      <c r="CVA40" s="4648"/>
      <c r="CVB40" s="4648"/>
      <c r="CVC40" s="4648"/>
      <c r="CVD40" s="4648"/>
      <c r="CVE40" s="4648"/>
      <c r="CVF40" s="4648"/>
      <c r="CVG40" s="4648"/>
      <c r="CVH40" s="4648"/>
      <c r="CVI40" s="4648"/>
      <c r="CVJ40" s="4648"/>
      <c r="CVK40" s="4648"/>
      <c r="CVL40" s="4648"/>
      <c r="CVM40" s="4648"/>
      <c r="CVN40" s="4648"/>
      <c r="CVO40" s="4648"/>
      <c r="CVP40" s="4648"/>
      <c r="CVQ40" s="4648"/>
      <c r="CVR40" s="4648"/>
      <c r="CVS40" s="4648"/>
      <c r="CVT40" s="4648"/>
      <c r="CVU40" s="4648"/>
      <c r="CVV40" s="4648"/>
      <c r="CVW40" s="4648"/>
      <c r="CVX40" s="4648"/>
      <c r="CVY40" s="4648"/>
      <c r="CVZ40" s="4648"/>
      <c r="CWA40" s="4648"/>
      <c r="CWB40" s="4648"/>
      <c r="CWC40" s="4648"/>
      <c r="CWD40" s="4648"/>
      <c r="CWE40" s="4648"/>
      <c r="CWF40" s="4648"/>
      <c r="CWG40" s="4648"/>
      <c r="CWH40" s="4648"/>
      <c r="CWI40" s="4648"/>
      <c r="CWJ40" s="4648"/>
      <c r="CWK40" s="4648"/>
      <c r="CWL40" s="4648"/>
      <c r="CWM40" s="4648"/>
      <c r="CWN40" s="4648"/>
      <c r="CWO40" s="4648"/>
      <c r="CWP40" s="4648"/>
      <c r="CWQ40" s="4648"/>
      <c r="CWR40" s="4648"/>
      <c r="CWS40" s="4648"/>
      <c r="CWT40" s="4648"/>
      <c r="CWU40" s="4648"/>
      <c r="CWV40" s="4648"/>
      <c r="CWW40" s="4648"/>
      <c r="CWX40" s="4648"/>
      <c r="CWY40" s="4648"/>
      <c r="CWZ40" s="4648"/>
      <c r="CXA40" s="4648"/>
      <c r="CXB40" s="4648"/>
      <c r="CXC40" s="4648"/>
      <c r="CXD40" s="4648"/>
      <c r="CXE40" s="4648"/>
      <c r="CXF40" s="4648"/>
      <c r="CXG40" s="4648"/>
      <c r="CXH40" s="4648"/>
      <c r="CXI40" s="4648"/>
      <c r="CXJ40" s="4648"/>
      <c r="CXK40" s="4648"/>
      <c r="CXL40" s="4648"/>
      <c r="CXM40" s="4648"/>
      <c r="CXN40" s="4648"/>
      <c r="CXO40" s="4648"/>
      <c r="CXP40" s="4648"/>
      <c r="CXQ40" s="4648"/>
      <c r="CXR40" s="4648"/>
      <c r="CXS40" s="4648"/>
      <c r="CXT40" s="4648"/>
      <c r="CXU40" s="4648"/>
      <c r="CXV40" s="4648"/>
      <c r="CXW40" s="4648"/>
      <c r="CXX40" s="4648"/>
      <c r="CXY40" s="4648"/>
      <c r="CXZ40" s="4648"/>
      <c r="CYA40" s="4648"/>
      <c r="CYB40" s="4648"/>
      <c r="CYC40" s="4648"/>
      <c r="CYD40" s="4648"/>
      <c r="CYE40" s="4648"/>
      <c r="CYF40" s="4648"/>
      <c r="CYG40" s="4648"/>
      <c r="CYH40" s="4648"/>
      <c r="CYI40" s="4648"/>
      <c r="CYJ40" s="4648"/>
      <c r="CYK40" s="4648"/>
      <c r="CYL40" s="4648"/>
      <c r="CYM40" s="4648"/>
      <c r="CYN40" s="4648"/>
      <c r="CYO40" s="4648"/>
      <c r="CYP40" s="4648"/>
      <c r="CYQ40" s="4648"/>
      <c r="CYR40" s="4648"/>
      <c r="CYS40" s="4648"/>
      <c r="CYT40" s="4648"/>
      <c r="CYU40" s="4648"/>
      <c r="CYV40" s="4648"/>
      <c r="CYW40" s="4648"/>
      <c r="CYX40" s="4648"/>
      <c r="CYY40" s="4648"/>
      <c r="CYZ40" s="4648"/>
      <c r="CZA40" s="4648"/>
      <c r="CZB40" s="4648"/>
      <c r="CZC40" s="4648"/>
      <c r="CZD40" s="4648"/>
      <c r="CZE40" s="4648"/>
      <c r="CZF40" s="4648"/>
      <c r="CZG40" s="4648"/>
      <c r="CZH40" s="4648"/>
      <c r="CZI40" s="4648"/>
      <c r="CZJ40" s="4648"/>
      <c r="CZK40" s="4648"/>
      <c r="CZL40" s="4648"/>
      <c r="CZM40" s="4648"/>
      <c r="CZN40" s="4648"/>
      <c r="CZO40" s="4648"/>
      <c r="CZP40" s="4648"/>
      <c r="CZQ40" s="4648"/>
      <c r="CZR40" s="4648"/>
      <c r="CZS40" s="4648"/>
      <c r="CZT40" s="4648"/>
      <c r="CZU40" s="4648"/>
      <c r="CZV40" s="4648"/>
      <c r="CZW40" s="4648"/>
      <c r="CZX40" s="4648"/>
      <c r="CZY40" s="4648"/>
      <c r="CZZ40" s="4648"/>
      <c r="DAA40" s="4648"/>
      <c r="DAB40" s="4648"/>
      <c r="DAC40" s="4648"/>
      <c r="DAD40" s="4648"/>
      <c r="DAE40" s="4648"/>
      <c r="DAF40" s="4648"/>
      <c r="DAG40" s="4648"/>
      <c r="DAH40" s="4648"/>
      <c r="DAI40" s="4648"/>
      <c r="DAJ40" s="4648"/>
      <c r="DAK40" s="4648"/>
      <c r="DAL40" s="4648"/>
      <c r="DAM40" s="4648"/>
      <c r="DAN40" s="4648"/>
      <c r="DAO40" s="4648"/>
      <c r="DAP40" s="4648"/>
      <c r="DAQ40" s="4648"/>
      <c r="DAR40" s="4648"/>
      <c r="DAS40" s="4648"/>
      <c r="DAT40" s="4648"/>
      <c r="DAU40" s="4648"/>
      <c r="DAV40" s="4648"/>
      <c r="DAW40" s="4648"/>
      <c r="DAX40" s="4648"/>
      <c r="DAY40" s="4648"/>
      <c r="DAZ40" s="4648"/>
      <c r="DBA40" s="4648"/>
      <c r="DBB40" s="4648"/>
      <c r="DBC40" s="4648"/>
      <c r="DBD40" s="4648"/>
      <c r="DBE40" s="4648"/>
      <c r="DBF40" s="4648"/>
      <c r="DBG40" s="4648"/>
      <c r="DBH40" s="4648"/>
      <c r="DBI40" s="4648"/>
      <c r="DBJ40" s="4648"/>
      <c r="DBK40" s="4648"/>
      <c r="DBL40" s="4648"/>
      <c r="DBM40" s="4648"/>
      <c r="DBN40" s="4648"/>
      <c r="DBO40" s="4648"/>
      <c r="DBP40" s="4648"/>
      <c r="DBQ40" s="4648"/>
      <c r="DBR40" s="4648"/>
      <c r="DBS40" s="4648"/>
      <c r="DBT40" s="4648"/>
      <c r="DBU40" s="4648"/>
      <c r="DBV40" s="4648"/>
      <c r="DBW40" s="4648"/>
      <c r="DBX40" s="4648"/>
      <c r="DBY40" s="4648"/>
      <c r="DBZ40" s="4648"/>
      <c r="DCA40" s="4648"/>
      <c r="DCB40" s="4648"/>
      <c r="DCC40" s="4648"/>
      <c r="DCD40" s="4648"/>
      <c r="DCE40" s="4648"/>
      <c r="DCF40" s="4648"/>
      <c r="DCG40" s="4648"/>
      <c r="DCH40" s="4648"/>
      <c r="DCI40" s="4648"/>
      <c r="DCJ40" s="4648"/>
      <c r="DCK40" s="4648"/>
      <c r="DCL40" s="4648"/>
      <c r="DCM40" s="4648"/>
      <c r="DCN40" s="4648"/>
      <c r="DCO40" s="4648"/>
      <c r="DCP40" s="4648"/>
      <c r="DCQ40" s="4648"/>
      <c r="DCR40" s="4648"/>
      <c r="DCS40" s="4648"/>
      <c r="DCT40" s="4648"/>
      <c r="DCU40" s="4648"/>
      <c r="DCV40" s="4648"/>
      <c r="DCW40" s="4648"/>
      <c r="DCX40" s="4648"/>
      <c r="DCY40" s="4648"/>
      <c r="DCZ40" s="4648"/>
      <c r="DDA40" s="4648"/>
      <c r="DDB40" s="4648"/>
      <c r="DDC40" s="4648"/>
      <c r="DDD40" s="4648"/>
      <c r="DDE40" s="4648"/>
      <c r="DDF40" s="4648"/>
      <c r="DDG40" s="4648"/>
      <c r="DDH40" s="4648"/>
      <c r="DDI40" s="4648"/>
      <c r="DDJ40" s="4648"/>
      <c r="DDK40" s="4648"/>
      <c r="DDL40" s="4648"/>
      <c r="DDM40" s="4648"/>
      <c r="DDN40" s="4648"/>
      <c r="DDO40" s="4648"/>
      <c r="DDP40" s="4648"/>
      <c r="DDQ40" s="4648"/>
      <c r="DDR40" s="4648"/>
      <c r="DDS40" s="4648"/>
      <c r="DDT40" s="4648"/>
      <c r="DDU40" s="4648"/>
      <c r="DDV40" s="4648"/>
      <c r="DDW40" s="4648"/>
      <c r="DDX40" s="4648"/>
      <c r="DDY40" s="4648"/>
      <c r="DDZ40" s="4648"/>
      <c r="DEA40" s="4648"/>
      <c r="DEB40" s="4648"/>
      <c r="DEC40" s="4648"/>
      <c r="DED40" s="4648"/>
      <c r="DEE40" s="4648"/>
      <c r="DEF40" s="4648"/>
      <c r="DEG40" s="4648"/>
      <c r="DEH40" s="4648"/>
      <c r="DEI40" s="4648"/>
      <c r="DEJ40" s="4648"/>
      <c r="DEK40" s="4648"/>
      <c r="DEL40" s="4648"/>
      <c r="DEM40" s="4648"/>
      <c r="DEN40" s="4648"/>
      <c r="DEO40" s="4648"/>
      <c r="DEP40" s="4648"/>
      <c r="DEQ40" s="4648"/>
      <c r="DER40" s="4648"/>
      <c r="DES40" s="4648"/>
      <c r="DET40" s="4648"/>
      <c r="DEU40" s="4648"/>
      <c r="DEV40" s="4648"/>
      <c r="DEW40" s="4648"/>
      <c r="DEX40" s="4648"/>
      <c r="DEY40" s="4648"/>
      <c r="DEZ40" s="4648"/>
      <c r="DFA40" s="4648"/>
      <c r="DFB40" s="4648"/>
      <c r="DFC40" s="4648"/>
      <c r="DFD40" s="4648"/>
      <c r="DFE40" s="4648"/>
      <c r="DFF40" s="4648"/>
      <c r="DFG40" s="4648"/>
      <c r="DFH40" s="4648"/>
      <c r="DFI40" s="4648"/>
      <c r="DFJ40" s="4648"/>
      <c r="DFK40" s="4648"/>
      <c r="DFL40" s="4648"/>
      <c r="DFM40" s="4648"/>
      <c r="DFN40" s="4648"/>
      <c r="DFO40" s="4648"/>
      <c r="DFP40" s="4648"/>
      <c r="DFQ40" s="4648"/>
      <c r="DFR40" s="4648"/>
      <c r="DFS40" s="4648"/>
      <c r="DFT40" s="4648"/>
      <c r="DFU40" s="4648"/>
      <c r="DFV40" s="4648"/>
      <c r="DFW40" s="4648"/>
      <c r="DFX40" s="4648"/>
      <c r="DFY40" s="4648"/>
      <c r="DFZ40" s="4648"/>
      <c r="DGA40" s="4648"/>
      <c r="DGB40" s="4648"/>
      <c r="DGC40" s="4648"/>
      <c r="DGD40" s="4648"/>
      <c r="DGE40" s="4648"/>
      <c r="DGF40" s="4648"/>
      <c r="DGG40" s="4648"/>
      <c r="DGH40" s="4648"/>
      <c r="DGI40" s="4648"/>
      <c r="DGJ40" s="4648"/>
      <c r="DGK40" s="4648"/>
      <c r="DGL40" s="4648"/>
      <c r="DGM40" s="4648"/>
      <c r="DGN40" s="4648"/>
      <c r="DGO40" s="4648"/>
      <c r="DGP40" s="4648"/>
      <c r="DGQ40" s="4648"/>
      <c r="DGR40" s="4648"/>
      <c r="DGS40" s="4648"/>
      <c r="DGT40" s="4648"/>
      <c r="DGU40" s="4648"/>
      <c r="DGV40" s="4648"/>
      <c r="DGW40" s="4648"/>
      <c r="DGX40" s="4648"/>
      <c r="DGY40" s="4648"/>
      <c r="DGZ40" s="4648"/>
      <c r="DHA40" s="4648"/>
      <c r="DHB40" s="4648"/>
      <c r="DHC40" s="4648"/>
      <c r="DHD40" s="4648"/>
      <c r="DHE40" s="4648"/>
      <c r="DHF40" s="4648"/>
      <c r="DHG40" s="4648"/>
      <c r="DHH40" s="4648"/>
      <c r="DHI40" s="4648"/>
      <c r="DHJ40" s="4648"/>
      <c r="DHK40" s="4648"/>
      <c r="DHL40" s="4648"/>
      <c r="DHM40" s="4648"/>
      <c r="DHN40" s="4648"/>
      <c r="DHO40" s="4648"/>
      <c r="DHP40" s="4648"/>
      <c r="DHQ40" s="4648"/>
      <c r="DHR40" s="4648"/>
      <c r="DHS40" s="4648"/>
      <c r="DHT40" s="4648"/>
      <c r="DHU40" s="4648"/>
      <c r="DHV40" s="4648"/>
      <c r="DHW40" s="4648"/>
      <c r="DHX40" s="4648"/>
      <c r="DHY40" s="4648"/>
      <c r="DHZ40" s="4648"/>
      <c r="DIA40" s="4648"/>
      <c r="DIB40" s="4648"/>
      <c r="DIC40" s="4648"/>
      <c r="DID40" s="4648"/>
      <c r="DIE40" s="4648"/>
      <c r="DIF40" s="4648"/>
      <c r="DIG40" s="4648"/>
      <c r="DIH40" s="4648"/>
      <c r="DII40" s="4648"/>
      <c r="DIJ40" s="4648"/>
      <c r="DIK40" s="4648"/>
      <c r="DIL40" s="4648"/>
      <c r="DIM40" s="4648"/>
      <c r="DIN40" s="4648"/>
      <c r="DIO40" s="4648"/>
      <c r="DIP40" s="4648"/>
      <c r="DIQ40" s="4648"/>
      <c r="DIR40" s="4648"/>
      <c r="DIS40" s="4648"/>
      <c r="DIT40" s="4648"/>
      <c r="DIU40" s="4648"/>
      <c r="DIV40" s="4648"/>
      <c r="DIW40" s="4648"/>
      <c r="DIX40" s="4648"/>
      <c r="DIY40" s="4648"/>
      <c r="DIZ40" s="4648"/>
      <c r="DJA40" s="4648"/>
      <c r="DJB40" s="4648"/>
      <c r="DJC40" s="4648"/>
      <c r="DJD40" s="4648"/>
      <c r="DJE40" s="4648"/>
      <c r="DJF40" s="4648"/>
      <c r="DJG40" s="4648"/>
      <c r="DJH40" s="4648"/>
      <c r="DJI40" s="4648"/>
      <c r="DJJ40" s="4648"/>
      <c r="DJK40" s="4648"/>
      <c r="DJL40" s="4648"/>
      <c r="DJM40" s="4648"/>
      <c r="DJN40" s="4648"/>
      <c r="DJO40" s="4648"/>
      <c r="DJP40" s="4648"/>
      <c r="DJQ40" s="4648"/>
      <c r="DJR40" s="4648"/>
      <c r="DJS40" s="4648"/>
      <c r="DJT40" s="4648"/>
      <c r="DJU40" s="4648"/>
      <c r="DJV40" s="4648"/>
      <c r="DJW40" s="4648"/>
      <c r="DJX40" s="4648"/>
      <c r="DJY40" s="4648"/>
      <c r="DJZ40" s="4648"/>
      <c r="DKA40" s="4648"/>
      <c r="DKB40" s="4648"/>
      <c r="DKC40" s="4648"/>
      <c r="DKD40" s="4648"/>
      <c r="DKE40" s="4648"/>
      <c r="DKF40" s="4648"/>
      <c r="DKG40" s="4648"/>
      <c r="DKH40" s="4648"/>
      <c r="DKI40" s="4648"/>
      <c r="DKJ40" s="4648"/>
      <c r="DKK40" s="4648"/>
      <c r="DKL40" s="4648"/>
      <c r="DKM40" s="4648"/>
      <c r="DKN40" s="4648"/>
      <c r="DKO40" s="4648"/>
      <c r="DKP40" s="4648"/>
      <c r="DKQ40" s="4648"/>
      <c r="DKR40" s="4648"/>
      <c r="DKS40" s="4648"/>
      <c r="DKT40" s="4648"/>
      <c r="DKU40" s="4648"/>
      <c r="DKV40" s="4648"/>
      <c r="DKW40" s="4648"/>
      <c r="DKX40" s="4648"/>
      <c r="DKY40" s="4648"/>
      <c r="DKZ40" s="4648"/>
      <c r="DLA40" s="4648"/>
      <c r="DLB40" s="4648"/>
      <c r="DLC40" s="4648"/>
      <c r="DLD40" s="4648"/>
      <c r="DLE40" s="4648"/>
      <c r="DLF40" s="4648"/>
      <c r="DLG40" s="4648"/>
      <c r="DLH40" s="4648"/>
      <c r="DLI40" s="4648"/>
      <c r="DLJ40" s="4648"/>
      <c r="DLK40" s="4648"/>
      <c r="DLL40" s="4648"/>
      <c r="DLM40" s="4648"/>
      <c r="DLN40" s="4648"/>
      <c r="DLO40" s="4648"/>
      <c r="DLP40" s="4648"/>
      <c r="DLQ40" s="4648"/>
      <c r="DLR40" s="4648"/>
      <c r="DLS40" s="4648"/>
      <c r="DLT40" s="4648"/>
      <c r="DLU40" s="4648"/>
      <c r="DLV40" s="4648"/>
      <c r="DLW40" s="4648"/>
      <c r="DLX40" s="4648"/>
      <c r="DLY40" s="4648"/>
      <c r="DLZ40" s="4648"/>
      <c r="DMA40" s="4648"/>
      <c r="DMB40" s="4648"/>
      <c r="DMC40" s="4648"/>
      <c r="DMD40" s="4648"/>
      <c r="DME40" s="4648"/>
      <c r="DMF40" s="4648"/>
      <c r="DMG40" s="4648"/>
      <c r="DMH40" s="4648"/>
      <c r="DMI40" s="4648"/>
      <c r="DMJ40" s="4648"/>
      <c r="DMK40" s="4648"/>
      <c r="DML40" s="4648"/>
      <c r="DMM40" s="4648"/>
      <c r="DMN40" s="4648"/>
      <c r="DMO40" s="4648"/>
      <c r="DMP40" s="4648"/>
      <c r="DMQ40" s="4648"/>
      <c r="DMR40" s="4648"/>
      <c r="DMS40" s="4648"/>
      <c r="DMT40" s="4648"/>
      <c r="DMU40" s="4648"/>
      <c r="DMV40" s="4648"/>
      <c r="DMW40" s="4648"/>
      <c r="DMX40" s="4648"/>
      <c r="DMY40" s="4648"/>
      <c r="DMZ40" s="4648"/>
      <c r="DNA40" s="4648"/>
      <c r="DNB40" s="4648"/>
      <c r="DNC40" s="4648"/>
      <c r="DND40" s="4648"/>
      <c r="DNE40" s="4648"/>
      <c r="DNF40" s="4648"/>
      <c r="DNG40" s="4648"/>
      <c r="DNH40" s="4648"/>
      <c r="DNI40" s="4648"/>
      <c r="DNJ40" s="4648"/>
      <c r="DNK40" s="4648"/>
      <c r="DNL40" s="4648"/>
      <c r="DNM40" s="4648"/>
      <c r="DNN40" s="4648"/>
      <c r="DNO40" s="4648"/>
      <c r="DNP40" s="4648"/>
      <c r="DNQ40" s="4648"/>
      <c r="DNR40" s="4648"/>
      <c r="DNS40" s="4648"/>
      <c r="DNT40" s="4648"/>
      <c r="DNU40" s="4648"/>
      <c r="DNV40" s="4648"/>
      <c r="DNW40" s="4648"/>
      <c r="DNX40" s="4648"/>
      <c r="DNY40" s="4648"/>
      <c r="DNZ40" s="4648"/>
      <c r="DOA40" s="4648"/>
      <c r="DOB40" s="4648"/>
      <c r="DOC40" s="4648"/>
      <c r="DOD40" s="4648"/>
      <c r="DOE40" s="4648"/>
      <c r="DOF40" s="4648"/>
      <c r="DOG40" s="4648"/>
      <c r="DOH40" s="4648"/>
      <c r="DOI40" s="4648"/>
      <c r="DOJ40" s="4648"/>
      <c r="DOK40" s="4648"/>
      <c r="DOL40" s="4648"/>
      <c r="DOM40" s="4648"/>
      <c r="DON40" s="4648"/>
      <c r="DOO40" s="4648"/>
      <c r="DOP40" s="4648"/>
      <c r="DOQ40" s="4648"/>
      <c r="DOR40" s="4648"/>
      <c r="DOS40" s="4648"/>
      <c r="DOT40" s="4648"/>
      <c r="DOU40" s="4648"/>
      <c r="DOV40" s="4648"/>
      <c r="DOW40" s="4648"/>
      <c r="DOX40" s="4648"/>
      <c r="DOY40" s="4648"/>
      <c r="DOZ40" s="4648"/>
      <c r="DPA40" s="4648"/>
      <c r="DPB40" s="4648"/>
      <c r="DPC40" s="4648"/>
      <c r="DPD40" s="4648"/>
      <c r="DPE40" s="4648"/>
      <c r="DPF40" s="4648"/>
      <c r="DPG40" s="4648"/>
      <c r="DPH40" s="4648"/>
      <c r="DPI40" s="4648"/>
      <c r="DPJ40" s="4648"/>
      <c r="DPK40" s="4648"/>
      <c r="DPL40" s="4648"/>
      <c r="DPM40" s="4648"/>
      <c r="DPN40" s="4648"/>
      <c r="DPO40" s="4648"/>
      <c r="DPP40" s="4648"/>
      <c r="DPQ40" s="4648"/>
      <c r="DPR40" s="4648"/>
      <c r="DPS40" s="4648"/>
      <c r="DPT40" s="4648"/>
      <c r="DPU40" s="4648"/>
      <c r="DPV40" s="4648"/>
      <c r="DPW40" s="4648"/>
      <c r="DPX40" s="4648"/>
      <c r="DPY40" s="4648"/>
      <c r="DPZ40" s="4648"/>
      <c r="DQA40" s="4648"/>
      <c r="DQB40" s="4648"/>
      <c r="DQC40" s="4648"/>
      <c r="DQD40" s="4648"/>
      <c r="DQE40" s="4648"/>
      <c r="DQF40" s="4648"/>
      <c r="DQG40" s="4648"/>
      <c r="DQH40" s="4648"/>
      <c r="DQI40" s="4648"/>
      <c r="DQJ40" s="4648"/>
      <c r="DQK40" s="4648"/>
      <c r="DQL40" s="4648"/>
      <c r="DQM40" s="4648"/>
      <c r="DQN40" s="4648"/>
      <c r="DQO40" s="4648"/>
      <c r="DQP40" s="4648"/>
      <c r="DQQ40" s="4648"/>
      <c r="DQR40" s="4648"/>
      <c r="DQS40" s="4648"/>
      <c r="DQT40" s="4648"/>
      <c r="DQU40" s="4648"/>
      <c r="DQV40" s="4648"/>
      <c r="DQW40" s="4648"/>
      <c r="DQX40" s="4648"/>
      <c r="DQY40" s="4648"/>
      <c r="DQZ40" s="4648"/>
      <c r="DRA40" s="4648"/>
      <c r="DRB40" s="4648"/>
      <c r="DRC40" s="4648"/>
      <c r="DRD40" s="4648"/>
      <c r="DRE40" s="4648"/>
      <c r="DRF40" s="4648"/>
      <c r="DRG40" s="4648"/>
      <c r="DRH40" s="4648"/>
      <c r="DRI40" s="4648"/>
      <c r="DRJ40" s="4648"/>
      <c r="DRK40" s="4648"/>
      <c r="DRL40" s="4648"/>
      <c r="DRM40" s="4648"/>
      <c r="DRN40" s="4648"/>
      <c r="DRO40" s="4648"/>
      <c r="DRP40" s="4648"/>
      <c r="DRQ40" s="4648"/>
      <c r="DRR40" s="4648"/>
      <c r="DRS40" s="4648"/>
      <c r="DRT40" s="4648"/>
      <c r="DRU40" s="4648"/>
      <c r="DRV40" s="4648"/>
      <c r="DRW40" s="4648"/>
      <c r="DRX40" s="4648"/>
      <c r="DRY40" s="4648"/>
      <c r="DRZ40" s="4648"/>
      <c r="DSA40" s="4648"/>
      <c r="DSB40" s="4648"/>
      <c r="DSC40" s="4648"/>
      <c r="DSD40" s="4648"/>
      <c r="DSE40" s="4648"/>
      <c r="DSF40" s="4648"/>
      <c r="DSG40" s="4648"/>
      <c r="DSH40" s="4648"/>
      <c r="DSI40" s="4648"/>
      <c r="DSJ40" s="4648"/>
      <c r="DSK40" s="4648"/>
      <c r="DSL40" s="4648"/>
      <c r="DSM40" s="4648"/>
      <c r="DSN40" s="4648"/>
      <c r="DSO40" s="4648"/>
      <c r="DSP40" s="4648"/>
      <c r="DSQ40" s="4648"/>
      <c r="DSR40" s="4648"/>
      <c r="DSS40" s="4648"/>
      <c r="DST40" s="4648"/>
      <c r="DSU40" s="4648"/>
      <c r="DSV40" s="4648"/>
      <c r="DSW40" s="4648"/>
      <c r="DSX40" s="4648"/>
      <c r="DSY40" s="4648"/>
      <c r="DSZ40" s="4648"/>
      <c r="DTA40" s="4648"/>
      <c r="DTB40" s="4648"/>
      <c r="DTC40" s="4648"/>
      <c r="DTD40" s="4648"/>
      <c r="DTE40" s="4648"/>
      <c r="DTF40" s="4648"/>
      <c r="DTG40" s="4648"/>
      <c r="DTH40" s="4648"/>
      <c r="DTI40" s="4648"/>
      <c r="DTJ40" s="4648"/>
      <c r="DTK40" s="4648"/>
      <c r="DTL40" s="4648"/>
      <c r="DTM40" s="4648"/>
      <c r="DTN40" s="4648"/>
      <c r="DTO40" s="4648"/>
      <c r="DTP40" s="4648"/>
      <c r="DTQ40" s="4648"/>
      <c r="DTR40" s="4648"/>
      <c r="DTS40" s="4648"/>
      <c r="DTT40" s="4648"/>
      <c r="DTU40" s="4648"/>
      <c r="DTV40" s="4648"/>
      <c r="DTW40" s="4648"/>
      <c r="DTX40" s="4648"/>
      <c r="DTY40" s="4648"/>
      <c r="DTZ40" s="4648"/>
      <c r="DUA40" s="4648"/>
      <c r="DUB40" s="4648"/>
      <c r="DUC40" s="4648"/>
      <c r="DUD40" s="4648"/>
      <c r="DUE40" s="4648"/>
      <c r="DUF40" s="4648"/>
      <c r="DUG40" s="4648"/>
      <c r="DUH40" s="4648"/>
      <c r="DUI40" s="4648"/>
      <c r="DUJ40" s="4648"/>
      <c r="DUK40" s="4648"/>
      <c r="DUL40" s="4648"/>
      <c r="DUM40" s="4648"/>
      <c r="DUN40" s="4648"/>
      <c r="DUO40" s="4648"/>
      <c r="DUP40" s="4648"/>
      <c r="DUQ40" s="4648"/>
      <c r="DUR40" s="4648"/>
      <c r="DUS40" s="4648"/>
      <c r="DUT40" s="4648"/>
      <c r="DUU40" s="4648"/>
      <c r="DUV40" s="4648"/>
      <c r="DUW40" s="4648"/>
      <c r="DUX40" s="4648"/>
      <c r="DUY40" s="4648"/>
      <c r="DUZ40" s="4648"/>
      <c r="DVA40" s="4648"/>
      <c r="DVB40" s="4648"/>
      <c r="DVC40" s="4648"/>
      <c r="DVD40" s="4648"/>
      <c r="DVE40" s="4648"/>
      <c r="DVF40" s="4648"/>
      <c r="DVG40" s="4648"/>
      <c r="DVH40" s="4648"/>
      <c r="DVI40" s="4648"/>
      <c r="DVJ40" s="4648"/>
      <c r="DVK40" s="4648"/>
      <c r="DVL40" s="4648"/>
      <c r="DVM40" s="4648"/>
      <c r="DVN40" s="4648"/>
      <c r="DVO40" s="4648"/>
      <c r="DVP40" s="4648"/>
      <c r="DVQ40" s="4648"/>
      <c r="DVR40" s="4648"/>
      <c r="DVS40" s="4648"/>
      <c r="DVT40" s="4648"/>
      <c r="DVU40" s="4648"/>
      <c r="DVV40" s="4648"/>
      <c r="DVW40" s="4648"/>
      <c r="DVX40" s="4648"/>
      <c r="DVY40" s="4648"/>
      <c r="DVZ40" s="4648"/>
      <c r="DWA40" s="4648"/>
      <c r="DWB40" s="4648"/>
      <c r="DWC40" s="4648"/>
      <c r="DWD40" s="4648"/>
      <c r="DWE40" s="4648"/>
      <c r="DWF40" s="4648"/>
      <c r="DWG40" s="4648"/>
      <c r="DWH40" s="4648"/>
      <c r="DWI40" s="4648"/>
      <c r="DWJ40" s="4648"/>
      <c r="DWK40" s="4648"/>
      <c r="DWL40" s="4648"/>
      <c r="DWM40" s="4648"/>
      <c r="DWN40" s="4648"/>
      <c r="DWO40" s="4648"/>
      <c r="DWP40" s="4648"/>
      <c r="DWQ40" s="4648"/>
      <c r="DWR40" s="4648"/>
      <c r="DWS40" s="4648"/>
      <c r="DWT40" s="4648"/>
      <c r="DWU40" s="4648"/>
      <c r="DWV40" s="4648"/>
      <c r="DWW40" s="4648"/>
      <c r="DWX40" s="4648"/>
      <c r="DWY40" s="4648"/>
      <c r="DWZ40" s="4648"/>
      <c r="DXA40" s="4648"/>
      <c r="DXB40" s="4648"/>
      <c r="DXC40" s="4648"/>
      <c r="DXD40" s="4648"/>
      <c r="DXE40" s="4648"/>
      <c r="DXF40" s="4648"/>
      <c r="DXG40" s="4648"/>
      <c r="DXH40" s="4648"/>
      <c r="DXI40" s="4648"/>
      <c r="DXJ40" s="4648"/>
      <c r="DXK40" s="4648"/>
      <c r="DXL40" s="4648"/>
      <c r="DXM40" s="4648"/>
      <c r="DXN40" s="4648"/>
      <c r="DXO40" s="4648"/>
      <c r="DXP40" s="4648"/>
      <c r="DXQ40" s="4648"/>
      <c r="DXR40" s="4648"/>
      <c r="DXS40" s="4648"/>
      <c r="DXT40" s="4648"/>
      <c r="DXU40" s="4648"/>
      <c r="DXV40" s="4648"/>
      <c r="DXW40" s="4648"/>
      <c r="DXX40" s="4648"/>
      <c r="DXY40" s="4648"/>
      <c r="DXZ40" s="4648"/>
      <c r="DYA40" s="4648"/>
      <c r="DYB40" s="4648"/>
      <c r="DYC40" s="4648"/>
      <c r="DYD40" s="4648"/>
      <c r="DYE40" s="4648"/>
      <c r="DYF40" s="4648"/>
      <c r="DYG40" s="4648"/>
      <c r="DYH40" s="4648"/>
      <c r="DYI40" s="4648"/>
      <c r="DYJ40" s="4648"/>
      <c r="DYK40" s="4648"/>
      <c r="DYL40" s="4648"/>
      <c r="DYM40" s="4648"/>
      <c r="DYN40" s="4648"/>
      <c r="DYO40" s="4648"/>
      <c r="DYP40" s="4648"/>
      <c r="DYQ40" s="4648"/>
      <c r="DYR40" s="4648"/>
      <c r="DYS40" s="4648"/>
      <c r="DYT40" s="4648"/>
      <c r="DYU40" s="4648"/>
      <c r="DYV40" s="4648"/>
      <c r="DYW40" s="4648"/>
      <c r="DYX40" s="4648"/>
      <c r="DYY40" s="4648"/>
      <c r="DYZ40" s="4648"/>
      <c r="DZA40" s="4648"/>
      <c r="DZB40" s="4648"/>
      <c r="DZC40" s="4648"/>
      <c r="DZD40" s="4648"/>
      <c r="DZE40" s="4648"/>
      <c r="DZF40" s="4648"/>
      <c r="DZG40" s="4648"/>
      <c r="DZH40" s="4648"/>
      <c r="DZI40" s="4648"/>
      <c r="DZJ40" s="4648"/>
      <c r="DZK40" s="4648"/>
      <c r="DZL40" s="4648"/>
      <c r="DZM40" s="4648"/>
      <c r="DZN40" s="4648"/>
      <c r="DZO40" s="4648"/>
      <c r="DZP40" s="4648"/>
      <c r="DZQ40" s="4648"/>
      <c r="DZR40" s="4648"/>
      <c r="DZS40" s="4648"/>
      <c r="DZT40" s="4648"/>
      <c r="DZU40" s="4648"/>
      <c r="DZV40" s="4648"/>
      <c r="DZW40" s="4648"/>
      <c r="DZX40" s="4648"/>
      <c r="DZY40" s="4648"/>
      <c r="DZZ40" s="4648"/>
      <c r="EAA40" s="4648"/>
      <c r="EAB40" s="4648"/>
      <c r="EAC40" s="4648"/>
      <c r="EAD40" s="4648"/>
      <c r="EAE40" s="4648"/>
      <c r="EAF40" s="4648"/>
      <c r="EAG40" s="4648"/>
      <c r="EAH40" s="4648"/>
      <c r="EAI40" s="4648"/>
      <c r="EAJ40" s="4648"/>
      <c r="EAK40" s="4648"/>
      <c r="EAL40" s="4648"/>
      <c r="EAM40" s="4648"/>
      <c r="EAN40" s="4648"/>
      <c r="EAO40" s="4648"/>
      <c r="EAP40" s="4648"/>
      <c r="EAQ40" s="4648"/>
      <c r="EAR40" s="4648"/>
      <c r="EAS40" s="4648"/>
      <c r="EAT40" s="4648"/>
      <c r="EAU40" s="4648"/>
      <c r="EAV40" s="4648"/>
      <c r="EAW40" s="4648"/>
      <c r="EAX40" s="4648"/>
      <c r="EAY40" s="4648"/>
      <c r="EAZ40" s="4648"/>
      <c r="EBA40" s="4648"/>
      <c r="EBB40" s="4648"/>
      <c r="EBC40" s="4648"/>
      <c r="EBD40" s="4648"/>
      <c r="EBE40" s="4648"/>
      <c r="EBF40" s="4648"/>
      <c r="EBG40" s="4648"/>
      <c r="EBH40" s="4648"/>
      <c r="EBI40" s="4648"/>
      <c r="EBJ40" s="4648"/>
      <c r="EBK40" s="4648"/>
      <c r="EBL40" s="4648"/>
      <c r="EBM40" s="4648"/>
      <c r="EBN40" s="4648"/>
      <c r="EBO40" s="4648"/>
      <c r="EBP40" s="4648"/>
      <c r="EBQ40" s="4648"/>
      <c r="EBR40" s="4648"/>
      <c r="EBS40" s="4648"/>
      <c r="EBT40" s="4648"/>
      <c r="EBU40" s="4648"/>
      <c r="EBV40" s="4648"/>
      <c r="EBW40" s="4648"/>
      <c r="EBX40" s="4648"/>
      <c r="EBY40" s="4648"/>
      <c r="EBZ40" s="4648"/>
      <c r="ECA40" s="4648"/>
      <c r="ECB40" s="4648"/>
      <c r="ECC40" s="4648"/>
      <c r="ECD40" s="4648"/>
      <c r="ECE40" s="4648"/>
      <c r="ECF40" s="4648"/>
      <c r="ECG40" s="4648"/>
      <c r="ECH40" s="4648"/>
      <c r="ECI40" s="4648"/>
      <c r="ECJ40" s="4648"/>
      <c r="ECK40" s="4648"/>
      <c r="ECL40" s="4648"/>
      <c r="ECM40" s="4648"/>
      <c r="ECN40" s="4648"/>
      <c r="ECO40" s="4648"/>
      <c r="ECP40" s="4648"/>
      <c r="ECQ40" s="4648"/>
      <c r="ECR40" s="4648"/>
      <c r="ECS40" s="4648"/>
      <c r="ECT40" s="4648"/>
      <c r="ECU40" s="4648"/>
      <c r="ECV40" s="4648"/>
      <c r="ECW40" s="4648"/>
      <c r="ECX40" s="4648"/>
      <c r="ECY40" s="4648"/>
      <c r="ECZ40" s="4648"/>
      <c r="EDA40" s="4648"/>
      <c r="EDB40" s="4648"/>
      <c r="EDC40" s="4648"/>
      <c r="EDD40" s="4648"/>
      <c r="EDE40" s="4648"/>
      <c r="EDF40" s="4648"/>
      <c r="EDG40" s="4648"/>
      <c r="EDH40" s="4648"/>
      <c r="EDI40" s="4648"/>
      <c r="EDJ40" s="4648"/>
      <c r="EDK40" s="4648"/>
      <c r="EDL40" s="4648"/>
      <c r="EDM40" s="4648"/>
      <c r="EDN40" s="4648"/>
      <c r="EDO40" s="4648"/>
      <c r="EDP40" s="4648"/>
      <c r="EDQ40" s="4648"/>
      <c r="EDR40" s="4648"/>
      <c r="EDS40" s="4648"/>
      <c r="EDT40" s="4648"/>
      <c r="EDU40" s="4648"/>
      <c r="EDV40" s="4648"/>
      <c r="EDW40" s="4648"/>
      <c r="EDX40" s="4648"/>
      <c r="EDY40" s="4648"/>
      <c r="EDZ40" s="4648"/>
      <c r="EEA40" s="4648"/>
      <c r="EEB40" s="4648"/>
      <c r="EEC40" s="4648"/>
      <c r="EED40" s="4648"/>
      <c r="EEE40" s="4648"/>
      <c r="EEF40" s="4648"/>
      <c r="EEG40" s="4648"/>
      <c r="EEH40" s="4648"/>
      <c r="EEI40" s="4648"/>
      <c r="EEJ40" s="4648"/>
      <c r="EEK40" s="4648"/>
      <c r="EEL40" s="4648"/>
      <c r="EEM40" s="4648"/>
      <c r="EEN40" s="4648"/>
      <c r="EEO40" s="4648"/>
      <c r="EEP40" s="4648"/>
      <c r="EEQ40" s="4648"/>
      <c r="EER40" s="4648"/>
      <c r="EES40" s="4648"/>
      <c r="EET40" s="4648"/>
      <c r="EEU40" s="4648"/>
      <c r="EEV40" s="4648"/>
      <c r="EEW40" s="4648"/>
      <c r="EEX40" s="4648"/>
      <c r="EEY40" s="4648"/>
      <c r="EEZ40" s="4648"/>
      <c r="EFA40" s="4648"/>
      <c r="EFB40" s="4648"/>
      <c r="EFC40" s="4648"/>
      <c r="EFD40" s="4648"/>
      <c r="EFE40" s="4648"/>
      <c r="EFF40" s="4648"/>
      <c r="EFG40" s="4648"/>
      <c r="EFH40" s="4648"/>
      <c r="EFI40" s="4648"/>
      <c r="EFJ40" s="4648"/>
      <c r="EFK40" s="4648"/>
      <c r="EFL40" s="4648"/>
      <c r="EFM40" s="4648"/>
      <c r="EFN40" s="4648"/>
      <c r="EFO40" s="4648"/>
      <c r="EFP40" s="4648"/>
      <c r="EFQ40" s="4648"/>
      <c r="EFR40" s="4648"/>
      <c r="EFS40" s="4648"/>
      <c r="EFT40" s="4648"/>
      <c r="EFU40" s="4648"/>
      <c r="EFV40" s="4648"/>
      <c r="EFW40" s="4648"/>
      <c r="EFX40" s="4648"/>
      <c r="EFY40" s="4648"/>
      <c r="EFZ40" s="4648"/>
      <c r="EGA40" s="4648"/>
      <c r="EGB40" s="4648"/>
      <c r="EGC40" s="4648"/>
      <c r="EGD40" s="4648"/>
      <c r="EGE40" s="4648"/>
      <c r="EGF40" s="4648"/>
      <c r="EGG40" s="4648"/>
      <c r="EGH40" s="4648"/>
      <c r="EGI40" s="4648"/>
      <c r="EGJ40" s="4648"/>
      <c r="EGK40" s="4648"/>
      <c r="EGL40" s="4648"/>
      <c r="EGM40" s="4648"/>
      <c r="EGN40" s="4648"/>
      <c r="EGO40" s="4648"/>
      <c r="EGP40" s="4648"/>
      <c r="EGQ40" s="4648"/>
      <c r="EGR40" s="4648"/>
      <c r="EGS40" s="4648"/>
      <c r="EGT40" s="4648"/>
      <c r="EGU40" s="4648"/>
      <c r="EGV40" s="4648"/>
      <c r="EGW40" s="4648"/>
      <c r="EGX40" s="4648"/>
      <c r="EGY40" s="4648"/>
      <c r="EGZ40" s="4648"/>
      <c r="EHA40" s="4648"/>
      <c r="EHB40" s="4648"/>
      <c r="EHC40" s="4648"/>
      <c r="EHD40" s="4648"/>
      <c r="EHE40" s="4648"/>
      <c r="EHF40" s="4648"/>
      <c r="EHG40" s="4648"/>
      <c r="EHH40" s="4648"/>
      <c r="EHI40" s="4648"/>
      <c r="EHJ40" s="4648"/>
      <c r="EHK40" s="4648"/>
      <c r="EHL40" s="4648"/>
      <c r="EHM40" s="4648"/>
      <c r="EHN40" s="4648"/>
      <c r="EHO40" s="4648"/>
      <c r="EHP40" s="4648"/>
      <c r="EHQ40" s="4648"/>
      <c r="EHR40" s="4648"/>
      <c r="EHS40" s="4648"/>
      <c r="EHT40" s="4648"/>
      <c r="EHU40" s="4648"/>
      <c r="EHV40" s="4648"/>
      <c r="EHW40" s="4648"/>
      <c r="EHX40" s="4648"/>
      <c r="EHY40" s="4648"/>
      <c r="EHZ40" s="4648"/>
      <c r="EIA40" s="4648"/>
      <c r="EIB40" s="4648"/>
      <c r="EIC40" s="4648"/>
      <c r="EID40" s="4648"/>
      <c r="EIE40" s="4648"/>
      <c r="EIF40" s="4648"/>
      <c r="EIG40" s="4648"/>
      <c r="EIH40" s="4648"/>
      <c r="EII40" s="4648"/>
      <c r="EIJ40" s="4648"/>
      <c r="EIK40" s="4648"/>
      <c r="EIL40" s="4648"/>
      <c r="EIM40" s="4648"/>
      <c r="EIN40" s="4648"/>
      <c r="EIO40" s="4648"/>
      <c r="EIP40" s="4648"/>
      <c r="EIQ40" s="4648"/>
      <c r="EIR40" s="4648"/>
      <c r="EIS40" s="4648"/>
      <c r="EIT40" s="4648"/>
      <c r="EIU40" s="4648"/>
      <c r="EIV40" s="4648"/>
      <c r="EIW40" s="4648"/>
      <c r="EIX40" s="4648"/>
      <c r="EIY40" s="4648"/>
      <c r="EIZ40" s="4648"/>
      <c r="EJA40" s="4648"/>
      <c r="EJB40" s="4648"/>
      <c r="EJC40" s="4648"/>
      <c r="EJD40" s="4648"/>
      <c r="EJE40" s="4648"/>
      <c r="EJF40" s="4648"/>
      <c r="EJG40" s="4648"/>
      <c r="EJH40" s="4648"/>
      <c r="EJI40" s="4648"/>
      <c r="EJJ40" s="4648"/>
      <c r="EJK40" s="4648"/>
      <c r="EJL40" s="4648"/>
      <c r="EJM40" s="4648"/>
      <c r="EJN40" s="4648"/>
      <c r="EJO40" s="4648"/>
      <c r="EJP40" s="4648"/>
      <c r="EJQ40" s="4648"/>
      <c r="EJR40" s="4648"/>
      <c r="EJS40" s="4648"/>
      <c r="EJT40" s="4648"/>
      <c r="EJU40" s="4648"/>
      <c r="EJV40" s="4648"/>
      <c r="EJW40" s="4648"/>
      <c r="EJX40" s="4648"/>
      <c r="EJY40" s="4648"/>
      <c r="EJZ40" s="4648"/>
      <c r="EKA40" s="4648"/>
      <c r="EKB40" s="4648"/>
      <c r="EKC40" s="4648"/>
      <c r="EKD40" s="4648"/>
      <c r="EKE40" s="4648"/>
      <c r="EKF40" s="4648"/>
      <c r="EKG40" s="4648"/>
      <c r="EKH40" s="4648"/>
      <c r="EKI40" s="4648"/>
      <c r="EKJ40" s="4648"/>
      <c r="EKK40" s="4648"/>
      <c r="EKL40" s="4648"/>
      <c r="EKM40" s="4648"/>
      <c r="EKN40" s="4648"/>
      <c r="EKO40" s="4648"/>
      <c r="EKP40" s="4648"/>
      <c r="EKQ40" s="4648"/>
      <c r="EKR40" s="4648"/>
      <c r="EKS40" s="4648"/>
      <c r="EKT40" s="4648"/>
      <c r="EKU40" s="4648"/>
      <c r="EKV40" s="4648"/>
      <c r="EKW40" s="4648"/>
      <c r="EKX40" s="4648"/>
      <c r="EKY40" s="4648"/>
      <c r="EKZ40" s="4648"/>
      <c r="ELA40" s="4648"/>
      <c r="ELB40" s="4648"/>
      <c r="ELC40" s="4648"/>
      <c r="ELD40" s="4648"/>
      <c r="ELE40" s="4648"/>
      <c r="ELF40" s="4648"/>
      <c r="ELG40" s="4648"/>
      <c r="ELH40" s="4648"/>
      <c r="ELI40" s="4648"/>
      <c r="ELJ40" s="4648"/>
      <c r="ELK40" s="4648"/>
      <c r="ELL40" s="4648"/>
      <c r="ELM40" s="4648"/>
      <c r="ELN40" s="4648"/>
      <c r="ELO40" s="4648"/>
      <c r="ELP40" s="4648"/>
      <c r="ELQ40" s="4648"/>
      <c r="ELR40" s="4648"/>
      <c r="ELS40" s="4648"/>
      <c r="ELT40" s="4648"/>
      <c r="ELU40" s="4648"/>
      <c r="ELV40" s="4648"/>
      <c r="ELW40" s="4648"/>
      <c r="ELX40" s="4648"/>
      <c r="ELY40" s="4648"/>
      <c r="ELZ40" s="4648"/>
      <c r="EMA40" s="4648"/>
      <c r="EMB40" s="4648"/>
      <c r="EMC40" s="4648"/>
      <c r="EMD40" s="4648"/>
      <c r="EME40" s="4648"/>
      <c r="EMF40" s="4648"/>
      <c r="EMG40" s="4648"/>
      <c r="EMH40" s="4648"/>
      <c r="EMI40" s="4648"/>
      <c r="EMJ40" s="4648"/>
      <c r="EMK40" s="4648"/>
      <c r="EML40" s="4648"/>
      <c r="EMM40" s="4648"/>
      <c r="EMN40" s="4648"/>
      <c r="EMO40" s="4648"/>
      <c r="EMP40" s="4648"/>
      <c r="EMQ40" s="4648"/>
      <c r="EMR40" s="4648"/>
      <c r="EMS40" s="4648"/>
      <c r="EMT40" s="4648"/>
      <c r="EMU40" s="4648"/>
      <c r="EMV40" s="4648"/>
      <c r="EMW40" s="4648"/>
      <c r="EMX40" s="4648"/>
      <c r="EMY40" s="4648"/>
      <c r="EMZ40" s="4648"/>
      <c r="ENA40" s="4648"/>
      <c r="ENB40" s="4648"/>
      <c r="ENC40" s="4648"/>
      <c r="END40" s="4648"/>
      <c r="ENE40" s="4648"/>
      <c r="ENF40" s="4648"/>
      <c r="ENG40" s="4648"/>
      <c r="ENH40" s="4648"/>
      <c r="ENI40" s="4648"/>
      <c r="ENJ40" s="4648"/>
      <c r="ENK40" s="4648"/>
      <c r="ENL40" s="4648"/>
      <c r="ENM40" s="4648"/>
      <c r="ENN40" s="4648"/>
      <c r="ENO40" s="4648"/>
      <c r="ENP40" s="4648"/>
      <c r="ENQ40" s="4648"/>
      <c r="ENR40" s="4648"/>
      <c r="ENS40" s="4648"/>
      <c r="ENT40" s="4648"/>
      <c r="ENU40" s="4648"/>
      <c r="ENV40" s="4648"/>
      <c r="ENW40" s="4648"/>
      <c r="ENX40" s="4648"/>
      <c r="ENY40" s="4648"/>
      <c r="ENZ40" s="4648"/>
      <c r="EOA40" s="4648"/>
      <c r="EOB40" s="4648"/>
      <c r="EOC40" s="4648"/>
      <c r="EOD40" s="4648"/>
      <c r="EOE40" s="4648"/>
      <c r="EOF40" s="4648"/>
      <c r="EOG40" s="4648"/>
      <c r="EOH40" s="4648"/>
      <c r="EOI40" s="4648"/>
      <c r="EOJ40" s="4648"/>
      <c r="EOK40" s="4648"/>
      <c r="EOL40" s="4648"/>
      <c r="EOM40" s="4648"/>
      <c r="EON40" s="4648"/>
      <c r="EOO40" s="4648"/>
      <c r="EOP40" s="4648"/>
      <c r="EOQ40" s="4648"/>
      <c r="EOR40" s="4648"/>
      <c r="EOS40" s="4648"/>
      <c r="EOT40" s="4648"/>
      <c r="EOU40" s="4648"/>
      <c r="EOV40" s="4648"/>
      <c r="EOW40" s="4648"/>
      <c r="EOX40" s="4648"/>
      <c r="EOY40" s="4648"/>
      <c r="EOZ40" s="4648"/>
      <c r="EPA40" s="4648"/>
      <c r="EPB40" s="4648"/>
      <c r="EPC40" s="4648"/>
      <c r="EPD40" s="4648"/>
      <c r="EPE40" s="4648"/>
      <c r="EPF40" s="4648"/>
      <c r="EPG40" s="4648"/>
      <c r="EPH40" s="4648"/>
      <c r="EPI40" s="4648"/>
      <c r="EPJ40" s="4648"/>
      <c r="EPK40" s="4648"/>
      <c r="EPL40" s="4648"/>
      <c r="EPM40" s="4648"/>
      <c r="EPN40" s="4648"/>
      <c r="EPO40" s="4648"/>
      <c r="EPP40" s="4648"/>
      <c r="EPQ40" s="4648"/>
      <c r="EPR40" s="4648"/>
      <c r="EPS40" s="4648"/>
      <c r="EPT40" s="4648"/>
      <c r="EPU40" s="4648"/>
      <c r="EPV40" s="4648"/>
      <c r="EPW40" s="4648"/>
      <c r="EPX40" s="4648"/>
      <c r="EPY40" s="4648"/>
      <c r="EPZ40" s="4648"/>
      <c r="EQA40" s="4648"/>
      <c r="EQB40" s="4648"/>
      <c r="EQC40" s="4648"/>
      <c r="EQD40" s="4648"/>
      <c r="EQE40" s="4648"/>
      <c r="EQF40" s="4648"/>
      <c r="EQG40" s="4648"/>
      <c r="EQH40" s="4648"/>
      <c r="EQI40" s="4648"/>
      <c r="EQJ40" s="4648"/>
      <c r="EQK40" s="4648"/>
      <c r="EQL40" s="4648"/>
      <c r="EQM40" s="4648"/>
      <c r="EQN40" s="4648"/>
      <c r="EQO40" s="4648"/>
      <c r="EQP40" s="4648"/>
      <c r="EQQ40" s="4648"/>
      <c r="EQR40" s="4648"/>
      <c r="EQS40" s="4648"/>
      <c r="EQT40" s="4648"/>
      <c r="EQU40" s="4648"/>
      <c r="EQV40" s="4648"/>
      <c r="EQW40" s="4648"/>
      <c r="EQX40" s="4648"/>
      <c r="EQY40" s="4648"/>
      <c r="EQZ40" s="4648"/>
      <c r="ERA40" s="4648"/>
      <c r="ERB40" s="4648"/>
      <c r="ERC40" s="4648"/>
      <c r="ERD40" s="4648"/>
      <c r="ERE40" s="4648"/>
      <c r="ERF40" s="4648"/>
      <c r="ERG40" s="4648"/>
      <c r="ERH40" s="4648"/>
      <c r="ERI40" s="4648"/>
      <c r="ERJ40" s="4648"/>
      <c r="ERK40" s="4648"/>
      <c r="ERL40" s="4648"/>
      <c r="ERM40" s="4648"/>
      <c r="ERN40" s="4648"/>
      <c r="ERO40" s="4648"/>
      <c r="ERP40" s="4648"/>
      <c r="ERQ40" s="4648"/>
      <c r="ERR40" s="4648"/>
      <c r="ERS40" s="4648"/>
      <c r="ERT40" s="4648"/>
      <c r="ERU40" s="4648"/>
      <c r="ERV40" s="4648"/>
      <c r="ERW40" s="4648"/>
      <c r="ERX40" s="4648"/>
      <c r="ERY40" s="4648"/>
      <c r="ERZ40" s="4648"/>
      <c r="ESA40" s="4648"/>
      <c r="ESB40" s="4648"/>
      <c r="ESC40" s="4648"/>
      <c r="ESD40" s="4648"/>
      <c r="ESE40" s="4648"/>
      <c r="ESF40" s="4648"/>
      <c r="ESG40" s="4648"/>
      <c r="ESH40" s="4648"/>
      <c r="ESI40" s="4648"/>
      <c r="ESJ40" s="4648"/>
      <c r="ESK40" s="4648"/>
      <c r="ESL40" s="4648"/>
      <c r="ESM40" s="4648"/>
      <c r="ESN40" s="4648"/>
      <c r="ESO40" s="4648"/>
      <c r="ESP40" s="4648"/>
      <c r="ESQ40" s="4648"/>
      <c r="ESR40" s="4648"/>
      <c r="ESS40" s="4648"/>
      <c r="EST40" s="4648"/>
      <c r="ESU40" s="4648"/>
      <c r="ESV40" s="4648"/>
      <c r="ESW40" s="4648"/>
      <c r="ESX40" s="4648"/>
      <c r="ESY40" s="4648"/>
      <c r="ESZ40" s="4648"/>
      <c r="ETA40" s="4648"/>
      <c r="ETB40" s="4648"/>
      <c r="ETC40" s="4648"/>
      <c r="ETD40" s="4648"/>
      <c r="ETE40" s="4648"/>
      <c r="ETF40" s="4648"/>
      <c r="ETG40" s="4648"/>
      <c r="ETH40" s="4648"/>
      <c r="ETI40" s="4648"/>
      <c r="ETJ40" s="4648"/>
      <c r="ETK40" s="4648"/>
      <c r="ETL40" s="4648"/>
      <c r="ETM40" s="4648"/>
      <c r="ETN40" s="4648"/>
      <c r="ETO40" s="4648"/>
      <c r="ETP40" s="4648"/>
      <c r="ETQ40" s="4648"/>
      <c r="ETR40" s="4648"/>
      <c r="ETS40" s="4648"/>
      <c r="ETT40" s="4648"/>
      <c r="ETU40" s="4648"/>
      <c r="ETV40" s="4648"/>
      <c r="ETW40" s="4648"/>
      <c r="ETX40" s="4648"/>
      <c r="ETY40" s="4648"/>
      <c r="ETZ40" s="4648"/>
      <c r="EUA40" s="4648"/>
      <c r="EUB40" s="4648"/>
      <c r="EUC40" s="4648"/>
      <c r="EUD40" s="4648"/>
      <c r="EUE40" s="4648"/>
      <c r="EUF40" s="4648"/>
      <c r="EUG40" s="4648"/>
      <c r="EUH40" s="4648"/>
      <c r="EUI40" s="4648"/>
      <c r="EUJ40" s="4648"/>
      <c r="EUK40" s="4648"/>
      <c r="EUL40" s="4648"/>
      <c r="EUM40" s="4648"/>
      <c r="EUN40" s="4648"/>
      <c r="EUO40" s="4648"/>
      <c r="EUP40" s="4648"/>
      <c r="EUQ40" s="4648"/>
      <c r="EUR40" s="4648"/>
      <c r="EUS40" s="4648"/>
      <c r="EUT40" s="4648"/>
      <c r="EUU40" s="4648"/>
      <c r="EUV40" s="4648"/>
      <c r="EUW40" s="4648"/>
      <c r="EUX40" s="4648"/>
      <c r="EUY40" s="4648"/>
      <c r="EUZ40" s="4648"/>
      <c r="EVA40" s="4648"/>
      <c r="EVB40" s="4648"/>
      <c r="EVC40" s="4648"/>
      <c r="EVD40" s="4648"/>
      <c r="EVE40" s="4648"/>
      <c r="EVF40" s="4648"/>
      <c r="EVG40" s="4648"/>
      <c r="EVH40" s="4648"/>
      <c r="EVI40" s="4648"/>
      <c r="EVJ40" s="4648"/>
      <c r="EVK40" s="4648"/>
      <c r="EVL40" s="4648"/>
      <c r="EVM40" s="4648"/>
      <c r="EVN40" s="4648"/>
      <c r="EVO40" s="4648"/>
      <c r="EVP40" s="4648"/>
      <c r="EVQ40" s="4648"/>
      <c r="EVR40" s="4648"/>
      <c r="EVS40" s="4648"/>
      <c r="EVT40" s="4648"/>
      <c r="EVU40" s="4648"/>
      <c r="EVV40" s="4648"/>
      <c r="EVW40" s="4648"/>
      <c r="EVX40" s="4648"/>
      <c r="EVY40" s="4648"/>
      <c r="EVZ40" s="4648"/>
      <c r="EWA40" s="4648"/>
      <c r="EWB40" s="4648"/>
      <c r="EWC40" s="4648"/>
      <c r="EWD40" s="4648"/>
      <c r="EWE40" s="4648"/>
      <c r="EWF40" s="4648"/>
      <c r="EWG40" s="4648"/>
      <c r="EWH40" s="4648"/>
      <c r="EWI40" s="4648"/>
      <c r="EWJ40" s="4648"/>
      <c r="EWK40" s="4648"/>
      <c r="EWL40" s="4648"/>
      <c r="EWM40" s="4648"/>
      <c r="EWN40" s="4648"/>
      <c r="EWO40" s="4648"/>
      <c r="EWP40" s="4648"/>
      <c r="EWQ40" s="4648"/>
      <c r="EWR40" s="4648"/>
      <c r="EWS40" s="4648"/>
      <c r="EWT40" s="4648"/>
      <c r="EWU40" s="4648"/>
      <c r="EWV40" s="4648"/>
      <c r="EWW40" s="4648"/>
      <c r="EWX40" s="4648"/>
      <c r="EWY40" s="4648"/>
      <c r="EWZ40" s="4648"/>
      <c r="EXA40" s="4648"/>
      <c r="EXB40" s="4648"/>
      <c r="EXC40" s="4648"/>
      <c r="EXD40" s="4648"/>
      <c r="EXE40" s="4648"/>
      <c r="EXF40" s="4648"/>
      <c r="EXG40" s="4648"/>
      <c r="EXH40" s="4648"/>
      <c r="EXI40" s="4648"/>
      <c r="EXJ40" s="4648"/>
      <c r="EXK40" s="4648"/>
      <c r="EXL40" s="4648"/>
      <c r="EXM40" s="4648"/>
      <c r="EXN40" s="4648"/>
      <c r="EXO40" s="4648"/>
      <c r="EXP40" s="4648"/>
      <c r="EXQ40" s="4648"/>
      <c r="EXR40" s="4648"/>
      <c r="EXS40" s="4648"/>
      <c r="EXT40" s="4648"/>
      <c r="EXU40" s="4648"/>
      <c r="EXV40" s="4648"/>
      <c r="EXW40" s="4648"/>
      <c r="EXX40" s="4648"/>
      <c r="EXY40" s="4648"/>
      <c r="EXZ40" s="4648"/>
      <c r="EYA40" s="4648"/>
      <c r="EYB40" s="4648"/>
      <c r="EYC40" s="4648"/>
      <c r="EYD40" s="4648"/>
      <c r="EYE40" s="4648"/>
      <c r="EYF40" s="4648"/>
      <c r="EYG40" s="4648"/>
      <c r="EYH40" s="4648"/>
      <c r="EYI40" s="4648"/>
      <c r="EYJ40" s="4648"/>
      <c r="EYK40" s="4648"/>
      <c r="EYL40" s="4648"/>
      <c r="EYM40" s="4648"/>
      <c r="EYN40" s="4648"/>
      <c r="EYO40" s="4648"/>
      <c r="EYP40" s="4648"/>
      <c r="EYQ40" s="4648"/>
      <c r="EYR40" s="4648"/>
      <c r="EYS40" s="4648"/>
      <c r="EYT40" s="4648"/>
      <c r="EYU40" s="4648"/>
      <c r="EYV40" s="4648"/>
      <c r="EYW40" s="4648"/>
      <c r="EYX40" s="4648"/>
      <c r="EYY40" s="4648"/>
      <c r="EYZ40" s="4648"/>
      <c r="EZA40" s="4648"/>
      <c r="EZB40" s="4648"/>
      <c r="EZC40" s="4648"/>
      <c r="EZD40" s="4648"/>
      <c r="EZE40" s="4648"/>
      <c r="EZF40" s="4648"/>
      <c r="EZG40" s="4648"/>
      <c r="EZH40" s="4648"/>
      <c r="EZI40" s="4648"/>
      <c r="EZJ40" s="4648"/>
      <c r="EZK40" s="4648"/>
      <c r="EZL40" s="4648"/>
      <c r="EZM40" s="4648"/>
      <c r="EZN40" s="4648"/>
      <c r="EZO40" s="4648"/>
      <c r="EZP40" s="4648"/>
      <c r="EZQ40" s="4648"/>
      <c r="EZR40" s="4648"/>
      <c r="EZS40" s="4648"/>
      <c r="EZT40" s="4648"/>
      <c r="EZU40" s="4648"/>
      <c r="EZV40" s="4648"/>
      <c r="EZW40" s="4648"/>
      <c r="EZX40" s="4648"/>
      <c r="EZY40" s="4648"/>
      <c r="EZZ40" s="4648"/>
      <c r="FAA40" s="4648"/>
      <c r="FAB40" s="4648"/>
      <c r="FAC40" s="4648"/>
      <c r="FAD40" s="4648"/>
      <c r="FAE40" s="4648"/>
      <c r="FAF40" s="4648"/>
      <c r="FAG40" s="4648"/>
      <c r="FAH40" s="4648"/>
      <c r="FAI40" s="4648"/>
      <c r="FAJ40" s="4648"/>
      <c r="FAK40" s="4648"/>
      <c r="FAL40" s="4648"/>
      <c r="FAM40" s="4648"/>
      <c r="FAN40" s="4648"/>
      <c r="FAO40" s="4648"/>
      <c r="FAP40" s="4648"/>
      <c r="FAQ40" s="4648"/>
      <c r="FAR40" s="4648"/>
      <c r="FAS40" s="4648"/>
      <c r="FAT40" s="4648"/>
      <c r="FAU40" s="4648"/>
      <c r="FAV40" s="4648"/>
      <c r="FAW40" s="4648"/>
      <c r="FAX40" s="4648"/>
      <c r="FAY40" s="4648"/>
      <c r="FAZ40" s="4648"/>
      <c r="FBA40" s="4648"/>
      <c r="FBB40" s="4648"/>
      <c r="FBC40" s="4648"/>
      <c r="FBD40" s="4648"/>
      <c r="FBE40" s="4648"/>
      <c r="FBF40" s="4648"/>
      <c r="FBG40" s="4648"/>
      <c r="FBH40" s="4648"/>
      <c r="FBI40" s="4648"/>
      <c r="FBJ40" s="4648"/>
      <c r="FBK40" s="4648"/>
      <c r="FBL40" s="4648"/>
      <c r="FBM40" s="4648"/>
      <c r="FBN40" s="4648"/>
      <c r="FBO40" s="4648"/>
      <c r="FBP40" s="4648"/>
      <c r="FBQ40" s="4648"/>
      <c r="FBR40" s="4648"/>
      <c r="FBS40" s="4648"/>
      <c r="FBT40" s="4648"/>
      <c r="FBU40" s="4648"/>
      <c r="FBV40" s="4648"/>
      <c r="FBW40" s="4648"/>
      <c r="FBX40" s="4648"/>
      <c r="FBY40" s="4648"/>
      <c r="FBZ40" s="4648"/>
      <c r="FCA40" s="4648"/>
      <c r="FCB40" s="4648"/>
      <c r="FCC40" s="4648"/>
      <c r="FCD40" s="4648"/>
      <c r="FCE40" s="4648"/>
      <c r="FCF40" s="4648"/>
      <c r="FCG40" s="4648"/>
      <c r="FCH40" s="4648"/>
      <c r="FCI40" s="4648"/>
      <c r="FCJ40" s="4648"/>
      <c r="FCK40" s="4648"/>
      <c r="FCL40" s="4648"/>
      <c r="FCM40" s="4648"/>
      <c r="FCN40" s="4648"/>
      <c r="FCO40" s="4648"/>
      <c r="FCP40" s="4648"/>
      <c r="FCQ40" s="4648"/>
      <c r="FCR40" s="4648"/>
      <c r="FCS40" s="4648"/>
      <c r="FCT40" s="4648"/>
      <c r="FCU40" s="4648"/>
      <c r="FCV40" s="4648"/>
      <c r="FCW40" s="4648"/>
      <c r="FCX40" s="4648"/>
      <c r="FCY40" s="4648"/>
      <c r="FCZ40" s="4648"/>
      <c r="FDA40" s="4648"/>
      <c r="FDB40" s="4648"/>
      <c r="FDC40" s="4648"/>
      <c r="FDD40" s="4648"/>
      <c r="FDE40" s="4648"/>
      <c r="FDF40" s="4648"/>
      <c r="FDG40" s="4648"/>
      <c r="FDH40" s="4648"/>
      <c r="FDI40" s="4648"/>
      <c r="FDJ40" s="4648"/>
      <c r="FDK40" s="4648"/>
      <c r="FDL40" s="4648"/>
      <c r="FDM40" s="4648"/>
      <c r="FDN40" s="4648"/>
      <c r="FDO40" s="4648"/>
      <c r="FDP40" s="4648"/>
      <c r="FDQ40" s="4648"/>
      <c r="FDR40" s="4648"/>
      <c r="FDS40" s="4648"/>
      <c r="FDT40" s="4648"/>
      <c r="FDU40" s="4648"/>
      <c r="FDV40" s="4648"/>
      <c r="FDW40" s="4648"/>
      <c r="FDX40" s="4648"/>
      <c r="FDY40" s="4648"/>
      <c r="FDZ40" s="4648"/>
      <c r="FEA40" s="4648"/>
      <c r="FEB40" s="4648"/>
      <c r="FEC40" s="4648"/>
      <c r="FED40" s="4648"/>
      <c r="FEE40" s="4648"/>
      <c r="FEF40" s="4648"/>
      <c r="FEG40" s="4648"/>
      <c r="FEH40" s="4648"/>
      <c r="FEI40" s="4648"/>
      <c r="FEJ40" s="4648"/>
      <c r="FEK40" s="4648"/>
      <c r="FEL40" s="4648"/>
      <c r="FEM40" s="4648"/>
      <c r="FEN40" s="4648"/>
      <c r="FEO40" s="4648"/>
      <c r="FEP40" s="4648"/>
      <c r="FEQ40" s="4648"/>
      <c r="FER40" s="4648"/>
      <c r="FES40" s="4648"/>
      <c r="FET40" s="4648"/>
      <c r="FEU40" s="4648"/>
      <c r="FEV40" s="4648"/>
      <c r="FEW40" s="4648"/>
      <c r="FEX40" s="4648"/>
      <c r="FEY40" s="4648"/>
      <c r="FEZ40" s="4648"/>
      <c r="FFA40" s="4648"/>
      <c r="FFB40" s="4648"/>
      <c r="FFC40" s="4648"/>
      <c r="FFD40" s="4648"/>
      <c r="FFE40" s="4648"/>
      <c r="FFF40" s="4648"/>
      <c r="FFG40" s="4648"/>
      <c r="FFH40" s="4648"/>
      <c r="FFI40" s="4648"/>
      <c r="FFJ40" s="4648"/>
      <c r="FFK40" s="4648"/>
      <c r="FFL40" s="4648"/>
      <c r="FFM40" s="4648"/>
      <c r="FFN40" s="4648"/>
      <c r="FFO40" s="4648"/>
      <c r="FFP40" s="4648"/>
      <c r="FFQ40" s="4648"/>
      <c r="FFR40" s="4648"/>
      <c r="FFS40" s="4648"/>
      <c r="FFT40" s="4648"/>
      <c r="FFU40" s="4648"/>
      <c r="FFV40" s="4648"/>
      <c r="FFW40" s="4648"/>
      <c r="FFX40" s="4648"/>
      <c r="FFY40" s="4648"/>
      <c r="FFZ40" s="4648"/>
      <c r="FGA40" s="4648"/>
      <c r="FGB40" s="4648"/>
      <c r="FGC40" s="4648"/>
      <c r="FGD40" s="4648"/>
      <c r="FGE40" s="4648"/>
      <c r="FGF40" s="4648"/>
      <c r="FGG40" s="4648"/>
      <c r="FGH40" s="4648"/>
      <c r="FGI40" s="4648"/>
      <c r="FGJ40" s="4648"/>
      <c r="FGK40" s="4648"/>
      <c r="FGL40" s="4648"/>
      <c r="FGM40" s="4648"/>
      <c r="FGN40" s="4648"/>
      <c r="FGO40" s="4648"/>
      <c r="FGP40" s="4648"/>
      <c r="FGQ40" s="4648"/>
      <c r="FGR40" s="4648"/>
      <c r="FGS40" s="4648"/>
      <c r="FGT40" s="4648"/>
      <c r="FGU40" s="4648"/>
      <c r="FGV40" s="4648"/>
      <c r="FGW40" s="4648"/>
      <c r="FGX40" s="4648"/>
      <c r="FGY40" s="4648"/>
      <c r="FGZ40" s="4648"/>
      <c r="FHA40" s="4648"/>
      <c r="FHB40" s="4648"/>
      <c r="FHC40" s="4648"/>
      <c r="FHD40" s="4648"/>
      <c r="FHE40" s="4648"/>
      <c r="FHF40" s="4648"/>
      <c r="FHG40" s="4648"/>
      <c r="FHH40" s="4648"/>
      <c r="FHI40" s="4648"/>
      <c r="FHJ40" s="4648"/>
      <c r="FHK40" s="4648"/>
      <c r="FHL40" s="4648"/>
      <c r="FHM40" s="4648"/>
      <c r="FHN40" s="4648"/>
      <c r="FHO40" s="4648"/>
      <c r="FHP40" s="4648"/>
      <c r="FHQ40" s="4648"/>
      <c r="FHR40" s="4648"/>
      <c r="FHS40" s="4648"/>
      <c r="FHT40" s="4648"/>
      <c r="FHU40" s="4648"/>
      <c r="FHV40" s="4648"/>
      <c r="FHW40" s="4648"/>
      <c r="FHX40" s="4648"/>
      <c r="FHY40" s="4648"/>
      <c r="FHZ40" s="4648"/>
      <c r="FIA40" s="4648"/>
      <c r="FIB40" s="4648"/>
      <c r="FIC40" s="4648"/>
      <c r="FID40" s="4648"/>
      <c r="FIE40" s="4648"/>
      <c r="FIF40" s="4648"/>
      <c r="FIG40" s="4648"/>
      <c r="FIH40" s="4648"/>
      <c r="FII40" s="4648"/>
      <c r="FIJ40" s="4648"/>
      <c r="FIK40" s="4648"/>
      <c r="FIL40" s="4648"/>
      <c r="FIM40" s="4648"/>
      <c r="FIN40" s="4648"/>
      <c r="FIO40" s="4648"/>
      <c r="FIP40" s="4648"/>
      <c r="FIQ40" s="4648"/>
      <c r="FIR40" s="4648"/>
      <c r="FIS40" s="4648"/>
      <c r="FIT40" s="4648"/>
      <c r="FIU40" s="4648"/>
      <c r="FIV40" s="4648"/>
      <c r="FIW40" s="4648"/>
      <c r="FIX40" s="4648"/>
      <c r="FIY40" s="4648"/>
      <c r="FIZ40" s="4648"/>
      <c r="FJA40" s="4648"/>
      <c r="FJB40" s="4648"/>
      <c r="FJC40" s="4648"/>
      <c r="FJD40" s="4648"/>
      <c r="FJE40" s="4648"/>
      <c r="FJF40" s="4648"/>
      <c r="FJG40" s="4648"/>
      <c r="FJH40" s="4648"/>
      <c r="FJI40" s="4648"/>
      <c r="FJJ40" s="4648"/>
      <c r="FJK40" s="4648"/>
      <c r="FJL40" s="4648"/>
      <c r="FJM40" s="4648"/>
      <c r="FJN40" s="4648"/>
      <c r="FJO40" s="4648"/>
      <c r="FJP40" s="4648"/>
      <c r="FJQ40" s="4648"/>
      <c r="FJR40" s="4648"/>
      <c r="FJS40" s="4648"/>
      <c r="FJT40" s="4648"/>
      <c r="FJU40" s="4648"/>
      <c r="FJV40" s="4648"/>
      <c r="FJW40" s="4648"/>
      <c r="FJX40" s="4648"/>
      <c r="FJY40" s="4648"/>
      <c r="FJZ40" s="4648"/>
      <c r="FKA40" s="4648"/>
      <c r="FKB40" s="4648"/>
      <c r="FKC40" s="4648"/>
      <c r="FKD40" s="4648"/>
      <c r="FKE40" s="4648"/>
      <c r="FKF40" s="4648"/>
      <c r="FKG40" s="4648"/>
      <c r="FKH40" s="4648"/>
      <c r="FKI40" s="4648"/>
      <c r="FKJ40" s="4648"/>
      <c r="FKK40" s="4648"/>
      <c r="FKL40" s="4648"/>
      <c r="FKM40" s="4648"/>
      <c r="FKN40" s="4648"/>
      <c r="FKO40" s="4648"/>
      <c r="FKP40" s="4648"/>
      <c r="FKQ40" s="4648"/>
      <c r="FKR40" s="4648"/>
      <c r="FKS40" s="4648"/>
      <c r="FKT40" s="4648"/>
      <c r="FKU40" s="4648"/>
      <c r="FKV40" s="4648"/>
      <c r="FKW40" s="4648"/>
      <c r="FKX40" s="4648"/>
      <c r="FKY40" s="4648"/>
      <c r="FKZ40" s="4648"/>
      <c r="FLA40" s="4648"/>
      <c r="FLB40" s="4648"/>
      <c r="FLC40" s="4648"/>
      <c r="FLD40" s="4648"/>
      <c r="FLE40" s="4648"/>
      <c r="FLF40" s="4648"/>
      <c r="FLG40" s="4648"/>
      <c r="FLH40" s="4648"/>
      <c r="FLI40" s="4648"/>
      <c r="FLJ40" s="4648"/>
      <c r="FLK40" s="4648"/>
      <c r="FLL40" s="4648"/>
      <c r="FLM40" s="4648"/>
      <c r="FLN40" s="4648"/>
      <c r="FLO40" s="4648"/>
      <c r="FLP40" s="4648"/>
      <c r="FLQ40" s="4648"/>
      <c r="FLR40" s="4648"/>
      <c r="FLS40" s="4648"/>
      <c r="FLT40" s="4648"/>
      <c r="FLU40" s="4648"/>
      <c r="FLV40" s="4648"/>
      <c r="FLW40" s="4648"/>
      <c r="FLX40" s="4648"/>
      <c r="FLY40" s="4648"/>
      <c r="FLZ40" s="4648"/>
      <c r="FMA40" s="4648"/>
      <c r="FMB40" s="4648"/>
      <c r="FMC40" s="4648"/>
      <c r="FMD40" s="4648"/>
      <c r="FME40" s="4648"/>
      <c r="FMF40" s="4648"/>
      <c r="FMG40" s="4648"/>
      <c r="FMH40" s="4648"/>
      <c r="FMI40" s="4648"/>
      <c r="FMJ40" s="4648"/>
      <c r="FMK40" s="4648"/>
      <c r="FML40" s="4648"/>
      <c r="FMM40" s="4648"/>
      <c r="FMN40" s="4648"/>
      <c r="FMO40" s="4648"/>
      <c r="FMP40" s="4648"/>
      <c r="FMQ40" s="4648"/>
      <c r="FMR40" s="4648"/>
      <c r="FMS40" s="4648"/>
      <c r="FMT40" s="4648"/>
      <c r="FMU40" s="4648"/>
      <c r="FMV40" s="4648"/>
      <c r="FMW40" s="4648"/>
      <c r="FMX40" s="4648"/>
      <c r="FMY40" s="4648"/>
      <c r="FMZ40" s="4648"/>
      <c r="FNA40" s="4648"/>
      <c r="FNB40" s="4648"/>
      <c r="FNC40" s="4648"/>
      <c r="FND40" s="4648"/>
      <c r="FNE40" s="4648"/>
      <c r="FNF40" s="4648"/>
      <c r="FNG40" s="4648"/>
      <c r="FNH40" s="4648"/>
      <c r="FNI40" s="4648"/>
      <c r="FNJ40" s="4648"/>
      <c r="FNK40" s="4648"/>
      <c r="FNL40" s="4648"/>
      <c r="FNM40" s="4648"/>
      <c r="FNN40" s="4648"/>
      <c r="FNO40" s="4648"/>
      <c r="FNP40" s="4648"/>
      <c r="FNQ40" s="4648"/>
      <c r="FNR40" s="4648"/>
      <c r="FNS40" s="4648"/>
      <c r="FNT40" s="4648"/>
      <c r="FNU40" s="4648"/>
      <c r="FNV40" s="4648"/>
      <c r="FNW40" s="4648"/>
      <c r="FNX40" s="4648"/>
      <c r="FNY40" s="4648"/>
      <c r="FNZ40" s="4648"/>
      <c r="FOA40" s="4648"/>
      <c r="FOB40" s="4648"/>
      <c r="FOC40" s="4648"/>
      <c r="FOD40" s="4648"/>
      <c r="FOE40" s="4648"/>
      <c r="FOF40" s="4648"/>
      <c r="FOG40" s="4648"/>
      <c r="FOH40" s="4648"/>
      <c r="FOI40" s="4648"/>
      <c r="FOJ40" s="4648"/>
      <c r="FOK40" s="4648"/>
      <c r="FOL40" s="4648"/>
      <c r="FOM40" s="4648"/>
      <c r="FON40" s="4648"/>
      <c r="FOO40" s="4648"/>
      <c r="FOP40" s="4648"/>
      <c r="FOQ40" s="4648"/>
      <c r="FOR40" s="4648"/>
      <c r="FOS40" s="4648"/>
      <c r="FOT40" s="4648"/>
      <c r="FOU40" s="4648"/>
      <c r="FOV40" s="4648"/>
      <c r="FOW40" s="4648"/>
      <c r="FOX40" s="4648"/>
      <c r="FOY40" s="4648"/>
      <c r="FOZ40" s="4648"/>
      <c r="FPA40" s="4648"/>
      <c r="FPB40" s="4648"/>
      <c r="FPC40" s="4648"/>
      <c r="FPD40" s="4648"/>
      <c r="FPE40" s="4648"/>
      <c r="FPF40" s="4648"/>
      <c r="FPG40" s="4648"/>
      <c r="FPH40" s="4648"/>
      <c r="FPI40" s="4648"/>
      <c r="FPJ40" s="4648"/>
      <c r="FPK40" s="4648"/>
      <c r="FPL40" s="4648"/>
      <c r="FPM40" s="4648"/>
      <c r="FPN40" s="4648"/>
      <c r="FPO40" s="4648"/>
      <c r="FPP40" s="4648"/>
      <c r="FPQ40" s="4648"/>
      <c r="FPR40" s="4648"/>
      <c r="FPS40" s="4648"/>
      <c r="FPT40" s="4648"/>
      <c r="FPU40" s="4648"/>
      <c r="FPV40" s="4648"/>
      <c r="FPW40" s="4648"/>
      <c r="FPX40" s="4648"/>
      <c r="FPY40" s="4648"/>
      <c r="FPZ40" s="4648"/>
      <c r="FQA40" s="4648"/>
      <c r="FQB40" s="4648"/>
      <c r="FQC40" s="4648"/>
      <c r="FQD40" s="4648"/>
      <c r="FQE40" s="4648"/>
      <c r="FQF40" s="4648"/>
      <c r="FQG40" s="4648"/>
      <c r="FQH40" s="4648"/>
      <c r="FQI40" s="4648"/>
      <c r="FQJ40" s="4648"/>
      <c r="FQK40" s="4648"/>
      <c r="FQL40" s="4648"/>
      <c r="FQM40" s="4648"/>
      <c r="FQN40" s="4648"/>
      <c r="FQO40" s="4648"/>
      <c r="FQP40" s="4648"/>
      <c r="FQQ40" s="4648"/>
      <c r="FQR40" s="4648"/>
      <c r="FQS40" s="4648"/>
      <c r="FQT40" s="4648"/>
      <c r="FQU40" s="4648"/>
      <c r="FQV40" s="4648"/>
      <c r="FQW40" s="4648"/>
      <c r="FQX40" s="4648"/>
      <c r="FQY40" s="4648"/>
      <c r="FQZ40" s="4648"/>
      <c r="FRA40" s="4648"/>
      <c r="FRB40" s="4648"/>
      <c r="FRC40" s="4648"/>
      <c r="FRD40" s="4648"/>
      <c r="FRE40" s="4648"/>
      <c r="FRF40" s="4648"/>
      <c r="FRG40" s="4648"/>
      <c r="FRH40" s="4648"/>
      <c r="FRI40" s="4648"/>
      <c r="FRJ40" s="4648"/>
      <c r="FRK40" s="4648"/>
      <c r="FRL40" s="4648"/>
      <c r="FRM40" s="4648"/>
      <c r="FRN40" s="4648"/>
      <c r="FRO40" s="4648"/>
      <c r="FRP40" s="4648"/>
      <c r="FRQ40" s="4648"/>
      <c r="FRR40" s="4648"/>
      <c r="FRS40" s="4648"/>
      <c r="FRT40" s="4648"/>
      <c r="FRU40" s="4648"/>
      <c r="FRV40" s="4648"/>
      <c r="FRW40" s="4648"/>
      <c r="FRX40" s="4648"/>
      <c r="FRY40" s="4648"/>
      <c r="FRZ40" s="4648"/>
      <c r="FSA40" s="4648"/>
      <c r="FSB40" s="4648"/>
      <c r="FSC40" s="4648"/>
      <c r="FSD40" s="4648"/>
      <c r="FSE40" s="4648"/>
      <c r="FSF40" s="4648"/>
      <c r="FSG40" s="4648"/>
      <c r="FSH40" s="4648"/>
      <c r="FSI40" s="4648"/>
      <c r="FSJ40" s="4648"/>
      <c r="FSK40" s="4648"/>
      <c r="FSL40" s="4648"/>
      <c r="FSM40" s="4648"/>
      <c r="FSN40" s="4648"/>
      <c r="FSO40" s="4648"/>
      <c r="FSP40" s="4648"/>
      <c r="FSQ40" s="4648"/>
      <c r="FSR40" s="4648"/>
      <c r="FSS40" s="4648"/>
      <c r="FST40" s="4648"/>
      <c r="FSU40" s="4648"/>
      <c r="FSV40" s="4648"/>
      <c r="FSW40" s="4648"/>
      <c r="FSX40" s="4648"/>
      <c r="FSY40" s="4648"/>
      <c r="FSZ40" s="4648"/>
      <c r="FTA40" s="4648"/>
      <c r="FTB40" s="4648"/>
      <c r="FTC40" s="4648"/>
      <c r="FTD40" s="4648"/>
      <c r="FTE40" s="4648"/>
      <c r="FTF40" s="4648"/>
      <c r="FTG40" s="4648"/>
      <c r="FTH40" s="4648"/>
      <c r="FTI40" s="4648"/>
      <c r="FTJ40" s="4648"/>
      <c r="FTK40" s="4648"/>
      <c r="FTL40" s="4648"/>
      <c r="FTM40" s="4648"/>
      <c r="FTN40" s="4648"/>
      <c r="FTO40" s="4648"/>
      <c r="FTP40" s="4648"/>
      <c r="FTQ40" s="4648"/>
      <c r="FTR40" s="4648"/>
      <c r="FTS40" s="4648"/>
      <c r="FTT40" s="4648"/>
      <c r="FTU40" s="4648"/>
      <c r="FTV40" s="4648"/>
      <c r="FTW40" s="4648"/>
      <c r="FTX40" s="4648"/>
      <c r="FTY40" s="4648"/>
      <c r="FTZ40" s="4648"/>
      <c r="FUA40" s="4648"/>
      <c r="FUB40" s="4648"/>
      <c r="FUC40" s="4648"/>
      <c r="FUD40" s="4648"/>
      <c r="FUE40" s="4648"/>
      <c r="FUF40" s="4648"/>
      <c r="FUG40" s="4648"/>
      <c r="FUH40" s="4648"/>
      <c r="FUI40" s="4648"/>
      <c r="FUJ40" s="4648"/>
      <c r="FUK40" s="4648"/>
      <c r="FUL40" s="4648"/>
      <c r="FUM40" s="4648"/>
      <c r="FUN40" s="4648"/>
      <c r="FUO40" s="4648"/>
      <c r="FUP40" s="4648"/>
      <c r="FUQ40" s="4648"/>
      <c r="FUR40" s="4648"/>
      <c r="FUS40" s="4648"/>
      <c r="FUT40" s="4648"/>
      <c r="FUU40" s="4648"/>
      <c r="FUV40" s="4648"/>
      <c r="FUW40" s="4648"/>
      <c r="FUX40" s="4648"/>
      <c r="FUY40" s="4648"/>
      <c r="FUZ40" s="4648"/>
      <c r="FVA40" s="4648"/>
      <c r="FVB40" s="4648"/>
      <c r="FVC40" s="4648"/>
      <c r="FVD40" s="4648"/>
      <c r="FVE40" s="4648"/>
      <c r="FVF40" s="4648"/>
      <c r="FVG40" s="4648"/>
      <c r="FVH40" s="4648"/>
      <c r="FVI40" s="4648"/>
      <c r="FVJ40" s="4648"/>
      <c r="FVK40" s="4648"/>
      <c r="FVL40" s="4648"/>
      <c r="FVM40" s="4648"/>
      <c r="FVN40" s="4648"/>
      <c r="FVO40" s="4648"/>
      <c r="FVP40" s="4648"/>
      <c r="FVQ40" s="4648"/>
      <c r="FVR40" s="4648"/>
      <c r="FVS40" s="4648"/>
      <c r="FVT40" s="4648"/>
      <c r="FVU40" s="4648"/>
      <c r="FVV40" s="4648"/>
      <c r="FVW40" s="4648"/>
      <c r="FVX40" s="4648"/>
      <c r="FVY40" s="4648"/>
      <c r="FVZ40" s="4648"/>
      <c r="FWA40" s="4648"/>
      <c r="FWB40" s="4648"/>
      <c r="FWC40" s="4648"/>
      <c r="FWD40" s="4648"/>
      <c r="FWE40" s="4648"/>
      <c r="FWF40" s="4648"/>
      <c r="FWG40" s="4648"/>
      <c r="FWH40" s="4648"/>
      <c r="FWI40" s="4648"/>
      <c r="FWJ40" s="4648"/>
      <c r="FWK40" s="4648"/>
      <c r="FWL40" s="4648"/>
      <c r="FWM40" s="4648"/>
      <c r="FWN40" s="4648"/>
      <c r="FWO40" s="4648"/>
      <c r="FWP40" s="4648"/>
      <c r="FWQ40" s="4648"/>
      <c r="FWR40" s="4648"/>
      <c r="FWS40" s="4648"/>
      <c r="FWT40" s="4648"/>
      <c r="FWU40" s="4648"/>
      <c r="FWV40" s="4648"/>
      <c r="FWW40" s="4648"/>
      <c r="FWX40" s="4648"/>
      <c r="FWY40" s="4648"/>
      <c r="FWZ40" s="4648"/>
      <c r="FXA40" s="4648"/>
      <c r="FXB40" s="4648"/>
      <c r="FXC40" s="4648"/>
      <c r="FXD40" s="4648"/>
      <c r="FXE40" s="4648"/>
      <c r="FXF40" s="4648"/>
      <c r="FXG40" s="4648"/>
      <c r="FXH40" s="4648"/>
      <c r="FXI40" s="4648"/>
      <c r="FXJ40" s="4648"/>
      <c r="FXK40" s="4648"/>
      <c r="FXL40" s="4648"/>
      <c r="FXM40" s="4648"/>
      <c r="FXN40" s="4648"/>
      <c r="FXO40" s="4648"/>
      <c r="FXP40" s="4648"/>
      <c r="FXQ40" s="4648"/>
      <c r="FXR40" s="4648"/>
      <c r="FXS40" s="4648"/>
      <c r="FXT40" s="4648"/>
      <c r="FXU40" s="4648"/>
      <c r="FXV40" s="4648"/>
      <c r="FXW40" s="4648"/>
      <c r="FXX40" s="4648"/>
      <c r="FXY40" s="4648"/>
      <c r="FXZ40" s="4648"/>
      <c r="FYA40" s="4648"/>
      <c r="FYB40" s="4648"/>
      <c r="FYC40" s="4648"/>
      <c r="FYD40" s="4648"/>
      <c r="FYE40" s="4648"/>
      <c r="FYF40" s="4648"/>
      <c r="FYG40" s="4648"/>
      <c r="FYH40" s="4648"/>
      <c r="FYI40" s="4648"/>
      <c r="FYJ40" s="4648"/>
      <c r="FYK40" s="4648"/>
      <c r="FYL40" s="4648"/>
      <c r="FYM40" s="4648"/>
      <c r="FYN40" s="4648"/>
      <c r="FYO40" s="4648"/>
      <c r="FYP40" s="4648"/>
      <c r="FYQ40" s="4648"/>
      <c r="FYR40" s="4648"/>
      <c r="FYS40" s="4648"/>
      <c r="FYT40" s="4648"/>
      <c r="FYU40" s="4648"/>
      <c r="FYV40" s="4648"/>
      <c r="FYW40" s="4648"/>
      <c r="FYX40" s="4648"/>
      <c r="FYY40" s="4648"/>
      <c r="FYZ40" s="4648"/>
      <c r="FZA40" s="4648"/>
      <c r="FZB40" s="4648"/>
      <c r="FZC40" s="4648"/>
      <c r="FZD40" s="4648"/>
      <c r="FZE40" s="4648"/>
      <c r="FZF40" s="4648"/>
      <c r="FZG40" s="4648"/>
      <c r="FZH40" s="4648"/>
      <c r="FZI40" s="4648"/>
      <c r="FZJ40" s="4648"/>
      <c r="FZK40" s="4648"/>
      <c r="FZL40" s="4648"/>
      <c r="FZM40" s="4648"/>
      <c r="FZN40" s="4648"/>
      <c r="FZO40" s="4648"/>
      <c r="FZP40" s="4648"/>
      <c r="FZQ40" s="4648"/>
      <c r="FZR40" s="4648"/>
      <c r="FZS40" s="4648"/>
      <c r="FZT40" s="4648"/>
      <c r="FZU40" s="4648"/>
      <c r="FZV40" s="4648"/>
      <c r="FZW40" s="4648"/>
      <c r="FZX40" s="4648"/>
      <c r="FZY40" s="4648"/>
      <c r="FZZ40" s="4648"/>
      <c r="GAA40" s="4648"/>
      <c r="GAB40" s="4648"/>
      <c r="GAC40" s="4648"/>
      <c r="GAD40" s="4648"/>
      <c r="GAE40" s="4648"/>
      <c r="GAF40" s="4648"/>
      <c r="GAG40" s="4648"/>
      <c r="GAH40" s="4648"/>
      <c r="GAI40" s="4648"/>
      <c r="GAJ40" s="4648"/>
      <c r="GAK40" s="4648"/>
      <c r="GAL40" s="4648"/>
      <c r="GAM40" s="4648"/>
      <c r="GAN40" s="4648"/>
      <c r="GAO40" s="4648"/>
      <c r="GAP40" s="4648"/>
      <c r="GAQ40" s="4648"/>
      <c r="GAR40" s="4648"/>
      <c r="GAS40" s="4648"/>
      <c r="GAT40" s="4648"/>
      <c r="GAU40" s="4648"/>
      <c r="GAV40" s="4648"/>
      <c r="GAW40" s="4648"/>
      <c r="GAX40" s="4648"/>
      <c r="GAY40" s="4648"/>
      <c r="GAZ40" s="4648"/>
      <c r="GBA40" s="4648"/>
      <c r="GBB40" s="4648"/>
      <c r="GBC40" s="4648"/>
      <c r="GBD40" s="4648"/>
      <c r="GBE40" s="4648"/>
      <c r="GBF40" s="4648"/>
      <c r="GBG40" s="4648"/>
      <c r="GBH40" s="4648"/>
      <c r="GBI40" s="4648"/>
      <c r="GBJ40" s="4648"/>
      <c r="GBK40" s="4648"/>
      <c r="GBL40" s="4648"/>
      <c r="GBM40" s="4648"/>
      <c r="GBN40" s="4648"/>
      <c r="GBO40" s="4648"/>
      <c r="GBP40" s="4648"/>
      <c r="GBQ40" s="4648"/>
      <c r="GBR40" s="4648"/>
      <c r="GBS40" s="4648"/>
      <c r="GBT40" s="4648"/>
      <c r="GBU40" s="4648"/>
      <c r="GBV40" s="4648"/>
      <c r="GBW40" s="4648"/>
      <c r="GBX40" s="4648"/>
      <c r="GBY40" s="4648"/>
      <c r="GBZ40" s="4648"/>
      <c r="GCA40" s="4648"/>
      <c r="GCB40" s="4648"/>
      <c r="GCC40" s="4648"/>
      <c r="GCD40" s="4648"/>
      <c r="GCE40" s="4648"/>
      <c r="GCF40" s="4648"/>
      <c r="GCG40" s="4648"/>
      <c r="GCH40" s="4648"/>
      <c r="GCI40" s="4648"/>
      <c r="GCJ40" s="4648"/>
      <c r="GCK40" s="4648"/>
      <c r="GCL40" s="4648"/>
      <c r="GCM40" s="4648"/>
      <c r="GCN40" s="4648"/>
      <c r="GCO40" s="4648"/>
      <c r="GCP40" s="4648"/>
      <c r="GCQ40" s="4648"/>
      <c r="GCR40" s="4648"/>
      <c r="GCS40" s="4648"/>
      <c r="GCT40" s="4648"/>
      <c r="GCU40" s="4648"/>
      <c r="GCV40" s="4648"/>
      <c r="GCW40" s="4648"/>
      <c r="GCX40" s="4648"/>
      <c r="GCY40" s="4648"/>
      <c r="GCZ40" s="4648"/>
      <c r="GDA40" s="4648"/>
      <c r="GDB40" s="4648"/>
      <c r="GDC40" s="4648"/>
      <c r="GDD40" s="4648"/>
      <c r="GDE40" s="4648"/>
      <c r="GDF40" s="4648"/>
      <c r="GDG40" s="4648"/>
      <c r="GDH40" s="4648"/>
      <c r="GDI40" s="4648"/>
      <c r="GDJ40" s="4648"/>
      <c r="GDK40" s="4648"/>
      <c r="GDL40" s="4648"/>
      <c r="GDM40" s="4648"/>
      <c r="GDN40" s="4648"/>
      <c r="GDO40" s="4648"/>
      <c r="GDP40" s="4648"/>
      <c r="GDQ40" s="4648"/>
      <c r="GDR40" s="4648"/>
      <c r="GDS40" s="4648"/>
      <c r="GDT40" s="4648"/>
      <c r="GDU40" s="4648"/>
      <c r="GDV40" s="4648"/>
      <c r="GDW40" s="4648"/>
      <c r="GDX40" s="4648"/>
      <c r="GDY40" s="4648"/>
      <c r="GDZ40" s="4648"/>
      <c r="GEA40" s="4648"/>
      <c r="GEB40" s="4648"/>
      <c r="GEC40" s="4648"/>
      <c r="GED40" s="4648"/>
      <c r="GEE40" s="4648"/>
      <c r="GEF40" s="4648"/>
      <c r="GEG40" s="4648"/>
      <c r="GEH40" s="4648"/>
      <c r="GEI40" s="4648"/>
      <c r="GEJ40" s="4648"/>
      <c r="GEK40" s="4648"/>
      <c r="GEL40" s="4648"/>
      <c r="GEM40" s="4648"/>
      <c r="GEN40" s="4648"/>
      <c r="GEO40" s="4648"/>
      <c r="GEP40" s="4648"/>
      <c r="GEQ40" s="4648"/>
      <c r="GER40" s="4648"/>
      <c r="GES40" s="4648"/>
      <c r="GET40" s="4648"/>
      <c r="GEU40" s="4648"/>
      <c r="GEV40" s="4648"/>
      <c r="GEW40" s="4648"/>
      <c r="GEX40" s="4648"/>
      <c r="GEY40" s="4648"/>
      <c r="GEZ40" s="4648"/>
      <c r="GFA40" s="4648"/>
      <c r="GFB40" s="4648"/>
      <c r="GFC40" s="4648"/>
      <c r="GFD40" s="4648"/>
      <c r="GFE40" s="4648"/>
      <c r="GFF40" s="4648"/>
      <c r="GFG40" s="4648"/>
      <c r="GFH40" s="4648"/>
      <c r="GFI40" s="4648"/>
      <c r="GFJ40" s="4648"/>
      <c r="GFK40" s="4648"/>
      <c r="GFL40" s="4648"/>
      <c r="GFM40" s="4648"/>
      <c r="GFN40" s="4648"/>
      <c r="GFO40" s="4648"/>
      <c r="GFP40" s="4648"/>
      <c r="GFQ40" s="4648"/>
      <c r="GFR40" s="4648"/>
      <c r="GFS40" s="4648"/>
      <c r="GFT40" s="4648"/>
      <c r="GFU40" s="4648"/>
      <c r="GFV40" s="4648"/>
      <c r="GFW40" s="4648"/>
      <c r="GFX40" s="4648"/>
      <c r="GFY40" s="4648"/>
      <c r="GFZ40" s="4648"/>
      <c r="GGA40" s="4648"/>
      <c r="GGB40" s="4648"/>
      <c r="GGC40" s="4648"/>
      <c r="GGD40" s="4648"/>
      <c r="GGE40" s="4648"/>
      <c r="GGF40" s="4648"/>
      <c r="GGG40" s="4648"/>
      <c r="GGH40" s="4648"/>
      <c r="GGI40" s="4648"/>
      <c r="GGJ40" s="4648"/>
      <c r="GGK40" s="4648"/>
      <c r="GGL40" s="4648"/>
      <c r="GGM40" s="4648"/>
      <c r="GGN40" s="4648"/>
      <c r="GGO40" s="4648"/>
      <c r="GGP40" s="4648"/>
      <c r="GGQ40" s="4648"/>
      <c r="GGR40" s="4648"/>
      <c r="GGS40" s="4648"/>
      <c r="GGT40" s="4648"/>
      <c r="GGU40" s="4648"/>
      <c r="GGV40" s="4648"/>
      <c r="GGW40" s="4648"/>
      <c r="GGX40" s="4648"/>
      <c r="GGY40" s="4648"/>
      <c r="GGZ40" s="4648"/>
      <c r="GHA40" s="4648"/>
      <c r="GHB40" s="4648"/>
      <c r="GHC40" s="4648"/>
      <c r="GHD40" s="4648"/>
      <c r="GHE40" s="4648"/>
      <c r="GHF40" s="4648"/>
      <c r="GHG40" s="4648"/>
      <c r="GHH40" s="4648"/>
      <c r="GHI40" s="4648"/>
      <c r="GHJ40" s="4648"/>
      <c r="GHK40" s="4648"/>
      <c r="GHL40" s="4648"/>
      <c r="GHM40" s="4648"/>
      <c r="GHN40" s="4648"/>
      <c r="GHO40" s="4648"/>
      <c r="GHP40" s="4648"/>
      <c r="GHQ40" s="4648"/>
      <c r="GHR40" s="4648"/>
      <c r="GHS40" s="4648"/>
      <c r="GHT40" s="4648"/>
      <c r="GHU40" s="4648"/>
      <c r="GHV40" s="4648"/>
      <c r="GHW40" s="4648"/>
      <c r="GHX40" s="4648"/>
      <c r="GHY40" s="4648"/>
      <c r="GHZ40" s="4648"/>
      <c r="GIA40" s="4648"/>
      <c r="GIB40" s="4648"/>
      <c r="GIC40" s="4648"/>
      <c r="GID40" s="4648"/>
      <c r="GIE40" s="4648"/>
      <c r="GIF40" s="4648"/>
      <c r="GIG40" s="4648"/>
      <c r="GIH40" s="4648"/>
      <c r="GII40" s="4648"/>
      <c r="GIJ40" s="4648"/>
      <c r="GIK40" s="4648"/>
      <c r="GIL40" s="4648"/>
      <c r="GIM40" s="4648"/>
      <c r="GIN40" s="4648"/>
      <c r="GIO40" s="4648"/>
      <c r="GIP40" s="4648"/>
      <c r="GIQ40" s="4648"/>
      <c r="GIR40" s="4648"/>
      <c r="GIS40" s="4648"/>
      <c r="GIT40" s="4648"/>
      <c r="GIU40" s="4648"/>
      <c r="GIV40" s="4648"/>
      <c r="GIW40" s="4648"/>
      <c r="GIX40" s="4648"/>
      <c r="GIY40" s="4648"/>
      <c r="GIZ40" s="4648"/>
      <c r="GJA40" s="4648"/>
      <c r="GJB40" s="4648"/>
      <c r="GJC40" s="4648"/>
      <c r="GJD40" s="4648"/>
      <c r="GJE40" s="4648"/>
      <c r="GJF40" s="4648"/>
      <c r="GJG40" s="4648"/>
      <c r="GJH40" s="4648"/>
      <c r="GJI40" s="4648"/>
      <c r="GJJ40" s="4648"/>
      <c r="GJK40" s="4648"/>
      <c r="GJL40" s="4648"/>
      <c r="GJM40" s="4648"/>
      <c r="GJN40" s="4648"/>
      <c r="GJO40" s="4648"/>
      <c r="GJP40" s="4648"/>
      <c r="GJQ40" s="4648"/>
      <c r="GJR40" s="4648"/>
      <c r="GJS40" s="4648"/>
      <c r="GJT40" s="4648"/>
      <c r="GJU40" s="4648"/>
      <c r="GJV40" s="4648"/>
      <c r="GJW40" s="4648"/>
      <c r="GJX40" s="4648"/>
      <c r="GJY40" s="4648"/>
      <c r="GJZ40" s="4648"/>
      <c r="GKA40" s="4648"/>
      <c r="GKB40" s="4648"/>
      <c r="GKC40" s="4648"/>
      <c r="GKD40" s="4648"/>
      <c r="GKE40" s="4648"/>
      <c r="GKF40" s="4648"/>
      <c r="GKG40" s="4648"/>
      <c r="GKH40" s="4648"/>
      <c r="GKI40" s="4648"/>
      <c r="GKJ40" s="4648"/>
      <c r="GKK40" s="4648"/>
      <c r="GKL40" s="4648"/>
      <c r="GKM40" s="4648"/>
      <c r="GKN40" s="4648"/>
      <c r="GKO40" s="4648"/>
      <c r="GKP40" s="4648"/>
      <c r="GKQ40" s="4648"/>
      <c r="GKR40" s="4648"/>
      <c r="GKS40" s="4648"/>
      <c r="GKT40" s="4648"/>
      <c r="GKU40" s="4648"/>
      <c r="GKV40" s="4648"/>
      <c r="GKW40" s="4648"/>
      <c r="GKX40" s="4648"/>
      <c r="GKY40" s="4648"/>
      <c r="GKZ40" s="4648"/>
      <c r="GLA40" s="4648"/>
      <c r="GLB40" s="4648"/>
      <c r="GLC40" s="4648"/>
      <c r="GLD40" s="4648"/>
      <c r="GLE40" s="4648"/>
      <c r="GLF40" s="4648"/>
      <c r="GLG40" s="4648"/>
      <c r="GLH40" s="4648"/>
      <c r="GLI40" s="4648"/>
      <c r="GLJ40" s="4648"/>
      <c r="GLK40" s="4648"/>
      <c r="GLL40" s="4648"/>
      <c r="GLM40" s="4648"/>
      <c r="GLN40" s="4648"/>
      <c r="GLO40" s="4648"/>
      <c r="GLP40" s="4648"/>
      <c r="GLQ40" s="4648"/>
      <c r="GLR40" s="4648"/>
      <c r="GLS40" s="4648"/>
      <c r="GLT40" s="4648"/>
      <c r="GLU40" s="4648"/>
      <c r="GLV40" s="4648"/>
      <c r="GLW40" s="4648"/>
      <c r="GLX40" s="4648"/>
      <c r="GLY40" s="4648"/>
      <c r="GLZ40" s="4648"/>
      <c r="GMA40" s="4648"/>
      <c r="GMB40" s="4648"/>
      <c r="GMC40" s="4648"/>
      <c r="GMD40" s="4648"/>
      <c r="GME40" s="4648"/>
      <c r="GMF40" s="4648"/>
      <c r="GMG40" s="4648"/>
      <c r="GMH40" s="4648"/>
      <c r="GMI40" s="4648"/>
      <c r="GMJ40" s="4648"/>
      <c r="GMK40" s="4648"/>
      <c r="GML40" s="4648"/>
      <c r="GMM40" s="4648"/>
      <c r="GMN40" s="4648"/>
      <c r="GMO40" s="4648"/>
      <c r="GMP40" s="4648"/>
      <c r="GMQ40" s="4648"/>
      <c r="GMR40" s="4648"/>
      <c r="GMS40" s="4648"/>
      <c r="GMT40" s="4648"/>
      <c r="GMU40" s="4648"/>
      <c r="GMV40" s="4648"/>
      <c r="GMW40" s="4648"/>
      <c r="GMX40" s="4648"/>
      <c r="GMY40" s="4648"/>
      <c r="GMZ40" s="4648"/>
      <c r="GNA40" s="4648"/>
      <c r="GNB40" s="4648"/>
      <c r="GNC40" s="4648"/>
      <c r="GND40" s="4648"/>
      <c r="GNE40" s="4648"/>
      <c r="GNF40" s="4648"/>
      <c r="GNG40" s="4648"/>
      <c r="GNH40" s="4648"/>
      <c r="GNI40" s="4648"/>
      <c r="GNJ40" s="4648"/>
      <c r="GNK40" s="4648"/>
      <c r="GNL40" s="4648"/>
      <c r="GNM40" s="4648"/>
      <c r="GNN40" s="4648"/>
      <c r="GNO40" s="4648"/>
      <c r="GNP40" s="4648"/>
      <c r="GNQ40" s="4648"/>
      <c r="GNR40" s="4648"/>
      <c r="GNS40" s="4648"/>
      <c r="GNT40" s="4648"/>
      <c r="GNU40" s="4648"/>
      <c r="GNV40" s="4648"/>
      <c r="GNW40" s="4648"/>
      <c r="GNX40" s="4648"/>
      <c r="GNY40" s="4648"/>
      <c r="GNZ40" s="4648"/>
      <c r="GOA40" s="4648"/>
      <c r="GOB40" s="4648"/>
      <c r="GOC40" s="4648"/>
      <c r="GOD40" s="4648"/>
      <c r="GOE40" s="4648"/>
      <c r="GOF40" s="4648"/>
      <c r="GOG40" s="4648"/>
      <c r="GOH40" s="4648"/>
      <c r="GOI40" s="4648"/>
      <c r="GOJ40" s="4648"/>
      <c r="GOK40" s="4648"/>
      <c r="GOL40" s="4648"/>
      <c r="GOM40" s="4648"/>
      <c r="GON40" s="4648"/>
      <c r="GOO40" s="4648"/>
      <c r="GOP40" s="4648"/>
      <c r="GOQ40" s="4648"/>
      <c r="GOR40" s="4648"/>
      <c r="GOS40" s="4648"/>
      <c r="GOT40" s="4648"/>
      <c r="GOU40" s="4648"/>
      <c r="GOV40" s="4648"/>
      <c r="GOW40" s="4648"/>
      <c r="GOX40" s="4648"/>
      <c r="GOY40" s="4648"/>
      <c r="GOZ40" s="4648"/>
      <c r="GPA40" s="4648"/>
      <c r="GPB40" s="4648"/>
      <c r="GPC40" s="4648"/>
      <c r="GPD40" s="4648"/>
      <c r="GPE40" s="4648"/>
      <c r="GPF40" s="4648"/>
      <c r="GPG40" s="4648"/>
      <c r="GPH40" s="4648"/>
      <c r="GPI40" s="4648"/>
      <c r="GPJ40" s="4648"/>
      <c r="GPK40" s="4648"/>
      <c r="GPL40" s="4648"/>
      <c r="GPM40" s="4648"/>
      <c r="GPN40" s="4648"/>
      <c r="GPO40" s="4648"/>
      <c r="GPP40" s="4648"/>
      <c r="GPQ40" s="4648"/>
      <c r="GPR40" s="4648"/>
      <c r="GPS40" s="4648"/>
      <c r="GPT40" s="4648"/>
      <c r="GPU40" s="4648"/>
      <c r="GPV40" s="4648"/>
      <c r="GPW40" s="4648"/>
      <c r="GPX40" s="4648"/>
      <c r="GPY40" s="4648"/>
      <c r="GPZ40" s="4648"/>
      <c r="GQA40" s="4648"/>
      <c r="GQB40" s="4648"/>
      <c r="GQC40" s="4648"/>
      <c r="GQD40" s="4648"/>
      <c r="GQE40" s="4648"/>
      <c r="GQF40" s="4648"/>
      <c r="GQG40" s="4648"/>
      <c r="GQH40" s="4648"/>
      <c r="GQI40" s="4648"/>
      <c r="GQJ40" s="4648"/>
      <c r="GQK40" s="4648"/>
      <c r="GQL40" s="4648"/>
      <c r="GQM40" s="4648"/>
      <c r="GQN40" s="4648"/>
      <c r="GQO40" s="4648"/>
      <c r="GQP40" s="4648"/>
      <c r="GQQ40" s="4648"/>
      <c r="GQR40" s="4648"/>
      <c r="GQS40" s="4648"/>
      <c r="GQT40" s="4648"/>
      <c r="GQU40" s="4648"/>
      <c r="GQV40" s="4648"/>
      <c r="GQW40" s="4648"/>
      <c r="GQX40" s="4648"/>
      <c r="GQY40" s="4648"/>
      <c r="GQZ40" s="4648"/>
      <c r="GRA40" s="4648"/>
      <c r="GRB40" s="4648"/>
      <c r="GRC40" s="4648"/>
      <c r="GRD40" s="4648"/>
      <c r="GRE40" s="4648"/>
      <c r="GRF40" s="4648"/>
      <c r="GRG40" s="4648"/>
      <c r="GRH40" s="4648"/>
      <c r="GRI40" s="4648"/>
      <c r="GRJ40" s="4648"/>
      <c r="GRK40" s="4648"/>
      <c r="GRL40" s="4648"/>
      <c r="GRM40" s="4648"/>
      <c r="GRN40" s="4648"/>
      <c r="GRO40" s="4648"/>
      <c r="GRP40" s="4648"/>
      <c r="GRQ40" s="4648"/>
      <c r="GRR40" s="4648"/>
      <c r="GRS40" s="4648"/>
      <c r="GRT40" s="4648"/>
      <c r="GRU40" s="4648"/>
      <c r="GRV40" s="4648"/>
      <c r="GRW40" s="4648"/>
      <c r="GRX40" s="4648"/>
      <c r="GRY40" s="4648"/>
      <c r="GRZ40" s="4648"/>
      <c r="GSA40" s="4648"/>
      <c r="GSB40" s="4648"/>
      <c r="GSC40" s="4648"/>
      <c r="GSD40" s="4648"/>
      <c r="GSE40" s="4648"/>
      <c r="GSF40" s="4648"/>
      <c r="GSG40" s="4648"/>
      <c r="GSH40" s="4648"/>
      <c r="GSI40" s="4648"/>
      <c r="GSJ40" s="4648"/>
      <c r="GSK40" s="4648"/>
      <c r="GSL40" s="4648"/>
      <c r="GSM40" s="4648"/>
      <c r="GSN40" s="4648"/>
      <c r="GSO40" s="4648"/>
      <c r="GSP40" s="4648"/>
      <c r="GSQ40" s="4648"/>
      <c r="GSR40" s="4648"/>
      <c r="GSS40" s="4648"/>
      <c r="GST40" s="4648"/>
      <c r="GSU40" s="4648"/>
      <c r="GSV40" s="4648"/>
      <c r="GSW40" s="4648"/>
      <c r="GSX40" s="4648"/>
      <c r="GSY40" s="4648"/>
      <c r="GSZ40" s="4648"/>
      <c r="GTA40" s="4648"/>
      <c r="GTB40" s="4648"/>
      <c r="GTC40" s="4648"/>
      <c r="GTD40" s="4648"/>
      <c r="GTE40" s="4648"/>
      <c r="GTF40" s="4648"/>
      <c r="GTG40" s="4648"/>
      <c r="GTH40" s="4648"/>
      <c r="GTI40" s="4648"/>
      <c r="GTJ40" s="4648"/>
      <c r="GTK40" s="4648"/>
      <c r="GTL40" s="4648"/>
      <c r="GTM40" s="4648"/>
      <c r="GTN40" s="4648"/>
      <c r="GTO40" s="4648"/>
      <c r="GTP40" s="4648"/>
      <c r="GTQ40" s="4648"/>
      <c r="GTR40" s="4648"/>
      <c r="GTS40" s="4648"/>
      <c r="GTT40" s="4648"/>
      <c r="GTU40" s="4648"/>
      <c r="GTV40" s="4648"/>
      <c r="GTW40" s="4648"/>
      <c r="GTX40" s="4648"/>
      <c r="GTY40" s="4648"/>
      <c r="GTZ40" s="4648"/>
      <c r="GUA40" s="4648"/>
      <c r="GUB40" s="4648"/>
      <c r="GUC40" s="4648"/>
      <c r="GUD40" s="4648"/>
      <c r="GUE40" s="4648"/>
      <c r="GUF40" s="4648"/>
      <c r="GUG40" s="4648"/>
      <c r="GUH40" s="4648"/>
      <c r="GUI40" s="4648"/>
      <c r="GUJ40" s="4648"/>
      <c r="GUK40" s="4648"/>
      <c r="GUL40" s="4648"/>
      <c r="GUM40" s="4648"/>
      <c r="GUN40" s="4648"/>
      <c r="GUO40" s="4648"/>
      <c r="GUP40" s="4648"/>
      <c r="GUQ40" s="4648"/>
      <c r="GUR40" s="4648"/>
      <c r="GUS40" s="4648"/>
      <c r="GUT40" s="4648"/>
      <c r="GUU40" s="4648"/>
      <c r="GUV40" s="4648"/>
      <c r="GUW40" s="4648"/>
      <c r="GUX40" s="4648"/>
      <c r="GUY40" s="4648"/>
      <c r="GUZ40" s="4648"/>
      <c r="GVA40" s="4648"/>
      <c r="GVB40" s="4648"/>
      <c r="GVC40" s="4648"/>
      <c r="GVD40" s="4648"/>
      <c r="GVE40" s="4648"/>
      <c r="GVF40" s="4648"/>
      <c r="GVG40" s="4648"/>
      <c r="GVH40" s="4648"/>
      <c r="GVI40" s="4648"/>
      <c r="GVJ40" s="4648"/>
      <c r="GVK40" s="4648"/>
      <c r="GVL40" s="4648"/>
      <c r="GVM40" s="4648"/>
      <c r="GVN40" s="4648"/>
      <c r="GVO40" s="4648"/>
      <c r="GVP40" s="4648"/>
      <c r="GVQ40" s="4648"/>
      <c r="GVR40" s="4648"/>
      <c r="GVS40" s="4648"/>
      <c r="GVT40" s="4648"/>
      <c r="GVU40" s="4648"/>
      <c r="GVV40" s="4648"/>
      <c r="GVW40" s="4648"/>
      <c r="GVX40" s="4648"/>
      <c r="GVY40" s="4648"/>
      <c r="GVZ40" s="4648"/>
      <c r="GWA40" s="4648"/>
      <c r="GWB40" s="4648"/>
      <c r="GWC40" s="4648"/>
      <c r="GWD40" s="4648"/>
      <c r="GWE40" s="4648"/>
      <c r="GWF40" s="4648"/>
      <c r="GWG40" s="4648"/>
      <c r="GWH40" s="4648"/>
      <c r="GWI40" s="4648"/>
      <c r="GWJ40" s="4648"/>
      <c r="GWK40" s="4648"/>
      <c r="GWL40" s="4648"/>
      <c r="GWM40" s="4648"/>
      <c r="GWN40" s="4648"/>
      <c r="GWO40" s="4648"/>
      <c r="GWP40" s="4648"/>
      <c r="GWQ40" s="4648"/>
      <c r="GWR40" s="4648"/>
      <c r="GWS40" s="4648"/>
      <c r="GWT40" s="4648"/>
      <c r="GWU40" s="4648"/>
      <c r="GWV40" s="4648"/>
      <c r="GWW40" s="4648"/>
      <c r="GWX40" s="4648"/>
      <c r="GWY40" s="4648"/>
      <c r="GWZ40" s="4648"/>
      <c r="GXA40" s="4648"/>
      <c r="GXB40" s="4648"/>
      <c r="GXC40" s="4648"/>
      <c r="GXD40" s="4648"/>
      <c r="GXE40" s="4648"/>
      <c r="GXF40" s="4648"/>
      <c r="GXG40" s="4648"/>
      <c r="GXH40" s="4648"/>
      <c r="GXI40" s="4648"/>
      <c r="GXJ40" s="4648"/>
      <c r="GXK40" s="4648"/>
      <c r="GXL40" s="4648"/>
      <c r="GXM40" s="4648"/>
      <c r="GXN40" s="4648"/>
      <c r="GXO40" s="4648"/>
      <c r="GXP40" s="4648"/>
      <c r="GXQ40" s="4648"/>
      <c r="GXR40" s="4648"/>
      <c r="GXS40" s="4648"/>
      <c r="GXT40" s="4648"/>
      <c r="GXU40" s="4648"/>
      <c r="GXV40" s="4648"/>
      <c r="GXW40" s="4648"/>
      <c r="GXX40" s="4648"/>
      <c r="GXY40" s="4648"/>
      <c r="GXZ40" s="4648"/>
      <c r="GYA40" s="4648"/>
      <c r="GYB40" s="4648"/>
      <c r="GYC40" s="4648"/>
      <c r="GYD40" s="4648"/>
      <c r="GYE40" s="4648"/>
      <c r="GYF40" s="4648"/>
      <c r="GYG40" s="4648"/>
      <c r="GYH40" s="4648"/>
      <c r="GYI40" s="4648"/>
      <c r="GYJ40" s="4648"/>
      <c r="GYK40" s="4648"/>
      <c r="GYL40" s="4648"/>
      <c r="GYM40" s="4648"/>
      <c r="GYN40" s="4648"/>
      <c r="GYO40" s="4648"/>
      <c r="GYP40" s="4648"/>
      <c r="GYQ40" s="4648"/>
      <c r="GYR40" s="4648"/>
      <c r="GYS40" s="4648"/>
      <c r="GYT40" s="4648"/>
      <c r="GYU40" s="4648"/>
      <c r="GYV40" s="4648"/>
      <c r="GYW40" s="4648"/>
      <c r="GYX40" s="4648"/>
      <c r="GYY40" s="4648"/>
      <c r="GYZ40" s="4648"/>
      <c r="GZA40" s="4648"/>
      <c r="GZB40" s="4648"/>
      <c r="GZC40" s="4648"/>
      <c r="GZD40" s="4648"/>
      <c r="GZE40" s="4648"/>
      <c r="GZF40" s="4648"/>
      <c r="GZG40" s="4648"/>
      <c r="GZH40" s="4648"/>
      <c r="GZI40" s="4648"/>
      <c r="GZJ40" s="4648"/>
      <c r="GZK40" s="4648"/>
      <c r="GZL40" s="4648"/>
      <c r="GZM40" s="4648"/>
      <c r="GZN40" s="4648"/>
      <c r="GZO40" s="4648"/>
      <c r="GZP40" s="4648"/>
      <c r="GZQ40" s="4648"/>
      <c r="GZR40" s="4648"/>
      <c r="GZS40" s="4648"/>
      <c r="GZT40" s="4648"/>
      <c r="GZU40" s="4648"/>
      <c r="GZV40" s="4648"/>
      <c r="GZW40" s="4648"/>
      <c r="GZX40" s="4648"/>
      <c r="GZY40" s="4648"/>
      <c r="GZZ40" s="4648"/>
      <c r="HAA40" s="4648"/>
      <c r="HAB40" s="4648"/>
      <c r="HAC40" s="4648"/>
      <c r="HAD40" s="4648"/>
      <c r="HAE40" s="4648"/>
      <c r="HAF40" s="4648"/>
      <c r="HAG40" s="4648"/>
      <c r="HAH40" s="4648"/>
      <c r="HAI40" s="4648"/>
      <c r="HAJ40" s="4648"/>
      <c r="HAK40" s="4648"/>
      <c r="HAL40" s="4648"/>
      <c r="HAM40" s="4648"/>
      <c r="HAN40" s="4648"/>
      <c r="HAO40" s="4648"/>
      <c r="HAP40" s="4648"/>
      <c r="HAQ40" s="4648"/>
      <c r="HAR40" s="4648"/>
      <c r="HAS40" s="4648"/>
      <c r="HAT40" s="4648"/>
      <c r="HAU40" s="4648"/>
      <c r="HAV40" s="4648"/>
      <c r="HAW40" s="4648"/>
      <c r="HAX40" s="4648"/>
      <c r="HAY40" s="4648"/>
      <c r="HAZ40" s="4648"/>
      <c r="HBA40" s="4648"/>
      <c r="HBB40" s="4648"/>
      <c r="HBC40" s="4648"/>
      <c r="HBD40" s="4648"/>
      <c r="HBE40" s="4648"/>
      <c r="HBF40" s="4648"/>
      <c r="HBG40" s="4648"/>
      <c r="HBH40" s="4648"/>
      <c r="HBI40" s="4648"/>
      <c r="HBJ40" s="4648"/>
      <c r="HBK40" s="4648"/>
      <c r="HBL40" s="4648"/>
      <c r="HBM40" s="4648"/>
      <c r="HBN40" s="4648"/>
      <c r="HBO40" s="4648"/>
      <c r="HBP40" s="4648"/>
      <c r="HBQ40" s="4648"/>
      <c r="HBR40" s="4648"/>
      <c r="HBS40" s="4648"/>
      <c r="HBT40" s="4648"/>
      <c r="HBU40" s="4648"/>
      <c r="HBV40" s="4648"/>
      <c r="HBW40" s="4648"/>
      <c r="HBX40" s="4648"/>
      <c r="HBY40" s="4648"/>
      <c r="HBZ40" s="4648"/>
      <c r="HCA40" s="4648"/>
      <c r="HCB40" s="4648"/>
      <c r="HCC40" s="4648"/>
      <c r="HCD40" s="4648"/>
      <c r="HCE40" s="4648"/>
      <c r="HCF40" s="4648"/>
      <c r="HCG40" s="4648"/>
      <c r="HCH40" s="4648"/>
      <c r="HCI40" s="4648"/>
      <c r="HCJ40" s="4648"/>
      <c r="HCK40" s="4648"/>
      <c r="HCL40" s="4648"/>
      <c r="HCM40" s="4648"/>
      <c r="HCN40" s="4648"/>
      <c r="HCO40" s="4648"/>
      <c r="HCP40" s="4648"/>
      <c r="HCQ40" s="4648"/>
      <c r="HCR40" s="4648"/>
      <c r="HCS40" s="4648"/>
      <c r="HCT40" s="4648"/>
      <c r="HCU40" s="4648"/>
      <c r="HCV40" s="4648"/>
      <c r="HCW40" s="4648"/>
      <c r="HCX40" s="4648"/>
      <c r="HCY40" s="4648"/>
      <c r="HCZ40" s="4648"/>
      <c r="HDA40" s="4648"/>
      <c r="HDB40" s="4648"/>
      <c r="HDC40" s="4648"/>
      <c r="HDD40" s="4648"/>
      <c r="HDE40" s="4648"/>
      <c r="HDF40" s="4648"/>
      <c r="HDG40" s="4648"/>
      <c r="HDH40" s="4648"/>
      <c r="HDI40" s="4648"/>
      <c r="HDJ40" s="4648"/>
      <c r="HDK40" s="4648"/>
      <c r="HDL40" s="4648"/>
      <c r="HDM40" s="4648"/>
      <c r="HDN40" s="4648"/>
      <c r="HDO40" s="4648"/>
      <c r="HDP40" s="4648"/>
      <c r="HDQ40" s="4648"/>
      <c r="HDR40" s="4648"/>
      <c r="HDS40" s="4648"/>
      <c r="HDT40" s="4648"/>
      <c r="HDU40" s="4648"/>
      <c r="HDV40" s="4648"/>
      <c r="HDW40" s="4648"/>
      <c r="HDX40" s="4648"/>
      <c r="HDY40" s="4648"/>
      <c r="HDZ40" s="4648"/>
      <c r="HEA40" s="4648"/>
      <c r="HEB40" s="4648"/>
      <c r="HEC40" s="4648"/>
      <c r="HED40" s="4648"/>
      <c r="HEE40" s="4648"/>
      <c r="HEF40" s="4648"/>
      <c r="HEG40" s="4648"/>
      <c r="HEH40" s="4648"/>
      <c r="HEI40" s="4648"/>
      <c r="HEJ40" s="4648"/>
      <c r="HEK40" s="4648"/>
      <c r="HEL40" s="4648"/>
      <c r="HEM40" s="4648"/>
      <c r="HEN40" s="4648"/>
      <c r="HEO40" s="4648"/>
      <c r="HEP40" s="4648"/>
      <c r="HEQ40" s="4648"/>
      <c r="HER40" s="4648"/>
      <c r="HES40" s="4648"/>
      <c r="HET40" s="4648"/>
      <c r="HEU40" s="4648"/>
      <c r="HEV40" s="4648"/>
      <c r="HEW40" s="4648"/>
      <c r="HEX40" s="4648"/>
      <c r="HEY40" s="4648"/>
      <c r="HEZ40" s="4648"/>
      <c r="HFA40" s="4648"/>
      <c r="HFB40" s="4648"/>
      <c r="HFC40" s="4648"/>
      <c r="HFD40" s="4648"/>
      <c r="HFE40" s="4648"/>
      <c r="HFF40" s="4648"/>
      <c r="HFG40" s="4648"/>
      <c r="HFH40" s="4648"/>
      <c r="HFI40" s="4648"/>
      <c r="HFJ40" s="4648"/>
      <c r="HFK40" s="4648"/>
      <c r="HFL40" s="4648"/>
      <c r="HFM40" s="4648"/>
      <c r="HFN40" s="4648"/>
      <c r="HFO40" s="4648"/>
      <c r="HFP40" s="4648"/>
      <c r="HFQ40" s="4648"/>
      <c r="HFR40" s="4648"/>
      <c r="HFS40" s="4648"/>
      <c r="HFT40" s="4648"/>
      <c r="HFU40" s="4648"/>
      <c r="HFV40" s="4648"/>
      <c r="HFW40" s="4648"/>
      <c r="HFX40" s="4648"/>
      <c r="HFY40" s="4648"/>
      <c r="HFZ40" s="4648"/>
      <c r="HGA40" s="4648"/>
      <c r="HGB40" s="4648"/>
      <c r="HGC40" s="4648"/>
      <c r="HGD40" s="4648"/>
      <c r="HGE40" s="4648"/>
      <c r="HGF40" s="4648"/>
      <c r="HGG40" s="4648"/>
      <c r="HGH40" s="4648"/>
      <c r="HGI40" s="4648"/>
      <c r="HGJ40" s="4648"/>
      <c r="HGK40" s="4648"/>
      <c r="HGL40" s="4648"/>
      <c r="HGM40" s="4648"/>
      <c r="HGN40" s="4648"/>
      <c r="HGO40" s="4648"/>
      <c r="HGP40" s="4648"/>
      <c r="HGQ40" s="4648"/>
      <c r="HGR40" s="4648"/>
      <c r="HGS40" s="4648"/>
      <c r="HGT40" s="4648"/>
      <c r="HGU40" s="4648"/>
      <c r="HGV40" s="4648"/>
      <c r="HGW40" s="4648"/>
      <c r="HGX40" s="4648"/>
      <c r="HGY40" s="4648"/>
      <c r="HGZ40" s="4648"/>
      <c r="HHA40" s="4648"/>
      <c r="HHB40" s="4648"/>
      <c r="HHC40" s="4648"/>
      <c r="HHD40" s="4648"/>
      <c r="HHE40" s="4648"/>
      <c r="HHF40" s="4648"/>
      <c r="HHG40" s="4648"/>
      <c r="HHH40" s="4648"/>
      <c r="HHI40" s="4648"/>
      <c r="HHJ40" s="4648"/>
      <c r="HHK40" s="4648"/>
      <c r="HHL40" s="4648"/>
      <c r="HHM40" s="4648"/>
      <c r="HHN40" s="4648"/>
      <c r="HHO40" s="4648"/>
      <c r="HHP40" s="4648"/>
      <c r="HHQ40" s="4648"/>
      <c r="HHR40" s="4648"/>
      <c r="HHS40" s="4648"/>
      <c r="HHT40" s="4648"/>
      <c r="HHU40" s="4648"/>
      <c r="HHV40" s="4648"/>
      <c r="HHW40" s="4648"/>
      <c r="HHX40" s="4648"/>
      <c r="HHY40" s="4648"/>
      <c r="HHZ40" s="4648"/>
      <c r="HIA40" s="4648"/>
      <c r="HIB40" s="4648"/>
      <c r="HIC40" s="4648"/>
      <c r="HID40" s="4648"/>
      <c r="HIE40" s="4648"/>
      <c r="HIF40" s="4648"/>
      <c r="HIG40" s="4648"/>
      <c r="HIH40" s="4648"/>
      <c r="HII40" s="4648"/>
      <c r="HIJ40" s="4648"/>
      <c r="HIK40" s="4648"/>
      <c r="HIL40" s="4648"/>
      <c r="HIM40" s="4648"/>
      <c r="HIN40" s="4648"/>
      <c r="HIO40" s="4648"/>
      <c r="HIP40" s="4648"/>
      <c r="HIQ40" s="4648"/>
      <c r="HIR40" s="4648"/>
      <c r="HIS40" s="4648"/>
      <c r="HIT40" s="4648"/>
      <c r="HIU40" s="4648"/>
      <c r="HIV40" s="4648"/>
      <c r="HIW40" s="4648"/>
      <c r="HIX40" s="4648"/>
      <c r="HIY40" s="4648"/>
      <c r="HIZ40" s="4648"/>
      <c r="HJA40" s="4648"/>
      <c r="HJB40" s="4648"/>
      <c r="HJC40" s="4648"/>
      <c r="HJD40" s="4648"/>
      <c r="HJE40" s="4648"/>
      <c r="HJF40" s="4648"/>
      <c r="HJG40" s="4648"/>
      <c r="HJH40" s="4648"/>
      <c r="HJI40" s="4648"/>
      <c r="HJJ40" s="4648"/>
      <c r="HJK40" s="4648"/>
      <c r="HJL40" s="4648"/>
      <c r="HJM40" s="4648"/>
      <c r="HJN40" s="4648"/>
      <c r="HJO40" s="4648"/>
      <c r="HJP40" s="4648"/>
      <c r="HJQ40" s="4648"/>
      <c r="HJR40" s="4648"/>
      <c r="HJS40" s="4648"/>
      <c r="HJT40" s="4648"/>
      <c r="HJU40" s="4648"/>
      <c r="HJV40" s="4648"/>
      <c r="HJW40" s="4648"/>
      <c r="HJX40" s="4648"/>
      <c r="HJY40" s="4648"/>
      <c r="HJZ40" s="4648"/>
      <c r="HKA40" s="4648"/>
      <c r="HKB40" s="4648"/>
      <c r="HKC40" s="4648"/>
      <c r="HKD40" s="4648"/>
      <c r="HKE40" s="4648"/>
      <c r="HKF40" s="4648"/>
      <c r="HKG40" s="4648"/>
      <c r="HKH40" s="4648"/>
      <c r="HKI40" s="4648"/>
      <c r="HKJ40" s="4648"/>
      <c r="HKK40" s="4648"/>
      <c r="HKL40" s="4648"/>
      <c r="HKM40" s="4648"/>
      <c r="HKN40" s="4648"/>
      <c r="HKO40" s="4648"/>
      <c r="HKP40" s="4648"/>
      <c r="HKQ40" s="4648"/>
      <c r="HKR40" s="4648"/>
      <c r="HKS40" s="4648"/>
      <c r="HKT40" s="4648"/>
      <c r="HKU40" s="4648"/>
      <c r="HKV40" s="4648"/>
      <c r="HKW40" s="4648"/>
      <c r="HKX40" s="4648"/>
      <c r="HKY40" s="4648"/>
      <c r="HKZ40" s="4648"/>
      <c r="HLA40" s="4648"/>
      <c r="HLB40" s="4648"/>
      <c r="HLC40" s="4648"/>
      <c r="HLD40" s="4648"/>
      <c r="HLE40" s="4648"/>
      <c r="HLF40" s="4648"/>
      <c r="HLG40" s="4648"/>
      <c r="HLH40" s="4648"/>
      <c r="HLI40" s="4648"/>
      <c r="HLJ40" s="4648"/>
      <c r="HLK40" s="4648"/>
      <c r="HLL40" s="4648"/>
      <c r="HLM40" s="4648"/>
      <c r="HLN40" s="4648"/>
      <c r="HLO40" s="4648"/>
      <c r="HLP40" s="4648"/>
      <c r="HLQ40" s="4648"/>
      <c r="HLR40" s="4648"/>
      <c r="HLS40" s="4648"/>
      <c r="HLT40" s="4648"/>
      <c r="HLU40" s="4648"/>
      <c r="HLV40" s="4648"/>
      <c r="HLW40" s="4648"/>
      <c r="HLX40" s="4648"/>
      <c r="HLY40" s="4648"/>
      <c r="HLZ40" s="4648"/>
      <c r="HMA40" s="4648"/>
      <c r="HMB40" s="4648"/>
      <c r="HMC40" s="4648"/>
      <c r="HMD40" s="4648"/>
      <c r="HME40" s="4648"/>
      <c r="HMF40" s="4648"/>
      <c r="HMG40" s="4648"/>
      <c r="HMH40" s="4648"/>
      <c r="HMI40" s="4648"/>
      <c r="HMJ40" s="4648"/>
      <c r="HMK40" s="4648"/>
      <c r="HML40" s="4648"/>
      <c r="HMM40" s="4648"/>
      <c r="HMN40" s="4648"/>
      <c r="HMO40" s="4648"/>
      <c r="HMP40" s="4648"/>
      <c r="HMQ40" s="4648"/>
      <c r="HMR40" s="4648"/>
      <c r="HMS40" s="4648"/>
      <c r="HMT40" s="4648"/>
      <c r="HMU40" s="4648"/>
      <c r="HMV40" s="4648"/>
      <c r="HMW40" s="4648"/>
      <c r="HMX40" s="4648"/>
      <c r="HMY40" s="4648"/>
      <c r="HMZ40" s="4648"/>
      <c r="HNA40" s="4648"/>
      <c r="HNB40" s="4648"/>
      <c r="HNC40" s="4648"/>
      <c r="HND40" s="4648"/>
      <c r="HNE40" s="4648"/>
      <c r="HNF40" s="4648"/>
      <c r="HNG40" s="4648"/>
      <c r="HNH40" s="4648"/>
      <c r="HNI40" s="4648"/>
      <c r="HNJ40" s="4648"/>
      <c r="HNK40" s="4648"/>
      <c r="HNL40" s="4648"/>
      <c r="HNM40" s="4648"/>
      <c r="HNN40" s="4648"/>
      <c r="HNO40" s="4648"/>
      <c r="HNP40" s="4648"/>
      <c r="HNQ40" s="4648"/>
      <c r="HNR40" s="4648"/>
      <c r="HNS40" s="4648"/>
      <c r="HNT40" s="4648"/>
      <c r="HNU40" s="4648"/>
      <c r="HNV40" s="4648"/>
      <c r="HNW40" s="4648"/>
      <c r="HNX40" s="4648"/>
      <c r="HNY40" s="4648"/>
      <c r="HNZ40" s="4648"/>
      <c r="HOA40" s="4648"/>
      <c r="HOB40" s="4648"/>
      <c r="HOC40" s="4648"/>
      <c r="HOD40" s="4648"/>
      <c r="HOE40" s="4648"/>
      <c r="HOF40" s="4648"/>
      <c r="HOG40" s="4648"/>
      <c r="HOH40" s="4648"/>
      <c r="HOI40" s="4648"/>
      <c r="HOJ40" s="4648"/>
      <c r="HOK40" s="4648"/>
      <c r="HOL40" s="4648"/>
      <c r="HOM40" s="4648"/>
      <c r="HON40" s="4648"/>
      <c r="HOO40" s="4648"/>
      <c r="HOP40" s="4648"/>
      <c r="HOQ40" s="4648"/>
      <c r="HOR40" s="4648"/>
      <c r="HOS40" s="4648"/>
      <c r="HOT40" s="4648"/>
      <c r="HOU40" s="4648"/>
      <c r="HOV40" s="4648"/>
      <c r="HOW40" s="4648"/>
      <c r="HOX40" s="4648"/>
      <c r="HOY40" s="4648"/>
      <c r="HOZ40" s="4648"/>
      <c r="HPA40" s="4648"/>
      <c r="HPB40" s="4648"/>
      <c r="HPC40" s="4648"/>
      <c r="HPD40" s="4648"/>
      <c r="HPE40" s="4648"/>
      <c r="HPF40" s="4648"/>
      <c r="HPG40" s="4648"/>
      <c r="HPH40" s="4648"/>
      <c r="HPI40" s="4648"/>
      <c r="HPJ40" s="4648"/>
      <c r="HPK40" s="4648"/>
      <c r="HPL40" s="4648"/>
      <c r="HPM40" s="4648"/>
      <c r="HPN40" s="4648"/>
      <c r="HPO40" s="4648"/>
      <c r="HPP40" s="4648"/>
      <c r="HPQ40" s="4648"/>
      <c r="HPR40" s="4648"/>
      <c r="HPS40" s="4648"/>
      <c r="HPT40" s="4648"/>
      <c r="HPU40" s="4648"/>
      <c r="HPV40" s="4648"/>
      <c r="HPW40" s="4648"/>
      <c r="HPX40" s="4648"/>
      <c r="HPY40" s="4648"/>
      <c r="HPZ40" s="4648"/>
      <c r="HQA40" s="4648"/>
      <c r="HQB40" s="4648"/>
      <c r="HQC40" s="4648"/>
      <c r="HQD40" s="4648"/>
      <c r="HQE40" s="4648"/>
      <c r="HQF40" s="4648"/>
      <c r="HQG40" s="4648"/>
      <c r="HQH40" s="4648"/>
      <c r="HQI40" s="4648"/>
      <c r="HQJ40" s="4648"/>
      <c r="HQK40" s="4648"/>
      <c r="HQL40" s="4648"/>
      <c r="HQM40" s="4648"/>
      <c r="HQN40" s="4648"/>
      <c r="HQO40" s="4648"/>
      <c r="HQP40" s="4648"/>
      <c r="HQQ40" s="4648"/>
      <c r="HQR40" s="4648"/>
      <c r="HQS40" s="4648"/>
      <c r="HQT40" s="4648"/>
      <c r="HQU40" s="4648"/>
      <c r="HQV40" s="4648"/>
      <c r="HQW40" s="4648"/>
      <c r="HQX40" s="4648"/>
      <c r="HQY40" s="4648"/>
      <c r="HQZ40" s="4648"/>
      <c r="HRA40" s="4648"/>
      <c r="HRB40" s="4648"/>
      <c r="HRC40" s="4648"/>
      <c r="HRD40" s="4648"/>
      <c r="HRE40" s="4648"/>
      <c r="HRF40" s="4648"/>
      <c r="HRG40" s="4648"/>
      <c r="HRH40" s="4648"/>
      <c r="HRI40" s="4648"/>
      <c r="HRJ40" s="4648"/>
      <c r="HRK40" s="4648"/>
      <c r="HRL40" s="4648"/>
      <c r="HRM40" s="4648"/>
      <c r="HRN40" s="4648"/>
      <c r="HRO40" s="4648"/>
      <c r="HRP40" s="4648"/>
      <c r="HRQ40" s="4648"/>
      <c r="HRR40" s="4648"/>
      <c r="HRS40" s="4648"/>
      <c r="HRT40" s="4648"/>
      <c r="HRU40" s="4648"/>
      <c r="HRV40" s="4648"/>
      <c r="HRW40" s="4648"/>
      <c r="HRX40" s="4648"/>
      <c r="HRY40" s="4648"/>
      <c r="HRZ40" s="4648"/>
      <c r="HSA40" s="4648"/>
      <c r="HSB40" s="4648"/>
      <c r="HSC40" s="4648"/>
      <c r="HSD40" s="4648"/>
      <c r="HSE40" s="4648"/>
      <c r="HSF40" s="4648"/>
      <c r="HSG40" s="4648"/>
      <c r="HSH40" s="4648"/>
      <c r="HSI40" s="4648"/>
      <c r="HSJ40" s="4648"/>
      <c r="HSK40" s="4648"/>
      <c r="HSL40" s="4648"/>
      <c r="HSM40" s="4648"/>
      <c r="HSN40" s="4648"/>
      <c r="HSO40" s="4648"/>
      <c r="HSP40" s="4648"/>
      <c r="HSQ40" s="4648"/>
      <c r="HSR40" s="4648"/>
      <c r="HSS40" s="4648"/>
      <c r="HST40" s="4648"/>
      <c r="HSU40" s="4648"/>
      <c r="HSV40" s="4648"/>
      <c r="HSW40" s="4648"/>
      <c r="HSX40" s="4648"/>
      <c r="HSY40" s="4648"/>
      <c r="HSZ40" s="4648"/>
      <c r="HTA40" s="4648"/>
      <c r="HTB40" s="4648"/>
      <c r="HTC40" s="4648"/>
      <c r="HTD40" s="4648"/>
      <c r="HTE40" s="4648"/>
      <c r="HTF40" s="4648"/>
      <c r="HTG40" s="4648"/>
      <c r="HTH40" s="4648"/>
      <c r="HTI40" s="4648"/>
      <c r="HTJ40" s="4648"/>
      <c r="HTK40" s="4648"/>
      <c r="HTL40" s="4648"/>
      <c r="HTM40" s="4648"/>
      <c r="HTN40" s="4648"/>
      <c r="HTO40" s="4648"/>
      <c r="HTP40" s="4648"/>
      <c r="HTQ40" s="4648"/>
      <c r="HTR40" s="4648"/>
      <c r="HTS40" s="4648"/>
      <c r="HTT40" s="4648"/>
      <c r="HTU40" s="4648"/>
      <c r="HTV40" s="4648"/>
      <c r="HTW40" s="4648"/>
      <c r="HTX40" s="4648"/>
      <c r="HTY40" s="4648"/>
      <c r="HTZ40" s="4648"/>
      <c r="HUA40" s="4648"/>
      <c r="HUB40" s="4648"/>
      <c r="HUC40" s="4648"/>
      <c r="HUD40" s="4648"/>
      <c r="HUE40" s="4648"/>
      <c r="HUF40" s="4648"/>
      <c r="HUG40" s="4648"/>
      <c r="HUH40" s="4648"/>
      <c r="HUI40" s="4648"/>
      <c r="HUJ40" s="4648"/>
      <c r="HUK40" s="4648"/>
      <c r="HUL40" s="4648"/>
      <c r="HUM40" s="4648"/>
      <c r="HUN40" s="4648"/>
      <c r="HUO40" s="4648"/>
      <c r="HUP40" s="4648"/>
      <c r="HUQ40" s="4648"/>
      <c r="HUR40" s="4648"/>
      <c r="HUS40" s="4648"/>
      <c r="HUT40" s="4648"/>
      <c r="HUU40" s="4648"/>
      <c r="HUV40" s="4648"/>
      <c r="HUW40" s="4648"/>
      <c r="HUX40" s="4648"/>
      <c r="HUY40" s="4648"/>
      <c r="HUZ40" s="4648"/>
      <c r="HVA40" s="4648"/>
      <c r="HVB40" s="4648"/>
      <c r="HVC40" s="4648"/>
      <c r="HVD40" s="4648"/>
      <c r="HVE40" s="4648"/>
      <c r="HVF40" s="4648"/>
      <c r="HVG40" s="4648"/>
      <c r="HVH40" s="4648"/>
      <c r="HVI40" s="4648"/>
      <c r="HVJ40" s="4648"/>
      <c r="HVK40" s="4648"/>
      <c r="HVL40" s="4648"/>
      <c r="HVM40" s="4648"/>
      <c r="HVN40" s="4648"/>
      <c r="HVO40" s="4648"/>
      <c r="HVP40" s="4648"/>
      <c r="HVQ40" s="4648"/>
      <c r="HVR40" s="4648"/>
      <c r="HVS40" s="4648"/>
      <c r="HVT40" s="4648"/>
      <c r="HVU40" s="4648"/>
      <c r="HVV40" s="4648"/>
      <c r="HVW40" s="4648"/>
      <c r="HVX40" s="4648"/>
      <c r="HVY40" s="4648"/>
      <c r="HVZ40" s="4648"/>
      <c r="HWA40" s="4648"/>
      <c r="HWB40" s="4648"/>
      <c r="HWC40" s="4648"/>
      <c r="HWD40" s="4648"/>
      <c r="HWE40" s="4648"/>
      <c r="HWF40" s="4648"/>
      <c r="HWG40" s="4648"/>
      <c r="HWH40" s="4648"/>
      <c r="HWI40" s="4648"/>
      <c r="HWJ40" s="4648"/>
      <c r="HWK40" s="4648"/>
      <c r="HWL40" s="4648"/>
      <c r="HWM40" s="4648"/>
      <c r="HWN40" s="4648"/>
      <c r="HWO40" s="4648"/>
      <c r="HWP40" s="4648"/>
      <c r="HWQ40" s="4648"/>
      <c r="HWR40" s="4648"/>
      <c r="HWS40" s="4648"/>
      <c r="HWT40" s="4648"/>
      <c r="HWU40" s="4648"/>
      <c r="HWV40" s="4648"/>
      <c r="HWW40" s="4648"/>
      <c r="HWX40" s="4648"/>
      <c r="HWY40" s="4648"/>
      <c r="HWZ40" s="4648"/>
      <c r="HXA40" s="4648"/>
      <c r="HXB40" s="4648"/>
      <c r="HXC40" s="4648"/>
      <c r="HXD40" s="4648"/>
      <c r="HXE40" s="4648"/>
      <c r="HXF40" s="4648"/>
      <c r="HXG40" s="4648"/>
      <c r="HXH40" s="4648"/>
      <c r="HXI40" s="4648"/>
      <c r="HXJ40" s="4648"/>
      <c r="HXK40" s="4648"/>
      <c r="HXL40" s="4648"/>
      <c r="HXM40" s="4648"/>
      <c r="HXN40" s="4648"/>
      <c r="HXO40" s="4648"/>
      <c r="HXP40" s="4648"/>
      <c r="HXQ40" s="4648"/>
      <c r="HXR40" s="4648"/>
      <c r="HXS40" s="4648"/>
      <c r="HXT40" s="4648"/>
      <c r="HXU40" s="4648"/>
      <c r="HXV40" s="4648"/>
      <c r="HXW40" s="4648"/>
      <c r="HXX40" s="4648"/>
      <c r="HXY40" s="4648"/>
      <c r="HXZ40" s="4648"/>
      <c r="HYA40" s="4648"/>
      <c r="HYB40" s="4648"/>
      <c r="HYC40" s="4648"/>
      <c r="HYD40" s="4648"/>
      <c r="HYE40" s="4648"/>
      <c r="HYF40" s="4648"/>
      <c r="HYG40" s="4648"/>
      <c r="HYH40" s="4648"/>
      <c r="HYI40" s="4648"/>
      <c r="HYJ40" s="4648"/>
      <c r="HYK40" s="4648"/>
      <c r="HYL40" s="4648"/>
      <c r="HYM40" s="4648"/>
      <c r="HYN40" s="4648"/>
      <c r="HYO40" s="4648"/>
      <c r="HYP40" s="4648"/>
      <c r="HYQ40" s="4648"/>
      <c r="HYR40" s="4648"/>
      <c r="HYS40" s="4648"/>
      <c r="HYT40" s="4648"/>
      <c r="HYU40" s="4648"/>
      <c r="HYV40" s="4648"/>
      <c r="HYW40" s="4648"/>
      <c r="HYX40" s="4648"/>
      <c r="HYY40" s="4648"/>
      <c r="HYZ40" s="4648"/>
      <c r="HZA40" s="4648"/>
      <c r="HZB40" s="4648"/>
      <c r="HZC40" s="4648"/>
      <c r="HZD40" s="4648"/>
      <c r="HZE40" s="4648"/>
      <c r="HZF40" s="4648"/>
      <c r="HZG40" s="4648"/>
      <c r="HZH40" s="4648"/>
      <c r="HZI40" s="4648"/>
      <c r="HZJ40" s="4648"/>
      <c r="HZK40" s="4648"/>
      <c r="HZL40" s="4648"/>
      <c r="HZM40" s="4648"/>
      <c r="HZN40" s="4648"/>
      <c r="HZO40" s="4648"/>
      <c r="HZP40" s="4648"/>
      <c r="HZQ40" s="4648"/>
      <c r="HZR40" s="4648"/>
      <c r="HZS40" s="4648"/>
      <c r="HZT40" s="4648"/>
      <c r="HZU40" s="4648"/>
      <c r="HZV40" s="4648"/>
      <c r="HZW40" s="4648"/>
      <c r="HZX40" s="4648"/>
      <c r="HZY40" s="4648"/>
      <c r="HZZ40" s="4648"/>
      <c r="IAA40" s="4648"/>
      <c r="IAB40" s="4648"/>
      <c r="IAC40" s="4648"/>
      <c r="IAD40" s="4648"/>
      <c r="IAE40" s="4648"/>
      <c r="IAF40" s="4648"/>
      <c r="IAG40" s="4648"/>
      <c r="IAH40" s="4648"/>
      <c r="IAI40" s="4648"/>
      <c r="IAJ40" s="4648"/>
      <c r="IAK40" s="4648"/>
      <c r="IAL40" s="4648"/>
      <c r="IAM40" s="4648"/>
      <c r="IAN40" s="4648"/>
      <c r="IAO40" s="4648"/>
      <c r="IAP40" s="4648"/>
      <c r="IAQ40" s="4648"/>
      <c r="IAR40" s="4648"/>
      <c r="IAS40" s="4648"/>
      <c r="IAT40" s="4648"/>
      <c r="IAU40" s="4648"/>
      <c r="IAV40" s="4648"/>
      <c r="IAW40" s="4648"/>
      <c r="IAX40" s="4648"/>
      <c r="IAY40" s="4648"/>
      <c r="IAZ40" s="4648"/>
      <c r="IBA40" s="4648"/>
      <c r="IBB40" s="4648"/>
      <c r="IBC40" s="4648"/>
      <c r="IBD40" s="4648"/>
      <c r="IBE40" s="4648"/>
      <c r="IBF40" s="4648"/>
      <c r="IBG40" s="4648"/>
      <c r="IBH40" s="4648"/>
      <c r="IBI40" s="4648"/>
      <c r="IBJ40" s="4648"/>
      <c r="IBK40" s="4648"/>
      <c r="IBL40" s="4648"/>
      <c r="IBM40" s="4648"/>
      <c r="IBN40" s="4648"/>
      <c r="IBO40" s="4648"/>
      <c r="IBP40" s="4648"/>
      <c r="IBQ40" s="4648"/>
      <c r="IBR40" s="4648"/>
      <c r="IBS40" s="4648"/>
      <c r="IBT40" s="4648"/>
      <c r="IBU40" s="4648"/>
      <c r="IBV40" s="4648"/>
      <c r="IBW40" s="4648"/>
      <c r="IBX40" s="4648"/>
      <c r="IBY40" s="4648"/>
      <c r="IBZ40" s="4648"/>
      <c r="ICA40" s="4648"/>
      <c r="ICB40" s="4648"/>
      <c r="ICC40" s="4648"/>
      <c r="ICD40" s="4648"/>
      <c r="ICE40" s="4648"/>
      <c r="ICF40" s="4648"/>
      <c r="ICG40" s="4648"/>
      <c r="ICH40" s="4648"/>
      <c r="ICI40" s="4648"/>
      <c r="ICJ40" s="4648"/>
      <c r="ICK40" s="4648"/>
      <c r="ICL40" s="4648"/>
      <c r="ICM40" s="4648"/>
      <c r="ICN40" s="4648"/>
      <c r="ICO40" s="4648"/>
      <c r="ICP40" s="4648"/>
      <c r="ICQ40" s="4648"/>
      <c r="ICR40" s="4648"/>
      <c r="ICS40" s="4648"/>
      <c r="ICT40" s="4648"/>
      <c r="ICU40" s="4648"/>
      <c r="ICV40" s="4648"/>
      <c r="ICW40" s="4648"/>
      <c r="ICX40" s="4648"/>
      <c r="ICY40" s="4648"/>
      <c r="ICZ40" s="4648"/>
      <c r="IDA40" s="4648"/>
      <c r="IDB40" s="4648"/>
      <c r="IDC40" s="4648"/>
      <c r="IDD40" s="4648"/>
      <c r="IDE40" s="4648"/>
      <c r="IDF40" s="4648"/>
      <c r="IDG40" s="4648"/>
      <c r="IDH40" s="4648"/>
      <c r="IDI40" s="4648"/>
      <c r="IDJ40" s="4648"/>
      <c r="IDK40" s="4648"/>
      <c r="IDL40" s="4648"/>
      <c r="IDM40" s="4648"/>
      <c r="IDN40" s="4648"/>
      <c r="IDO40" s="4648"/>
      <c r="IDP40" s="4648"/>
      <c r="IDQ40" s="4648"/>
      <c r="IDR40" s="4648"/>
      <c r="IDS40" s="4648"/>
      <c r="IDT40" s="4648"/>
      <c r="IDU40" s="4648"/>
      <c r="IDV40" s="4648"/>
      <c r="IDW40" s="4648"/>
      <c r="IDX40" s="4648"/>
      <c r="IDY40" s="4648"/>
      <c r="IDZ40" s="4648"/>
      <c r="IEA40" s="4648"/>
      <c r="IEB40" s="4648"/>
      <c r="IEC40" s="4648"/>
      <c r="IED40" s="4648"/>
      <c r="IEE40" s="4648"/>
      <c r="IEF40" s="4648"/>
      <c r="IEG40" s="4648"/>
      <c r="IEH40" s="4648"/>
      <c r="IEI40" s="4648"/>
      <c r="IEJ40" s="4648"/>
      <c r="IEK40" s="4648"/>
      <c r="IEL40" s="4648"/>
      <c r="IEM40" s="4648"/>
      <c r="IEN40" s="4648"/>
      <c r="IEO40" s="4648"/>
      <c r="IEP40" s="4648"/>
      <c r="IEQ40" s="4648"/>
      <c r="IER40" s="4648"/>
      <c r="IES40" s="4648"/>
      <c r="IET40" s="4648"/>
      <c r="IEU40" s="4648"/>
      <c r="IEV40" s="4648"/>
      <c r="IEW40" s="4648"/>
      <c r="IEX40" s="4648"/>
      <c r="IEY40" s="4648"/>
      <c r="IEZ40" s="4648"/>
      <c r="IFA40" s="4648"/>
      <c r="IFB40" s="4648"/>
      <c r="IFC40" s="4648"/>
      <c r="IFD40" s="4648"/>
      <c r="IFE40" s="4648"/>
      <c r="IFF40" s="4648"/>
      <c r="IFG40" s="4648"/>
      <c r="IFH40" s="4648"/>
      <c r="IFI40" s="4648"/>
      <c r="IFJ40" s="4648"/>
      <c r="IFK40" s="4648"/>
      <c r="IFL40" s="4648"/>
      <c r="IFM40" s="4648"/>
      <c r="IFN40" s="4648"/>
      <c r="IFO40" s="4648"/>
      <c r="IFP40" s="4648"/>
      <c r="IFQ40" s="4648"/>
      <c r="IFR40" s="4648"/>
      <c r="IFS40" s="4648"/>
      <c r="IFT40" s="4648"/>
      <c r="IFU40" s="4648"/>
      <c r="IFV40" s="4648"/>
      <c r="IFW40" s="4648"/>
      <c r="IFX40" s="4648"/>
      <c r="IFY40" s="4648"/>
      <c r="IFZ40" s="4648"/>
      <c r="IGA40" s="4648"/>
      <c r="IGB40" s="4648"/>
      <c r="IGC40" s="4648"/>
      <c r="IGD40" s="4648"/>
      <c r="IGE40" s="4648"/>
      <c r="IGF40" s="4648"/>
      <c r="IGG40" s="4648"/>
      <c r="IGH40" s="4648"/>
      <c r="IGI40" s="4648"/>
      <c r="IGJ40" s="4648"/>
      <c r="IGK40" s="4648"/>
      <c r="IGL40" s="4648"/>
      <c r="IGM40" s="4648"/>
      <c r="IGN40" s="4648"/>
      <c r="IGO40" s="4648"/>
      <c r="IGP40" s="4648"/>
      <c r="IGQ40" s="4648"/>
      <c r="IGR40" s="4648"/>
      <c r="IGS40" s="4648"/>
      <c r="IGT40" s="4648"/>
      <c r="IGU40" s="4648"/>
      <c r="IGV40" s="4648"/>
      <c r="IGW40" s="4648"/>
      <c r="IGX40" s="4648"/>
      <c r="IGY40" s="4648"/>
      <c r="IGZ40" s="4648"/>
      <c r="IHA40" s="4648"/>
      <c r="IHB40" s="4648"/>
      <c r="IHC40" s="4648"/>
      <c r="IHD40" s="4648"/>
      <c r="IHE40" s="4648"/>
      <c r="IHF40" s="4648"/>
      <c r="IHG40" s="4648"/>
      <c r="IHH40" s="4648"/>
      <c r="IHI40" s="4648"/>
      <c r="IHJ40" s="4648"/>
      <c r="IHK40" s="4648"/>
      <c r="IHL40" s="4648"/>
      <c r="IHM40" s="4648"/>
      <c r="IHN40" s="4648"/>
      <c r="IHO40" s="4648"/>
      <c r="IHP40" s="4648"/>
      <c r="IHQ40" s="4648"/>
      <c r="IHR40" s="4648"/>
      <c r="IHS40" s="4648"/>
      <c r="IHT40" s="4648"/>
      <c r="IHU40" s="4648"/>
      <c r="IHV40" s="4648"/>
      <c r="IHW40" s="4648"/>
      <c r="IHX40" s="4648"/>
      <c r="IHY40" s="4648"/>
      <c r="IHZ40" s="4648"/>
      <c r="IIA40" s="4648"/>
      <c r="IIB40" s="4648"/>
      <c r="IIC40" s="4648"/>
      <c r="IID40" s="4648"/>
      <c r="IIE40" s="4648"/>
      <c r="IIF40" s="4648"/>
      <c r="IIG40" s="4648"/>
      <c r="IIH40" s="4648"/>
      <c r="III40" s="4648"/>
      <c r="IIJ40" s="4648"/>
      <c r="IIK40" s="4648"/>
      <c r="IIL40" s="4648"/>
      <c r="IIM40" s="4648"/>
      <c r="IIN40" s="4648"/>
      <c r="IIO40" s="4648"/>
      <c r="IIP40" s="4648"/>
      <c r="IIQ40" s="4648"/>
      <c r="IIR40" s="4648"/>
      <c r="IIS40" s="4648"/>
      <c r="IIT40" s="4648"/>
      <c r="IIU40" s="4648"/>
      <c r="IIV40" s="4648"/>
      <c r="IIW40" s="4648"/>
      <c r="IIX40" s="4648"/>
      <c r="IIY40" s="4648"/>
      <c r="IIZ40" s="4648"/>
      <c r="IJA40" s="4648"/>
      <c r="IJB40" s="4648"/>
      <c r="IJC40" s="4648"/>
      <c r="IJD40" s="4648"/>
      <c r="IJE40" s="4648"/>
      <c r="IJF40" s="4648"/>
      <c r="IJG40" s="4648"/>
      <c r="IJH40" s="4648"/>
      <c r="IJI40" s="4648"/>
      <c r="IJJ40" s="4648"/>
      <c r="IJK40" s="4648"/>
      <c r="IJL40" s="4648"/>
      <c r="IJM40" s="4648"/>
      <c r="IJN40" s="4648"/>
      <c r="IJO40" s="4648"/>
      <c r="IJP40" s="4648"/>
      <c r="IJQ40" s="4648"/>
      <c r="IJR40" s="4648"/>
      <c r="IJS40" s="4648"/>
      <c r="IJT40" s="4648"/>
      <c r="IJU40" s="4648"/>
      <c r="IJV40" s="4648"/>
      <c r="IJW40" s="4648"/>
      <c r="IJX40" s="4648"/>
      <c r="IJY40" s="4648"/>
      <c r="IJZ40" s="4648"/>
      <c r="IKA40" s="4648"/>
      <c r="IKB40" s="4648"/>
      <c r="IKC40" s="4648"/>
      <c r="IKD40" s="4648"/>
      <c r="IKE40" s="4648"/>
      <c r="IKF40" s="4648"/>
      <c r="IKG40" s="4648"/>
      <c r="IKH40" s="4648"/>
      <c r="IKI40" s="4648"/>
      <c r="IKJ40" s="4648"/>
      <c r="IKK40" s="4648"/>
      <c r="IKL40" s="4648"/>
      <c r="IKM40" s="4648"/>
      <c r="IKN40" s="4648"/>
      <c r="IKO40" s="4648"/>
      <c r="IKP40" s="4648"/>
      <c r="IKQ40" s="4648"/>
      <c r="IKR40" s="4648"/>
      <c r="IKS40" s="4648"/>
      <c r="IKT40" s="4648"/>
      <c r="IKU40" s="4648"/>
      <c r="IKV40" s="4648"/>
      <c r="IKW40" s="4648"/>
      <c r="IKX40" s="4648"/>
      <c r="IKY40" s="4648"/>
      <c r="IKZ40" s="4648"/>
      <c r="ILA40" s="4648"/>
      <c r="ILB40" s="4648"/>
      <c r="ILC40" s="4648"/>
      <c r="ILD40" s="4648"/>
      <c r="ILE40" s="4648"/>
      <c r="ILF40" s="4648"/>
      <c r="ILG40" s="4648"/>
      <c r="ILH40" s="4648"/>
      <c r="ILI40" s="4648"/>
      <c r="ILJ40" s="4648"/>
      <c r="ILK40" s="4648"/>
      <c r="ILL40" s="4648"/>
      <c r="ILM40" s="4648"/>
      <c r="ILN40" s="4648"/>
      <c r="ILO40" s="4648"/>
      <c r="ILP40" s="4648"/>
      <c r="ILQ40" s="4648"/>
      <c r="ILR40" s="4648"/>
      <c r="ILS40" s="4648"/>
      <c r="ILT40" s="4648"/>
      <c r="ILU40" s="4648"/>
      <c r="ILV40" s="4648"/>
      <c r="ILW40" s="4648"/>
      <c r="ILX40" s="4648"/>
      <c r="ILY40" s="4648"/>
      <c r="ILZ40" s="4648"/>
      <c r="IMA40" s="4648"/>
      <c r="IMB40" s="4648"/>
      <c r="IMC40" s="4648"/>
      <c r="IMD40" s="4648"/>
      <c r="IME40" s="4648"/>
      <c r="IMF40" s="4648"/>
      <c r="IMG40" s="4648"/>
      <c r="IMH40" s="4648"/>
      <c r="IMI40" s="4648"/>
      <c r="IMJ40" s="4648"/>
      <c r="IMK40" s="4648"/>
      <c r="IML40" s="4648"/>
      <c r="IMM40" s="4648"/>
      <c r="IMN40" s="4648"/>
      <c r="IMO40" s="4648"/>
      <c r="IMP40" s="4648"/>
      <c r="IMQ40" s="4648"/>
      <c r="IMR40" s="4648"/>
      <c r="IMS40" s="4648"/>
      <c r="IMT40" s="4648"/>
      <c r="IMU40" s="4648"/>
      <c r="IMV40" s="4648"/>
      <c r="IMW40" s="4648"/>
      <c r="IMX40" s="4648"/>
      <c r="IMY40" s="4648"/>
      <c r="IMZ40" s="4648"/>
      <c r="INA40" s="4648"/>
      <c r="INB40" s="4648"/>
      <c r="INC40" s="4648"/>
      <c r="IND40" s="4648"/>
      <c r="INE40" s="4648"/>
      <c r="INF40" s="4648"/>
      <c r="ING40" s="4648"/>
      <c r="INH40" s="4648"/>
      <c r="INI40" s="4648"/>
      <c r="INJ40" s="4648"/>
      <c r="INK40" s="4648"/>
      <c r="INL40" s="4648"/>
      <c r="INM40" s="4648"/>
      <c r="INN40" s="4648"/>
      <c r="INO40" s="4648"/>
      <c r="INP40" s="4648"/>
      <c r="INQ40" s="4648"/>
      <c r="INR40" s="4648"/>
      <c r="INS40" s="4648"/>
      <c r="INT40" s="4648"/>
      <c r="INU40" s="4648"/>
      <c r="INV40" s="4648"/>
      <c r="INW40" s="4648"/>
      <c r="INX40" s="4648"/>
      <c r="INY40" s="4648"/>
      <c r="INZ40" s="4648"/>
      <c r="IOA40" s="4648"/>
      <c r="IOB40" s="4648"/>
      <c r="IOC40" s="4648"/>
      <c r="IOD40" s="4648"/>
      <c r="IOE40" s="4648"/>
      <c r="IOF40" s="4648"/>
      <c r="IOG40" s="4648"/>
      <c r="IOH40" s="4648"/>
      <c r="IOI40" s="4648"/>
      <c r="IOJ40" s="4648"/>
      <c r="IOK40" s="4648"/>
      <c r="IOL40" s="4648"/>
      <c r="IOM40" s="4648"/>
      <c r="ION40" s="4648"/>
      <c r="IOO40" s="4648"/>
      <c r="IOP40" s="4648"/>
      <c r="IOQ40" s="4648"/>
      <c r="IOR40" s="4648"/>
      <c r="IOS40" s="4648"/>
      <c r="IOT40" s="4648"/>
      <c r="IOU40" s="4648"/>
      <c r="IOV40" s="4648"/>
      <c r="IOW40" s="4648"/>
      <c r="IOX40" s="4648"/>
      <c r="IOY40" s="4648"/>
      <c r="IOZ40" s="4648"/>
      <c r="IPA40" s="4648"/>
      <c r="IPB40" s="4648"/>
      <c r="IPC40" s="4648"/>
      <c r="IPD40" s="4648"/>
      <c r="IPE40" s="4648"/>
      <c r="IPF40" s="4648"/>
      <c r="IPG40" s="4648"/>
      <c r="IPH40" s="4648"/>
      <c r="IPI40" s="4648"/>
      <c r="IPJ40" s="4648"/>
      <c r="IPK40" s="4648"/>
      <c r="IPL40" s="4648"/>
      <c r="IPM40" s="4648"/>
      <c r="IPN40" s="4648"/>
      <c r="IPO40" s="4648"/>
      <c r="IPP40" s="4648"/>
      <c r="IPQ40" s="4648"/>
      <c r="IPR40" s="4648"/>
      <c r="IPS40" s="4648"/>
      <c r="IPT40" s="4648"/>
      <c r="IPU40" s="4648"/>
      <c r="IPV40" s="4648"/>
      <c r="IPW40" s="4648"/>
      <c r="IPX40" s="4648"/>
      <c r="IPY40" s="4648"/>
      <c r="IPZ40" s="4648"/>
      <c r="IQA40" s="4648"/>
      <c r="IQB40" s="4648"/>
      <c r="IQC40" s="4648"/>
      <c r="IQD40" s="4648"/>
      <c r="IQE40" s="4648"/>
      <c r="IQF40" s="4648"/>
      <c r="IQG40" s="4648"/>
      <c r="IQH40" s="4648"/>
      <c r="IQI40" s="4648"/>
      <c r="IQJ40" s="4648"/>
      <c r="IQK40" s="4648"/>
      <c r="IQL40" s="4648"/>
      <c r="IQM40" s="4648"/>
      <c r="IQN40" s="4648"/>
      <c r="IQO40" s="4648"/>
      <c r="IQP40" s="4648"/>
      <c r="IQQ40" s="4648"/>
      <c r="IQR40" s="4648"/>
      <c r="IQS40" s="4648"/>
      <c r="IQT40" s="4648"/>
      <c r="IQU40" s="4648"/>
      <c r="IQV40" s="4648"/>
      <c r="IQW40" s="4648"/>
      <c r="IQX40" s="4648"/>
      <c r="IQY40" s="4648"/>
      <c r="IQZ40" s="4648"/>
      <c r="IRA40" s="4648"/>
      <c r="IRB40" s="4648"/>
      <c r="IRC40" s="4648"/>
      <c r="IRD40" s="4648"/>
      <c r="IRE40" s="4648"/>
      <c r="IRF40" s="4648"/>
      <c r="IRG40" s="4648"/>
      <c r="IRH40" s="4648"/>
      <c r="IRI40" s="4648"/>
      <c r="IRJ40" s="4648"/>
      <c r="IRK40" s="4648"/>
      <c r="IRL40" s="4648"/>
      <c r="IRM40" s="4648"/>
      <c r="IRN40" s="4648"/>
      <c r="IRO40" s="4648"/>
      <c r="IRP40" s="4648"/>
      <c r="IRQ40" s="4648"/>
      <c r="IRR40" s="4648"/>
      <c r="IRS40" s="4648"/>
      <c r="IRT40" s="4648"/>
      <c r="IRU40" s="4648"/>
      <c r="IRV40" s="4648"/>
      <c r="IRW40" s="4648"/>
      <c r="IRX40" s="4648"/>
      <c r="IRY40" s="4648"/>
      <c r="IRZ40" s="4648"/>
      <c r="ISA40" s="4648"/>
      <c r="ISB40" s="4648"/>
      <c r="ISC40" s="4648"/>
      <c r="ISD40" s="4648"/>
      <c r="ISE40" s="4648"/>
      <c r="ISF40" s="4648"/>
      <c r="ISG40" s="4648"/>
      <c r="ISH40" s="4648"/>
      <c r="ISI40" s="4648"/>
      <c r="ISJ40" s="4648"/>
      <c r="ISK40" s="4648"/>
      <c r="ISL40" s="4648"/>
      <c r="ISM40" s="4648"/>
      <c r="ISN40" s="4648"/>
      <c r="ISO40" s="4648"/>
      <c r="ISP40" s="4648"/>
      <c r="ISQ40" s="4648"/>
      <c r="ISR40" s="4648"/>
      <c r="ISS40" s="4648"/>
      <c r="IST40" s="4648"/>
      <c r="ISU40" s="4648"/>
      <c r="ISV40" s="4648"/>
      <c r="ISW40" s="4648"/>
      <c r="ISX40" s="4648"/>
      <c r="ISY40" s="4648"/>
      <c r="ISZ40" s="4648"/>
      <c r="ITA40" s="4648"/>
      <c r="ITB40" s="4648"/>
      <c r="ITC40" s="4648"/>
      <c r="ITD40" s="4648"/>
      <c r="ITE40" s="4648"/>
      <c r="ITF40" s="4648"/>
      <c r="ITG40" s="4648"/>
      <c r="ITH40" s="4648"/>
      <c r="ITI40" s="4648"/>
      <c r="ITJ40" s="4648"/>
      <c r="ITK40" s="4648"/>
      <c r="ITL40" s="4648"/>
      <c r="ITM40" s="4648"/>
      <c r="ITN40" s="4648"/>
      <c r="ITO40" s="4648"/>
      <c r="ITP40" s="4648"/>
      <c r="ITQ40" s="4648"/>
      <c r="ITR40" s="4648"/>
      <c r="ITS40" s="4648"/>
      <c r="ITT40" s="4648"/>
      <c r="ITU40" s="4648"/>
      <c r="ITV40" s="4648"/>
      <c r="ITW40" s="4648"/>
      <c r="ITX40" s="4648"/>
      <c r="ITY40" s="4648"/>
      <c r="ITZ40" s="4648"/>
      <c r="IUA40" s="4648"/>
      <c r="IUB40" s="4648"/>
      <c r="IUC40" s="4648"/>
      <c r="IUD40" s="4648"/>
      <c r="IUE40" s="4648"/>
      <c r="IUF40" s="4648"/>
      <c r="IUG40" s="4648"/>
      <c r="IUH40" s="4648"/>
      <c r="IUI40" s="4648"/>
      <c r="IUJ40" s="4648"/>
      <c r="IUK40" s="4648"/>
      <c r="IUL40" s="4648"/>
      <c r="IUM40" s="4648"/>
      <c r="IUN40" s="4648"/>
      <c r="IUO40" s="4648"/>
      <c r="IUP40" s="4648"/>
      <c r="IUQ40" s="4648"/>
      <c r="IUR40" s="4648"/>
      <c r="IUS40" s="4648"/>
      <c r="IUT40" s="4648"/>
      <c r="IUU40" s="4648"/>
      <c r="IUV40" s="4648"/>
      <c r="IUW40" s="4648"/>
      <c r="IUX40" s="4648"/>
      <c r="IUY40" s="4648"/>
      <c r="IUZ40" s="4648"/>
      <c r="IVA40" s="4648"/>
      <c r="IVB40" s="4648"/>
      <c r="IVC40" s="4648"/>
      <c r="IVD40" s="4648"/>
      <c r="IVE40" s="4648"/>
      <c r="IVF40" s="4648"/>
      <c r="IVG40" s="4648"/>
      <c r="IVH40" s="4648"/>
      <c r="IVI40" s="4648"/>
      <c r="IVJ40" s="4648"/>
      <c r="IVK40" s="4648"/>
      <c r="IVL40" s="4648"/>
      <c r="IVM40" s="4648"/>
      <c r="IVN40" s="4648"/>
      <c r="IVO40" s="4648"/>
      <c r="IVP40" s="4648"/>
      <c r="IVQ40" s="4648"/>
      <c r="IVR40" s="4648"/>
      <c r="IVS40" s="4648"/>
      <c r="IVT40" s="4648"/>
      <c r="IVU40" s="4648"/>
      <c r="IVV40" s="4648"/>
      <c r="IVW40" s="4648"/>
      <c r="IVX40" s="4648"/>
      <c r="IVY40" s="4648"/>
      <c r="IVZ40" s="4648"/>
      <c r="IWA40" s="4648"/>
      <c r="IWB40" s="4648"/>
      <c r="IWC40" s="4648"/>
      <c r="IWD40" s="4648"/>
      <c r="IWE40" s="4648"/>
      <c r="IWF40" s="4648"/>
      <c r="IWG40" s="4648"/>
      <c r="IWH40" s="4648"/>
      <c r="IWI40" s="4648"/>
      <c r="IWJ40" s="4648"/>
      <c r="IWK40" s="4648"/>
      <c r="IWL40" s="4648"/>
      <c r="IWM40" s="4648"/>
      <c r="IWN40" s="4648"/>
      <c r="IWO40" s="4648"/>
      <c r="IWP40" s="4648"/>
      <c r="IWQ40" s="4648"/>
      <c r="IWR40" s="4648"/>
      <c r="IWS40" s="4648"/>
      <c r="IWT40" s="4648"/>
      <c r="IWU40" s="4648"/>
      <c r="IWV40" s="4648"/>
      <c r="IWW40" s="4648"/>
      <c r="IWX40" s="4648"/>
      <c r="IWY40" s="4648"/>
      <c r="IWZ40" s="4648"/>
      <c r="IXA40" s="4648"/>
      <c r="IXB40" s="4648"/>
      <c r="IXC40" s="4648"/>
      <c r="IXD40" s="4648"/>
      <c r="IXE40" s="4648"/>
      <c r="IXF40" s="4648"/>
      <c r="IXG40" s="4648"/>
      <c r="IXH40" s="4648"/>
      <c r="IXI40" s="4648"/>
      <c r="IXJ40" s="4648"/>
      <c r="IXK40" s="4648"/>
      <c r="IXL40" s="4648"/>
      <c r="IXM40" s="4648"/>
      <c r="IXN40" s="4648"/>
      <c r="IXO40" s="4648"/>
      <c r="IXP40" s="4648"/>
      <c r="IXQ40" s="4648"/>
      <c r="IXR40" s="4648"/>
      <c r="IXS40" s="4648"/>
      <c r="IXT40" s="4648"/>
      <c r="IXU40" s="4648"/>
      <c r="IXV40" s="4648"/>
      <c r="IXW40" s="4648"/>
      <c r="IXX40" s="4648"/>
      <c r="IXY40" s="4648"/>
      <c r="IXZ40" s="4648"/>
      <c r="IYA40" s="4648"/>
      <c r="IYB40" s="4648"/>
      <c r="IYC40" s="4648"/>
      <c r="IYD40" s="4648"/>
      <c r="IYE40" s="4648"/>
      <c r="IYF40" s="4648"/>
      <c r="IYG40" s="4648"/>
      <c r="IYH40" s="4648"/>
      <c r="IYI40" s="4648"/>
      <c r="IYJ40" s="4648"/>
      <c r="IYK40" s="4648"/>
      <c r="IYL40" s="4648"/>
      <c r="IYM40" s="4648"/>
      <c r="IYN40" s="4648"/>
      <c r="IYO40" s="4648"/>
      <c r="IYP40" s="4648"/>
      <c r="IYQ40" s="4648"/>
      <c r="IYR40" s="4648"/>
      <c r="IYS40" s="4648"/>
      <c r="IYT40" s="4648"/>
      <c r="IYU40" s="4648"/>
      <c r="IYV40" s="4648"/>
      <c r="IYW40" s="4648"/>
      <c r="IYX40" s="4648"/>
      <c r="IYY40" s="4648"/>
      <c r="IYZ40" s="4648"/>
      <c r="IZA40" s="4648"/>
      <c r="IZB40" s="4648"/>
      <c r="IZC40" s="4648"/>
      <c r="IZD40" s="4648"/>
      <c r="IZE40" s="4648"/>
      <c r="IZF40" s="4648"/>
      <c r="IZG40" s="4648"/>
      <c r="IZH40" s="4648"/>
      <c r="IZI40" s="4648"/>
      <c r="IZJ40" s="4648"/>
      <c r="IZK40" s="4648"/>
      <c r="IZL40" s="4648"/>
      <c r="IZM40" s="4648"/>
      <c r="IZN40" s="4648"/>
      <c r="IZO40" s="4648"/>
      <c r="IZP40" s="4648"/>
      <c r="IZQ40" s="4648"/>
      <c r="IZR40" s="4648"/>
      <c r="IZS40" s="4648"/>
      <c r="IZT40" s="4648"/>
      <c r="IZU40" s="4648"/>
      <c r="IZV40" s="4648"/>
      <c r="IZW40" s="4648"/>
      <c r="IZX40" s="4648"/>
      <c r="IZY40" s="4648"/>
      <c r="IZZ40" s="4648"/>
      <c r="JAA40" s="4648"/>
      <c r="JAB40" s="4648"/>
      <c r="JAC40" s="4648"/>
      <c r="JAD40" s="4648"/>
      <c r="JAE40" s="4648"/>
      <c r="JAF40" s="4648"/>
      <c r="JAG40" s="4648"/>
      <c r="JAH40" s="4648"/>
      <c r="JAI40" s="4648"/>
      <c r="JAJ40" s="4648"/>
      <c r="JAK40" s="4648"/>
      <c r="JAL40" s="4648"/>
      <c r="JAM40" s="4648"/>
      <c r="JAN40" s="4648"/>
      <c r="JAO40" s="4648"/>
      <c r="JAP40" s="4648"/>
      <c r="JAQ40" s="4648"/>
      <c r="JAR40" s="4648"/>
      <c r="JAS40" s="4648"/>
      <c r="JAT40" s="4648"/>
      <c r="JAU40" s="4648"/>
      <c r="JAV40" s="4648"/>
      <c r="JAW40" s="4648"/>
      <c r="JAX40" s="4648"/>
      <c r="JAY40" s="4648"/>
      <c r="JAZ40" s="4648"/>
      <c r="JBA40" s="4648"/>
      <c r="JBB40" s="4648"/>
      <c r="JBC40" s="4648"/>
      <c r="JBD40" s="4648"/>
      <c r="JBE40" s="4648"/>
      <c r="JBF40" s="4648"/>
      <c r="JBG40" s="4648"/>
      <c r="JBH40" s="4648"/>
      <c r="JBI40" s="4648"/>
      <c r="JBJ40" s="4648"/>
      <c r="JBK40" s="4648"/>
      <c r="JBL40" s="4648"/>
      <c r="JBM40" s="4648"/>
      <c r="JBN40" s="4648"/>
      <c r="JBO40" s="4648"/>
      <c r="JBP40" s="4648"/>
      <c r="JBQ40" s="4648"/>
      <c r="JBR40" s="4648"/>
      <c r="JBS40" s="4648"/>
      <c r="JBT40" s="4648"/>
      <c r="JBU40" s="4648"/>
      <c r="JBV40" s="4648"/>
      <c r="JBW40" s="4648"/>
      <c r="JBX40" s="4648"/>
      <c r="JBY40" s="4648"/>
      <c r="JBZ40" s="4648"/>
      <c r="JCA40" s="4648"/>
      <c r="JCB40" s="4648"/>
      <c r="JCC40" s="4648"/>
      <c r="JCD40" s="4648"/>
      <c r="JCE40" s="4648"/>
      <c r="JCF40" s="4648"/>
      <c r="JCG40" s="4648"/>
      <c r="JCH40" s="4648"/>
      <c r="JCI40" s="4648"/>
      <c r="JCJ40" s="4648"/>
      <c r="JCK40" s="4648"/>
      <c r="JCL40" s="4648"/>
      <c r="JCM40" s="4648"/>
      <c r="JCN40" s="4648"/>
      <c r="JCO40" s="4648"/>
      <c r="JCP40" s="4648"/>
      <c r="JCQ40" s="4648"/>
      <c r="JCR40" s="4648"/>
      <c r="JCS40" s="4648"/>
      <c r="JCT40" s="4648"/>
      <c r="JCU40" s="4648"/>
      <c r="JCV40" s="4648"/>
      <c r="JCW40" s="4648"/>
      <c r="JCX40" s="4648"/>
      <c r="JCY40" s="4648"/>
      <c r="JCZ40" s="4648"/>
      <c r="JDA40" s="4648"/>
      <c r="JDB40" s="4648"/>
      <c r="JDC40" s="4648"/>
      <c r="JDD40" s="4648"/>
      <c r="JDE40" s="4648"/>
      <c r="JDF40" s="4648"/>
      <c r="JDG40" s="4648"/>
      <c r="JDH40" s="4648"/>
      <c r="JDI40" s="4648"/>
      <c r="JDJ40" s="4648"/>
      <c r="JDK40" s="4648"/>
      <c r="JDL40" s="4648"/>
      <c r="JDM40" s="4648"/>
      <c r="JDN40" s="4648"/>
      <c r="JDO40" s="4648"/>
      <c r="JDP40" s="4648"/>
      <c r="JDQ40" s="4648"/>
      <c r="JDR40" s="4648"/>
      <c r="JDS40" s="4648"/>
      <c r="JDT40" s="4648"/>
      <c r="JDU40" s="4648"/>
      <c r="JDV40" s="4648"/>
      <c r="JDW40" s="4648"/>
      <c r="JDX40" s="4648"/>
      <c r="JDY40" s="4648"/>
      <c r="JDZ40" s="4648"/>
      <c r="JEA40" s="4648"/>
      <c r="JEB40" s="4648"/>
      <c r="JEC40" s="4648"/>
      <c r="JED40" s="4648"/>
      <c r="JEE40" s="4648"/>
      <c r="JEF40" s="4648"/>
      <c r="JEG40" s="4648"/>
      <c r="JEH40" s="4648"/>
      <c r="JEI40" s="4648"/>
      <c r="JEJ40" s="4648"/>
      <c r="JEK40" s="4648"/>
      <c r="JEL40" s="4648"/>
      <c r="JEM40" s="4648"/>
      <c r="JEN40" s="4648"/>
      <c r="JEO40" s="4648"/>
      <c r="JEP40" s="4648"/>
      <c r="JEQ40" s="4648"/>
      <c r="JER40" s="4648"/>
      <c r="JES40" s="4648"/>
      <c r="JET40" s="4648"/>
      <c r="JEU40" s="4648"/>
      <c r="JEV40" s="4648"/>
      <c r="JEW40" s="4648"/>
      <c r="JEX40" s="4648"/>
      <c r="JEY40" s="4648"/>
      <c r="JEZ40" s="4648"/>
      <c r="JFA40" s="4648"/>
      <c r="JFB40" s="4648"/>
      <c r="JFC40" s="4648"/>
      <c r="JFD40" s="4648"/>
      <c r="JFE40" s="4648"/>
      <c r="JFF40" s="4648"/>
      <c r="JFG40" s="4648"/>
      <c r="JFH40" s="4648"/>
      <c r="JFI40" s="4648"/>
      <c r="JFJ40" s="4648"/>
      <c r="JFK40" s="4648"/>
      <c r="JFL40" s="4648"/>
      <c r="JFM40" s="4648"/>
      <c r="JFN40" s="4648"/>
      <c r="JFO40" s="4648"/>
      <c r="JFP40" s="4648"/>
      <c r="JFQ40" s="4648"/>
      <c r="JFR40" s="4648"/>
      <c r="JFS40" s="4648"/>
      <c r="JFT40" s="4648"/>
      <c r="JFU40" s="4648"/>
      <c r="JFV40" s="4648"/>
      <c r="JFW40" s="4648"/>
      <c r="JFX40" s="4648"/>
      <c r="JFY40" s="4648"/>
      <c r="JFZ40" s="4648"/>
      <c r="JGA40" s="4648"/>
      <c r="JGB40" s="4648"/>
      <c r="JGC40" s="4648"/>
      <c r="JGD40" s="4648"/>
      <c r="JGE40" s="4648"/>
      <c r="JGF40" s="4648"/>
      <c r="JGG40" s="4648"/>
      <c r="JGH40" s="4648"/>
      <c r="JGI40" s="4648"/>
      <c r="JGJ40" s="4648"/>
      <c r="JGK40" s="4648"/>
      <c r="JGL40" s="4648"/>
      <c r="JGM40" s="4648"/>
      <c r="JGN40" s="4648"/>
      <c r="JGO40" s="4648"/>
      <c r="JGP40" s="4648"/>
      <c r="JGQ40" s="4648"/>
      <c r="JGR40" s="4648"/>
      <c r="JGS40" s="4648"/>
      <c r="JGT40" s="4648"/>
      <c r="JGU40" s="4648"/>
      <c r="JGV40" s="4648"/>
      <c r="JGW40" s="4648"/>
      <c r="JGX40" s="4648"/>
      <c r="JGY40" s="4648"/>
      <c r="JGZ40" s="4648"/>
      <c r="JHA40" s="4648"/>
      <c r="JHB40" s="4648"/>
      <c r="JHC40" s="4648"/>
      <c r="JHD40" s="4648"/>
      <c r="JHE40" s="4648"/>
      <c r="JHF40" s="4648"/>
      <c r="JHG40" s="4648"/>
      <c r="JHH40" s="4648"/>
      <c r="JHI40" s="4648"/>
      <c r="JHJ40" s="4648"/>
      <c r="JHK40" s="4648"/>
      <c r="JHL40" s="4648"/>
      <c r="JHM40" s="4648"/>
      <c r="JHN40" s="4648"/>
      <c r="JHO40" s="4648"/>
      <c r="JHP40" s="4648"/>
      <c r="JHQ40" s="4648"/>
      <c r="JHR40" s="4648"/>
      <c r="JHS40" s="4648"/>
      <c r="JHT40" s="4648"/>
      <c r="JHU40" s="4648"/>
      <c r="JHV40" s="4648"/>
      <c r="JHW40" s="4648"/>
      <c r="JHX40" s="4648"/>
      <c r="JHY40" s="4648"/>
      <c r="JHZ40" s="4648"/>
      <c r="JIA40" s="4648"/>
      <c r="JIB40" s="4648"/>
      <c r="JIC40" s="4648"/>
      <c r="JID40" s="4648"/>
      <c r="JIE40" s="4648"/>
      <c r="JIF40" s="4648"/>
      <c r="JIG40" s="4648"/>
      <c r="JIH40" s="4648"/>
      <c r="JII40" s="4648"/>
      <c r="JIJ40" s="4648"/>
      <c r="JIK40" s="4648"/>
      <c r="JIL40" s="4648"/>
      <c r="JIM40" s="4648"/>
      <c r="JIN40" s="4648"/>
      <c r="JIO40" s="4648"/>
      <c r="JIP40" s="4648"/>
      <c r="JIQ40" s="4648"/>
      <c r="JIR40" s="4648"/>
      <c r="JIS40" s="4648"/>
      <c r="JIT40" s="4648"/>
      <c r="JIU40" s="4648"/>
      <c r="JIV40" s="4648"/>
      <c r="JIW40" s="4648"/>
      <c r="JIX40" s="4648"/>
      <c r="JIY40" s="4648"/>
      <c r="JIZ40" s="4648"/>
      <c r="JJA40" s="4648"/>
      <c r="JJB40" s="4648"/>
      <c r="JJC40" s="4648"/>
      <c r="JJD40" s="4648"/>
      <c r="JJE40" s="4648"/>
      <c r="JJF40" s="4648"/>
      <c r="JJG40" s="4648"/>
      <c r="JJH40" s="4648"/>
      <c r="JJI40" s="4648"/>
      <c r="JJJ40" s="4648"/>
      <c r="JJK40" s="4648"/>
      <c r="JJL40" s="4648"/>
      <c r="JJM40" s="4648"/>
      <c r="JJN40" s="4648"/>
      <c r="JJO40" s="4648"/>
      <c r="JJP40" s="4648"/>
      <c r="JJQ40" s="4648"/>
      <c r="JJR40" s="4648"/>
      <c r="JJS40" s="4648"/>
      <c r="JJT40" s="4648"/>
      <c r="JJU40" s="4648"/>
      <c r="JJV40" s="4648"/>
      <c r="JJW40" s="4648"/>
      <c r="JJX40" s="4648"/>
      <c r="JJY40" s="4648"/>
      <c r="JJZ40" s="4648"/>
      <c r="JKA40" s="4648"/>
      <c r="JKB40" s="4648"/>
      <c r="JKC40" s="4648"/>
      <c r="JKD40" s="4648"/>
      <c r="JKE40" s="4648"/>
      <c r="JKF40" s="4648"/>
      <c r="JKG40" s="4648"/>
      <c r="JKH40" s="4648"/>
      <c r="JKI40" s="4648"/>
      <c r="JKJ40" s="4648"/>
      <c r="JKK40" s="4648"/>
      <c r="JKL40" s="4648"/>
      <c r="JKM40" s="4648"/>
      <c r="JKN40" s="4648"/>
      <c r="JKO40" s="4648"/>
      <c r="JKP40" s="4648"/>
      <c r="JKQ40" s="4648"/>
      <c r="JKR40" s="4648"/>
      <c r="JKS40" s="4648"/>
      <c r="JKT40" s="4648"/>
      <c r="JKU40" s="4648"/>
      <c r="JKV40" s="4648"/>
      <c r="JKW40" s="4648"/>
      <c r="JKX40" s="4648"/>
      <c r="JKY40" s="4648"/>
      <c r="JKZ40" s="4648"/>
      <c r="JLA40" s="4648"/>
      <c r="JLB40" s="4648"/>
      <c r="JLC40" s="4648"/>
      <c r="JLD40" s="4648"/>
      <c r="JLE40" s="4648"/>
      <c r="JLF40" s="4648"/>
      <c r="JLG40" s="4648"/>
      <c r="JLH40" s="4648"/>
      <c r="JLI40" s="4648"/>
      <c r="JLJ40" s="4648"/>
      <c r="JLK40" s="4648"/>
      <c r="JLL40" s="4648"/>
      <c r="JLM40" s="4648"/>
      <c r="JLN40" s="4648"/>
      <c r="JLO40" s="4648"/>
      <c r="JLP40" s="4648"/>
      <c r="JLQ40" s="4648"/>
      <c r="JLR40" s="4648"/>
      <c r="JLS40" s="4648"/>
      <c r="JLT40" s="4648"/>
      <c r="JLU40" s="4648"/>
      <c r="JLV40" s="4648"/>
      <c r="JLW40" s="4648"/>
      <c r="JLX40" s="4648"/>
      <c r="JLY40" s="4648"/>
      <c r="JLZ40" s="4648"/>
      <c r="JMA40" s="4648"/>
      <c r="JMB40" s="4648"/>
      <c r="JMC40" s="4648"/>
      <c r="JMD40" s="4648"/>
      <c r="JME40" s="4648"/>
      <c r="JMF40" s="4648"/>
      <c r="JMG40" s="4648"/>
      <c r="JMH40" s="4648"/>
      <c r="JMI40" s="4648"/>
      <c r="JMJ40" s="4648"/>
      <c r="JMK40" s="4648"/>
      <c r="JML40" s="4648"/>
      <c r="JMM40" s="4648"/>
      <c r="JMN40" s="4648"/>
      <c r="JMO40" s="4648"/>
      <c r="JMP40" s="4648"/>
      <c r="JMQ40" s="4648"/>
      <c r="JMR40" s="4648"/>
      <c r="JMS40" s="4648"/>
      <c r="JMT40" s="4648"/>
      <c r="JMU40" s="4648"/>
      <c r="JMV40" s="4648"/>
      <c r="JMW40" s="4648"/>
      <c r="JMX40" s="4648"/>
      <c r="JMY40" s="4648"/>
      <c r="JMZ40" s="4648"/>
      <c r="JNA40" s="4648"/>
      <c r="JNB40" s="4648"/>
      <c r="JNC40" s="4648"/>
      <c r="JND40" s="4648"/>
      <c r="JNE40" s="4648"/>
      <c r="JNF40" s="4648"/>
      <c r="JNG40" s="4648"/>
      <c r="JNH40" s="4648"/>
      <c r="JNI40" s="4648"/>
      <c r="JNJ40" s="4648"/>
      <c r="JNK40" s="4648"/>
      <c r="JNL40" s="4648"/>
      <c r="JNM40" s="4648"/>
      <c r="JNN40" s="4648"/>
      <c r="JNO40" s="4648"/>
      <c r="JNP40" s="4648"/>
      <c r="JNQ40" s="4648"/>
      <c r="JNR40" s="4648"/>
      <c r="JNS40" s="4648"/>
      <c r="JNT40" s="4648"/>
      <c r="JNU40" s="4648"/>
      <c r="JNV40" s="4648"/>
      <c r="JNW40" s="4648"/>
      <c r="JNX40" s="4648"/>
      <c r="JNY40" s="4648"/>
      <c r="JNZ40" s="4648"/>
      <c r="JOA40" s="4648"/>
      <c r="JOB40" s="4648"/>
      <c r="JOC40" s="4648"/>
      <c r="JOD40" s="4648"/>
      <c r="JOE40" s="4648"/>
      <c r="JOF40" s="4648"/>
      <c r="JOG40" s="4648"/>
      <c r="JOH40" s="4648"/>
      <c r="JOI40" s="4648"/>
      <c r="JOJ40" s="4648"/>
      <c r="JOK40" s="4648"/>
      <c r="JOL40" s="4648"/>
      <c r="JOM40" s="4648"/>
      <c r="JON40" s="4648"/>
      <c r="JOO40" s="4648"/>
      <c r="JOP40" s="4648"/>
      <c r="JOQ40" s="4648"/>
      <c r="JOR40" s="4648"/>
      <c r="JOS40" s="4648"/>
      <c r="JOT40" s="4648"/>
      <c r="JOU40" s="4648"/>
      <c r="JOV40" s="4648"/>
      <c r="JOW40" s="4648"/>
      <c r="JOX40" s="4648"/>
      <c r="JOY40" s="4648"/>
      <c r="JOZ40" s="4648"/>
      <c r="JPA40" s="4648"/>
      <c r="JPB40" s="4648"/>
      <c r="JPC40" s="4648"/>
      <c r="JPD40" s="4648"/>
      <c r="JPE40" s="4648"/>
      <c r="JPF40" s="4648"/>
      <c r="JPG40" s="4648"/>
      <c r="JPH40" s="4648"/>
      <c r="JPI40" s="4648"/>
      <c r="JPJ40" s="4648"/>
      <c r="JPK40" s="4648"/>
      <c r="JPL40" s="4648"/>
      <c r="JPM40" s="4648"/>
      <c r="JPN40" s="4648"/>
      <c r="JPO40" s="4648"/>
      <c r="JPP40" s="4648"/>
      <c r="JPQ40" s="4648"/>
      <c r="JPR40" s="4648"/>
      <c r="JPS40" s="4648"/>
      <c r="JPT40" s="4648"/>
      <c r="JPU40" s="4648"/>
      <c r="JPV40" s="4648"/>
      <c r="JPW40" s="4648"/>
      <c r="JPX40" s="4648"/>
      <c r="JPY40" s="4648"/>
      <c r="JPZ40" s="4648"/>
      <c r="JQA40" s="4648"/>
      <c r="JQB40" s="4648"/>
      <c r="JQC40" s="4648"/>
      <c r="JQD40" s="4648"/>
      <c r="JQE40" s="4648"/>
      <c r="JQF40" s="4648"/>
      <c r="JQG40" s="4648"/>
      <c r="JQH40" s="4648"/>
      <c r="JQI40" s="4648"/>
      <c r="JQJ40" s="4648"/>
      <c r="JQK40" s="4648"/>
      <c r="JQL40" s="4648"/>
      <c r="JQM40" s="4648"/>
      <c r="JQN40" s="4648"/>
      <c r="JQO40" s="4648"/>
      <c r="JQP40" s="4648"/>
      <c r="JQQ40" s="4648"/>
      <c r="JQR40" s="4648"/>
      <c r="JQS40" s="4648"/>
      <c r="JQT40" s="4648"/>
      <c r="JQU40" s="4648"/>
      <c r="JQV40" s="4648"/>
      <c r="JQW40" s="4648"/>
      <c r="JQX40" s="4648"/>
      <c r="JQY40" s="4648"/>
      <c r="JQZ40" s="4648"/>
      <c r="JRA40" s="4648"/>
      <c r="JRB40" s="4648"/>
      <c r="JRC40" s="4648"/>
      <c r="JRD40" s="4648"/>
      <c r="JRE40" s="4648"/>
      <c r="JRF40" s="4648"/>
      <c r="JRG40" s="4648"/>
      <c r="JRH40" s="4648"/>
      <c r="JRI40" s="4648"/>
      <c r="JRJ40" s="4648"/>
      <c r="JRK40" s="4648"/>
      <c r="JRL40" s="4648"/>
      <c r="JRM40" s="4648"/>
      <c r="JRN40" s="4648"/>
      <c r="JRO40" s="4648"/>
      <c r="JRP40" s="4648"/>
      <c r="JRQ40" s="4648"/>
      <c r="JRR40" s="4648"/>
      <c r="JRS40" s="4648"/>
      <c r="JRT40" s="4648"/>
      <c r="JRU40" s="4648"/>
      <c r="JRV40" s="4648"/>
      <c r="JRW40" s="4648"/>
      <c r="JRX40" s="4648"/>
      <c r="JRY40" s="4648"/>
      <c r="JRZ40" s="4648"/>
      <c r="JSA40" s="4648"/>
      <c r="JSB40" s="4648"/>
      <c r="JSC40" s="4648"/>
      <c r="JSD40" s="4648"/>
      <c r="JSE40" s="4648"/>
      <c r="JSF40" s="4648"/>
      <c r="JSG40" s="4648"/>
      <c r="JSH40" s="4648"/>
      <c r="JSI40" s="4648"/>
      <c r="JSJ40" s="4648"/>
      <c r="JSK40" s="4648"/>
      <c r="JSL40" s="4648"/>
      <c r="JSM40" s="4648"/>
      <c r="JSN40" s="4648"/>
      <c r="JSO40" s="4648"/>
      <c r="JSP40" s="4648"/>
      <c r="JSQ40" s="4648"/>
      <c r="JSR40" s="4648"/>
      <c r="JSS40" s="4648"/>
      <c r="JST40" s="4648"/>
      <c r="JSU40" s="4648"/>
      <c r="JSV40" s="4648"/>
      <c r="JSW40" s="4648"/>
      <c r="JSX40" s="4648"/>
      <c r="JSY40" s="4648"/>
      <c r="JSZ40" s="4648"/>
      <c r="JTA40" s="4648"/>
      <c r="JTB40" s="4648"/>
      <c r="JTC40" s="4648"/>
      <c r="JTD40" s="4648"/>
      <c r="JTE40" s="4648"/>
      <c r="JTF40" s="4648"/>
      <c r="JTG40" s="4648"/>
      <c r="JTH40" s="4648"/>
      <c r="JTI40" s="4648"/>
      <c r="JTJ40" s="4648"/>
      <c r="JTK40" s="4648"/>
      <c r="JTL40" s="4648"/>
      <c r="JTM40" s="4648"/>
      <c r="JTN40" s="4648"/>
      <c r="JTO40" s="4648"/>
      <c r="JTP40" s="4648"/>
      <c r="JTQ40" s="4648"/>
      <c r="JTR40" s="4648"/>
      <c r="JTS40" s="4648"/>
      <c r="JTT40" s="4648"/>
      <c r="JTU40" s="4648"/>
      <c r="JTV40" s="4648"/>
      <c r="JTW40" s="4648"/>
      <c r="JTX40" s="4648"/>
      <c r="JTY40" s="4648"/>
      <c r="JTZ40" s="4648"/>
      <c r="JUA40" s="4648"/>
      <c r="JUB40" s="4648"/>
      <c r="JUC40" s="4648"/>
      <c r="JUD40" s="4648"/>
      <c r="JUE40" s="4648"/>
      <c r="JUF40" s="4648"/>
      <c r="JUG40" s="4648"/>
      <c r="JUH40" s="4648"/>
      <c r="JUI40" s="4648"/>
      <c r="JUJ40" s="4648"/>
      <c r="JUK40" s="4648"/>
      <c r="JUL40" s="4648"/>
      <c r="JUM40" s="4648"/>
      <c r="JUN40" s="4648"/>
      <c r="JUO40" s="4648"/>
      <c r="JUP40" s="4648"/>
      <c r="JUQ40" s="4648"/>
      <c r="JUR40" s="4648"/>
      <c r="JUS40" s="4648"/>
      <c r="JUT40" s="4648"/>
      <c r="JUU40" s="4648"/>
      <c r="JUV40" s="4648"/>
      <c r="JUW40" s="4648"/>
      <c r="JUX40" s="4648"/>
      <c r="JUY40" s="4648"/>
      <c r="JUZ40" s="4648"/>
      <c r="JVA40" s="4648"/>
      <c r="JVB40" s="4648"/>
      <c r="JVC40" s="4648"/>
      <c r="JVD40" s="4648"/>
      <c r="JVE40" s="4648"/>
      <c r="JVF40" s="4648"/>
      <c r="JVG40" s="4648"/>
      <c r="JVH40" s="4648"/>
      <c r="JVI40" s="4648"/>
      <c r="JVJ40" s="4648"/>
      <c r="JVK40" s="4648"/>
      <c r="JVL40" s="4648"/>
      <c r="JVM40" s="4648"/>
      <c r="JVN40" s="4648"/>
      <c r="JVO40" s="4648"/>
      <c r="JVP40" s="4648"/>
      <c r="JVQ40" s="4648"/>
      <c r="JVR40" s="4648"/>
      <c r="JVS40" s="4648"/>
      <c r="JVT40" s="4648"/>
      <c r="JVU40" s="4648"/>
      <c r="JVV40" s="4648"/>
      <c r="JVW40" s="4648"/>
      <c r="JVX40" s="4648"/>
      <c r="JVY40" s="4648"/>
      <c r="JVZ40" s="4648"/>
      <c r="JWA40" s="4648"/>
      <c r="JWB40" s="4648"/>
      <c r="JWC40" s="4648"/>
      <c r="JWD40" s="4648"/>
      <c r="JWE40" s="4648"/>
      <c r="JWF40" s="4648"/>
      <c r="JWG40" s="4648"/>
      <c r="JWH40" s="4648"/>
      <c r="JWI40" s="4648"/>
      <c r="JWJ40" s="4648"/>
      <c r="JWK40" s="4648"/>
      <c r="JWL40" s="4648"/>
      <c r="JWM40" s="4648"/>
      <c r="JWN40" s="4648"/>
      <c r="JWO40" s="4648"/>
      <c r="JWP40" s="4648"/>
      <c r="JWQ40" s="4648"/>
      <c r="JWR40" s="4648"/>
      <c r="JWS40" s="4648"/>
      <c r="JWT40" s="4648"/>
      <c r="JWU40" s="4648"/>
      <c r="JWV40" s="4648"/>
      <c r="JWW40" s="4648"/>
      <c r="JWX40" s="4648"/>
      <c r="JWY40" s="4648"/>
      <c r="JWZ40" s="4648"/>
      <c r="JXA40" s="4648"/>
      <c r="JXB40" s="4648"/>
      <c r="JXC40" s="4648"/>
      <c r="JXD40" s="4648"/>
      <c r="JXE40" s="4648"/>
      <c r="JXF40" s="4648"/>
      <c r="JXG40" s="4648"/>
      <c r="JXH40" s="4648"/>
      <c r="JXI40" s="4648"/>
      <c r="JXJ40" s="4648"/>
      <c r="JXK40" s="4648"/>
      <c r="JXL40" s="4648"/>
      <c r="JXM40" s="4648"/>
      <c r="JXN40" s="4648"/>
      <c r="JXO40" s="4648"/>
      <c r="JXP40" s="4648"/>
      <c r="JXQ40" s="4648"/>
      <c r="JXR40" s="4648"/>
      <c r="JXS40" s="4648"/>
      <c r="JXT40" s="4648"/>
      <c r="JXU40" s="4648"/>
      <c r="JXV40" s="4648"/>
      <c r="JXW40" s="4648"/>
      <c r="JXX40" s="4648"/>
      <c r="JXY40" s="4648"/>
      <c r="JXZ40" s="4648"/>
      <c r="JYA40" s="4648"/>
      <c r="JYB40" s="4648"/>
      <c r="JYC40" s="4648"/>
      <c r="JYD40" s="4648"/>
      <c r="JYE40" s="4648"/>
      <c r="JYF40" s="4648"/>
      <c r="JYG40" s="4648"/>
      <c r="JYH40" s="4648"/>
      <c r="JYI40" s="4648"/>
      <c r="JYJ40" s="4648"/>
      <c r="JYK40" s="4648"/>
      <c r="JYL40" s="4648"/>
      <c r="JYM40" s="4648"/>
      <c r="JYN40" s="4648"/>
      <c r="JYO40" s="4648"/>
      <c r="JYP40" s="4648"/>
      <c r="JYQ40" s="4648"/>
      <c r="JYR40" s="4648"/>
      <c r="JYS40" s="4648"/>
      <c r="JYT40" s="4648"/>
      <c r="JYU40" s="4648"/>
      <c r="JYV40" s="4648"/>
      <c r="JYW40" s="4648"/>
      <c r="JYX40" s="4648"/>
      <c r="JYY40" s="4648"/>
      <c r="JYZ40" s="4648"/>
      <c r="JZA40" s="4648"/>
      <c r="JZB40" s="4648"/>
      <c r="JZC40" s="4648"/>
      <c r="JZD40" s="4648"/>
      <c r="JZE40" s="4648"/>
      <c r="JZF40" s="4648"/>
      <c r="JZG40" s="4648"/>
      <c r="JZH40" s="4648"/>
      <c r="JZI40" s="4648"/>
      <c r="JZJ40" s="4648"/>
      <c r="JZK40" s="4648"/>
      <c r="JZL40" s="4648"/>
      <c r="JZM40" s="4648"/>
      <c r="JZN40" s="4648"/>
      <c r="JZO40" s="4648"/>
      <c r="JZP40" s="4648"/>
      <c r="JZQ40" s="4648"/>
      <c r="JZR40" s="4648"/>
      <c r="JZS40" s="4648"/>
      <c r="JZT40" s="4648"/>
      <c r="JZU40" s="4648"/>
      <c r="JZV40" s="4648"/>
      <c r="JZW40" s="4648"/>
      <c r="JZX40" s="4648"/>
      <c r="JZY40" s="4648"/>
      <c r="JZZ40" s="4648"/>
      <c r="KAA40" s="4648"/>
      <c r="KAB40" s="4648"/>
      <c r="KAC40" s="4648"/>
      <c r="KAD40" s="4648"/>
      <c r="KAE40" s="4648"/>
      <c r="KAF40" s="4648"/>
      <c r="KAG40" s="4648"/>
      <c r="KAH40" s="4648"/>
      <c r="KAI40" s="4648"/>
      <c r="KAJ40" s="4648"/>
      <c r="KAK40" s="4648"/>
      <c r="KAL40" s="4648"/>
      <c r="KAM40" s="4648"/>
      <c r="KAN40" s="4648"/>
      <c r="KAO40" s="4648"/>
      <c r="KAP40" s="4648"/>
      <c r="KAQ40" s="4648"/>
      <c r="KAR40" s="4648"/>
      <c r="KAS40" s="4648"/>
      <c r="KAT40" s="4648"/>
      <c r="KAU40" s="4648"/>
      <c r="KAV40" s="4648"/>
      <c r="KAW40" s="4648"/>
      <c r="KAX40" s="4648"/>
      <c r="KAY40" s="4648"/>
      <c r="KAZ40" s="4648"/>
      <c r="KBA40" s="4648"/>
      <c r="KBB40" s="4648"/>
      <c r="KBC40" s="4648"/>
      <c r="KBD40" s="4648"/>
      <c r="KBE40" s="4648"/>
      <c r="KBF40" s="4648"/>
      <c r="KBG40" s="4648"/>
      <c r="KBH40" s="4648"/>
      <c r="KBI40" s="4648"/>
      <c r="KBJ40" s="4648"/>
      <c r="KBK40" s="4648"/>
      <c r="KBL40" s="4648"/>
      <c r="KBM40" s="4648"/>
      <c r="KBN40" s="4648"/>
      <c r="KBO40" s="4648"/>
      <c r="KBP40" s="4648"/>
      <c r="KBQ40" s="4648"/>
      <c r="KBR40" s="4648"/>
      <c r="KBS40" s="4648"/>
      <c r="KBT40" s="4648"/>
      <c r="KBU40" s="4648"/>
      <c r="KBV40" s="4648"/>
      <c r="KBW40" s="4648"/>
      <c r="KBX40" s="4648"/>
      <c r="KBY40" s="4648"/>
      <c r="KBZ40" s="4648"/>
      <c r="KCA40" s="4648"/>
      <c r="KCB40" s="4648"/>
      <c r="KCC40" s="4648"/>
      <c r="KCD40" s="4648"/>
      <c r="KCE40" s="4648"/>
      <c r="KCF40" s="4648"/>
      <c r="KCG40" s="4648"/>
      <c r="KCH40" s="4648"/>
      <c r="KCI40" s="4648"/>
      <c r="KCJ40" s="4648"/>
      <c r="KCK40" s="4648"/>
      <c r="KCL40" s="4648"/>
      <c r="KCM40" s="4648"/>
      <c r="KCN40" s="4648"/>
      <c r="KCO40" s="4648"/>
      <c r="KCP40" s="4648"/>
      <c r="KCQ40" s="4648"/>
      <c r="KCR40" s="4648"/>
      <c r="KCS40" s="4648"/>
      <c r="KCT40" s="4648"/>
      <c r="KCU40" s="4648"/>
      <c r="KCV40" s="4648"/>
      <c r="KCW40" s="4648"/>
      <c r="KCX40" s="4648"/>
      <c r="KCY40" s="4648"/>
      <c r="KCZ40" s="4648"/>
      <c r="KDA40" s="4648"/>
      <c r="KDB40" s="4648"/>
      <c r="KDC40" s="4648"/>
      <c r="KDD40" s="4648"/>
      <c r="KDE40" s="4648"/>
      <c r="KDF40" s="4648"/>
      <c r="KDG40" s="4648"/>
      <c r="KDH40" s="4648"/>
      <c r="KDI40" s="4648"/>
      <c r="KDJ40" s="4648"/>
      <c r="KDK40" s="4648"/>
      <c r="KDL40" s="4648"/>
      <c r="KDM40" s="4648"/>
      <c r="KDN40" s="4648"/>
      <c r="KDO40" s="4648"/>
      <c r="KDP40" s="4648"/>
      <c r="KDQ40" s="4648"/>
      <c r="KDR40" s="4648"/>
      <c r="KDS40" s="4648"/>
      <c r="KDT40" s="4648"/>
      <c r="KDU40" s="4648"/>
      <c r="KDV40" s="4648"/>
      <c r="KDW40" s="4648"/>
      <c r="KDX40" s="4648"/>
      <c r="KDY40" s="4648"/>
      <c r="KDZ40" s="4648"/>
      <c r="KEA40" s="4648"/>
      <c r="KEB40" s="4648"/>
      <c r="KEC40" s="4648"/>
      <c r="KED40" s="4648"/>
      <c r="KEE40" s="4648"/>
      <c r="KEF40" s="4648"/>
      <c r="KEG40" s="4648"/>
      <c r="KEH40" s="4648"/>
      <c r="KEI40" s="4648"/>
      <c r="KEJ40" s="4648"/>
      <c r="KEK40" s="4648"/>
      <c r="KEL40" s="4648"/>
      <c r="KEM40" s="4648"/>
      <c r="KEN40" s="4648"/>
      <c r="KEO40" s="4648"/>
      <c r="KEP40" s="4648"/>
      <c r="KEQ40" s="4648"/>
      <c r="KER40" s="4648"/>
      <c r="KES40" s="4648"/>
      <c r="KET40" s="4648"/>
      <c r="KEU40" s="4648"/>
      <c r="KEV40" s="4648"/>
      <c r="KEW40" s="4648"/>
      <c r="KEX40" s="4648"/>
      <c r="KEY40" s="4648"/>
      <c r="KEZ40" s="4648"/>
      <c r="KFA40" s="4648"/>
      <c r="KFB40" s="4648"/>
      <c r="KFC40" s="4648"/>
      <c r="KFD40" s="4648"/>
      <c r="KFE40" s="4648"/>
      <c r="KFF40" s="4648"/>
      <c r="KFG40" s="4648"/>
      <c r="KFH40" s="4648"/>
      <c r="KFI40" s="4648"/>
      <c r="KFJ40" s="4648"/>
      <c r="KFK40" s="4648"/>
      <c r="KFL40" s="4648"/>
      <c r="KFM40" s="4648"/>
      <c r="KFN40" s="4648"/>
      <c r="KFO40" s="4648"/>
      <c r="KFP40" s="4648"/>
      <c r="KFQ40" s="4648"/>
      <c r="KFR40" s="4648"/>
      <c r="KFS40" s="4648"/>
      <c r="KFT40" s="4648"/>
      <c r="KFU40" s="4648"/>
      <c r="KFV40" s="4648"/>
      <c r="KFW40" s="4648"/>
      <c r="KFX40" s="4648"/>
      <c r="KFY40" s="4648"/>
      <c r="KFZ40" s="4648"/>
      <c r="KGA40" s="4648"/>
      <c r="KGB40" s="4648"/>
      <c r="KGC40" s="4648"/>
      <c r="KGD40" s="4648"/>
      <c r="KGE40" s="4648"/>
      <c r="KGF40" s="4648"/>
      <c r="KGG40" s="4648"/>
      <c r="KGH40" s="4648"/>
      <c r="KGI40" s="4648"/>
      <c r="KGJ40" s="4648"/>
      <c r="KGK40" s="4648"/>
      <c r="KGL40" s="4648"/>
      <c r="KGM40" s="4648"/>
      <c r="KGN40" s="4648"/>
      <c r="KGO40" s="4648"/>
      <c r="KGP40" s="4648"/>
      <c r="KGQ40" s="4648"/>
      <c r="KGR40" s="4648"/>
      <c r="KGS40" s="4648"/>
      <c r="KGT40" s="4648"/>
      <c r="KGU40" s="4648"/>
      <c r="KGV40" s="4648"/>
      <c r="KGW40" s="4648"/>
      <c r="KGX40" s="4648"/>
      <c r="KGY40" s="4648"/>
      <c r="KGZ40" s="4648"/>
      <c r="KHA40" s="4648"/>
      <c r="KHB40" s="4648"/>
      <c r="KHC40" s="4648"/>
      <c r="KHD40" s="4648"/>
      <c r="KHE40" s="4648"/>
      <c r="KHF40" s="4648"/>
      <c r="KHG40" s="4648"/>
      <c r="KHH40" s="4648"/>
      <c r="KHI40" s="4648"/>
      <c r="KHJ40" s="4648"/>
      <c r="KHK40" s="4648"/>
      <c r="KHL40" s="4648"/>
      <c r="KHM40" s="4648"/>
      <c r="KHN40" s="4648"/>
      <c r="KHO40" s="4648"/>
      <c r="KHP40" s="4648"/>
      <c r="KHQ40" s="4648"/>
      <c r="KHR40" s="4648"/>
      <c r="KHS40" s="4648"/>
      <c r="KHT40" s="4648"/>
      <c r="KHU40" s="4648"/>
      <c r="KHV40" s="4648"/>
      <c r="KHW40" s="4648"/>
      <c r="KHX40" s="4648"/>
      <c r="KHY40" s="4648"/>
      <c r="KHZ40" s="4648"/>
      <c r="KIA40" s="4648"/>
      <c r="KIB40" s="4648"/>
      <c r="KIC40" s="4648"/>
      <c r="KID40" s="4648"/>
      <c r="KIE40" s="4648"/>
      <c r="KIF40" s="4648"/>
      <c r="KIG40" s="4648"/>
      <c r="KIH40" s="4648"/>
      <c r="KII40" s="4648"/>
      <c r="KIJ40" s="4648"/>
      <c r="KIK40" s="4648"/>
      <c r="KIL40" s="4648"/>
      <c r="KIM40" s="4648"/>
      <c r="KIN40" s="4648"/>
      <c r="KIO40" s="4648"/>
      <c r="KIP40" s="4648"/>
      <c r="KIQ40" s="4648"/>
      <c r="KIR40" s="4648"/>
      <c r="KIS40" s="4648"/>
      <c r="KIT40" s="4648"/>
      <c r="KIU40" s="4648"/>
      <c r="KIV40" s="4648"/>
      <c r="KIW40" s="4648"/>
      <c r="KIX40" s="4648"/>
      <c r="KIY40" s="4648"/>
      <c r="KIZ40" s="4648"/>
      <c r="KJA40" s="4648"/>
      <c r="KJB40" s="4648"/>
      <c r="KJC40" s="4648"/>
      <c r="KJD40" s="4648"/>
      <c r="KJE40" s="4648"/>
      <c r="KJF40" s="4648"/>
      <c r="KJG40" s="4648"/>
      <c r="KJH40" s="4648"/>
      <c r="KJI40" s="4648"/>
      <c r="KJJ40" s="4648"/>
      <c r="KJK40" s="4648"/>
      <c r="KJL40" s="4648"/>
      <c r="KJM40" s="4648"/>
      <c r="KJN40" s="4648"/>
      <c r="KJO40" s="4648"/>
      <c r="KJP40" s="4648"/>
      <c r="KJQ40" s="4648"/>
      <c r="KJR40" s="4648"/>
      <c r="KJS40" s="4648"/>
      <c r="KJT40" s="4648"/>
      <c r="KJU40" s="4648"/>
      <c r="KJV40" s="4648"/>
      <c r="KJW40" s="4648"/>
      <c r="KJX40" s="4648"/>
      <c r="KJY40" s="4648"/>
      <c r="KJZ40" s="4648"/>
      <c r="KKA40" s="4648"/>
      <c r="KKB40" s="4648"/>
      <c r="KKC40" s="4648"/>
      <c r="KKD40" s="4648"/>
      <c r="KKE40" s="4648"/>
      <c r="KKF40" s="4648"/>
      <c r="KKG40" s="4648"/>
      <c r="KKH40" s="4648"/>
      <c r="KKI40" s="4648"/>
      <c r="KKJ40" s="4648"/>
      <c r="KKK40" s="4648"/>
      <c r="KKL40" s="4648"/>
      <c r="KKM40" s="4648"/>
      <c r="KKN40" s="4648"/>
      <c r="KKO40" s="4648"/>
      <c r="KKP40" s="4648"/>
      <c r="KKQ40" s="4648"/>
      <c r="KKR40" s="4648"/>
      <c r="KKS40" s="4648"/>
      <c r="KKT40" s="4648"/>
      <c r="KKU40" s="4648"/>
      <c r="KKV40" s="4648"/>
      <c r="KKW40" s="4648"/>
      <c r="KKX40" s="4648"/>
      <c r="KKY40" s="4648"/>
      <c r="KKZ40" s="4648"/>
      <c r="KLA40" s="4648"/>
      <c r="KLB40" s="4648"/>
      <c r="KLC40" s="4648"/>
      <c r="KLD40" s="4648"/>
      <c r="KLE40" s="4648"/>
      <c r="KLF40" s="4648"/>
      <c r="KLG40" s="4648"/>
      <c r="KLH40" s="4648"/>
      <c r="KLI40" s="4648"/>
      <c r="KLJ40" s="4648"/>
      <c r="KLK40" s="4648"/>
      <c r="KLL40" s="4648"/>
      <c r="KLM40" s="4648"/>
      <c r="KLN40" s="4648"/>
      <c r="KLO40" s="4648"/>
      <c r="KLP40" s="4648"/>
      <c r="KLQ40" s="4648"/>
      <c r="KLR40" s="4648"/>
      <c r="KLS40" s="4648"/>
      <c r="KLT40" s="4648"/>
      <c r="KLU40" s="4648"/>
      <c r="KLV40" s="4648"/>
      <c r="KLW40" s="4648"/>
      <c r="KLX40" s="4648"/>
      <c r="KLY40" s="4648"/>
      <c r="KLZ40" s="4648"/>
      <c r="KMA40" s="4648"/>
      <c r="KMB40" s="4648"/>
      <c r="KMC40" s="4648"/>
      <c r="KMD40" s="4648"/>
      <c r="KME40" s="4648"/>
      <c r="KMF40" s="4648"/>
      <c r="KMG40" s="4648"/>
      <c r="KMH40" s="4648"/>
      <c r="KMI40" s="4648"/>
      <c r="KMJ40" s="4648"/>
      <c r="KMK40" s="4648"/>
      <c r="KML40" s="4648"/>
      <c r="KMM40" s="4648"/>
      <c r="KMN40" s="4648"/>
      <c r="KMO40" s="4648"/>
      <c r="KMP40" s="4648"/>
      <c r="KMQ40" s="4648"/>
      <c r="KMR40" s="4648"/>
      <c r="KMS40" s="4648"/>
      <c r="KMT40" s="4648"/>
      <c r="KMU40" s="4648"/>
      <c r="KMV40" s="4648"/>
      <c r="KMW40" s="4648"/>
      <c r="KMX40" s="4648"/>
      <c r="KMY40" s="4648"/>
      <c r="KMZ40" s="4648"/>
      <c r="KNA40" s="4648"/>
      <c r="KNB40" s="4648"/>
      <c r="KNC40" s="4648"/>
      <c r="KND40" s="4648"/>
      <c r="KNE40" s="4648"/>
      <c r="KNF40" s="4648"/>
      <c r="KNG40" s="4648"/>
      <c r="KNH40" s="4648"/>
      <c r="KNI40" s="4648"/>
      <c r="KNJ40" s="4648"/>
      <c r="KNK40" s="4648"/>
      <c r="KNL40" s="4648"/>
      <c r="KNM40" s="4648"/>
      <c r="KNN40" s="4648"/>
      <c r="KNO40" s="4648"/>
      <c r="KNP40" s="4648"/>
      <c r="KNQ40" s="4648"/>
      <c r="KNR40" s="4648"/>
      <c r="KNS40" s="4648"/>
      <c r="KNT40" s="4648"/>
      <c r="KNU40" s="4648"/>
      <c r="KNV40" s="4648"/>
      <c r="KNW40" s="4648"/>
      <c r="KNX40" s="4648"/>
      <c r="KNY40" s="4648"/>
      <c r="KNZ40" s="4648"/>
      <c r="KOA40" s="4648"/>
      <c r="KOB40" s="4648"/>
      <c r="KOC40" s="4648"/>
      <c r="KOD40" s="4648"/>
      <c r="KOE40" s="4648"/>
      <c r="KOF40" s="4648"/>
      <c r="KOG40" s="4648"/>
      <c r="KOH40" s="4648"/>
      <c r="KOI40" s="4648"/>
      <c r="KOJ40" s="4648"/>
      <c r="KOK40" s="4648"/>
      <c r="KOL40" s="4648"/>
      <c r="KOM40" s="4648"/>
      <c r="KON40" s="4648"/>
      <c r="KOO40" s="4648"/>
      <c r="KOP40" s="4648"/>
      <c r="KOQ40" s="4648"/>
      <c r="KOR40" s="4648"/>
      <c r="KOS40" s="4648"/>
      <c r="KOT40" s="4648"/>
      <c r="KOU40" s="4648"/>
      <c r="KOV40" s="4648"/>
      <c r="KOW40" s="4648"/>
      <c r="KOX40" s="4648"/>
      <c r="KOY40" s="4648"/>
      <c r="KOZ40" s="4648"/>
      <c r="KPA40" s="4648"/>
      <c r="KPB40" s="4648"/>
      <c r="KPC40" s="4648"/>
      <c r="KPD40" s="4648"/>
      <c r="KPE40" s="4648"/>
      <c r="KPF40" s="4648"/>
      <c r="KPG40" s="4648"/>
      <c r="KPH40" s="4648"/>
      <c r="KPI40" s="4648"/>
      <c r="KPJ40" s="4648"/>
      <c r="KPK40" s="4648"/>
      <c r="KPL40" s="4648"/>
      <c r="KPM40" s="4648"/>
      <c r="KPN40" s="4648"/>
      <c r="KPO40" s="4648"/>
      <c r="KPP40" s="4648"/>
      <c r="KPQ40" s="4648"/>
      <c r="KPR40" s="4648"/>
      <c r="KPS40" s="4648"/>
      <c r="KPT40" s="4648"/>
      <c r="KPU40" s="4648"/>
      <c r="KPV40" s="4648"/>
      <c r="KPW40" s="4648"/>
      <c r="KPX40" s="4648"/>
      <c r="KPY40" s="4648"/>
      <c r="KPZ40" s="4648"/>
      <c r="KQA40" s="4648"/>
      <c r="KQB40" s="4648"/>
      <c r="KQC40" s="4648"/>
      <c r="KQD40" s="4648"/>
      <c r="KQE40" s="4648"/>
      <c r="KQF40" s="4648"/>
      <c r="KQG40" s="4648"/>
      <c r="KQH40" s="4648"/>
      <c r="KQI40" s="4648"/>
      <c r="KQJ40" s="4648"/>
      <c r="KQK40" s="4648"/>
      <c r="KQL40" s="4648"/>
      <c r="KQM40" s="4648"/>
      <c r="KQN40" s="4648"/>
      <c r="KQO40" s="4648"/>
      <c r="KQP40" s="4648"/>
      <c r="KQQ40" s="4648"/>
      <c r="KQR40" s="4648"/>
      <c r="KQS40" s="4648"/>
      <c r="KQT40" s="4648"/>
      <c r="KQU40" s="4648"/>
      <c r="KQV40" s="4648"/>
      <c r="KQW40" s="4648"/>
      <c r="KQX40" s="4648"/>
      <c r="KQY40" s="4648"/>
      <c r="KQZ40" s="4648"/>
      <c r="KRA40" s="4648"/>
      <c r="KRB40" s="4648"/>
      <c r="KRC40" s="4648"/>
      <c r="KRD40" s="4648"/>
      <c r="KRE40" s="4648"/>
      <c r="KRF40" s="4648"/>
      <c r="KRG40" s="4648"/>
      <c r="KRH40" s="4648"/>
      <c r="KRI40" s="4648"/>
      <c r="KRJ40" s="4648"/>
      <c r="KRK40" s="4648"/>
      <c r="KRL40" s="4648"/>
      <c r="KRM40" s="4648"/>
      <c r="KRN40" s="4648"/>
      <c r="KRO40" s="4648"/>
      <c r="KRP40" s="4648"/>
      <c r="KRQ40" s="4648"/>
      <c r="KRR40" s="4648"/>
      <c r="KRS40" s="4648"/>
      <c r="KRT40" s="4648"/>
      <c r="KRU40" s="4648"/>
      <c r="KRV40" s="4648"/>
      <c r="KRW40" s="4648"/>
      <c r="KRX40" s="4648"/>
      <c r="KRY40" s="4648"/>
      <c r="KRZ40" s="4648"/>
      <c r="KSA40" s="4648"/>
      <c r="KSB40" s="4648"/>
      <c r="KSC40" s="4648"/>
      <c r="KSD40" s="4648"/>
      <c r="KSE40" s="4648"/>
      <c r="KSF40" s="4648"/>
      <c r="KSG40" s="4648"/>
      <c r="KSH40" s="4648"/>
      <c r="KSI40" s="4648"/>
      <c r="KSJ40" s="4648"/>
      <c r="KSK40" s="4648"/>
      <c r="KSL40" s="4648"/>
      <c r="KSM40" s="4648"/>
      <c r="KSN40" s="4648"/>
      <c r="KSO40" s="4648"/>
      <c r="KSP40" s="4648"/>
      <c r="KSQ40" s="4648"/>
      <c r="KSR40" s="4648"/>
      <c r="KSS40" s="4648"/>
      <c r="KST40" s="4648"/>
      <c r="KSU40" s="4648"/>
      <c r="KSV40" s="4648"/>
      <c r="KSW40" s="4648"/>
      <c r="KSX40" s="4648"/>
      <c r="KSY40" s="4648"/>
      <c r="KSZ40" s="4648"/>
      <c r="KTA40" s="4648"/>
      <c r="KTB40" s="4648"/>
      <c r="KTC40" s="4648"/>
      <c r="KTD40" s="4648"/>
      <c r="KTE40" s="4648"/>
      <c r="KTF40" s="4648"/>
      <c r="KTG40" s="4648"/>
      <c r="KTH40" s="4648"/>
      <c r="KTI40" s="4648"/>
      <c r="KTJ40" s="4648"/>
      <c r="KTK40" s="4648"/>
      <c r="KTL40" s="4648"/>
      <c r="KTM40" s="4648"/>
      <c r="KTN40" s="4648"/>
      <c r="KTO40" s="4648"/>
      <c r="KTP40" s="4648"/>
      <c r="KTQ40" s="4648"/>
      <c r="KTR40" s="4648"/>
      <c r="KTS40" s="4648"/>
      <c r="KTT40" s="4648"/>
      <c r="KTU40" s="4648"/>
      <c r="KTV40" s="4648"/>
      <c r="KTW40" s="4648"/>
      <c r="KTX40" s="4648"/>
      <c r="KTY40" s="4648"/>
      <c r="KTZ40" s="4648"/>
      <c r="KUA40" s="4648"/>
      <c r="KUB40" s="4648"/>
      <c r="KUC40" s="4648"/>
      <c r="KUD40" s="4648"/>
      <c r="KUE40" s="4648"/>
      <c r="KUF40" s="4648"/>
      <c r="KUG40" s="4648"/>
      <c r="KUH40" s="4648"/>
      <c r="KUI40" s="4648"/>
      <c r="KUJ40" s="4648"/>
      <c r="KUK40" s="4648"/>
      <c r="KUL40" s="4648"/>
      <c r="KUM40" s="4648"/>
      <c r="KUN40" s="4648"/>
      <c r="KUO40" s="4648"/>
      <c r="KUP40" s="4648"/>
      <c r="KUQ40" s="4648"/>
      <c r="KUR40" s="4648"/>
      <c r="KUS40" s="4648"/>
      <c r="KUT40" s="4648"/>
      <c r="KUU40" s="4648"/>
      <c r="KUV40" s="4648"/>
      <c r="KUW40" s="4648"/>
      <c r="KUX40" s="4648"/>
      <c r="KUY40" s="4648"/>
      <c r="KUZ40" s="4648"/>
      <c r="KVA40" s="4648"/>
      <c r="KVB40" s="4648"/>
      <c r="KVC40" s="4648"/>
      <c r="KVD40" s="4648"/>
      <c r="KVE40" s="4648"/>
      <c r="KVF40" s="4648"/>
      <c r="KVG40" s="4648"/>
      <c r="KVH40" s="4648"/>
      <c r="KVI40" s="4648"/>
      <c r="KVJ40" s="4648"/>
      <c r="KVK40" s="4648"/>
      <c r="KVL40" s="4648"/>
      <c r="KVM40" s="4648"/>
      <c r="KVN40" s="4648"/>
      <c r="KVO40" s="4648"/>
      <c r="KVP40" s="4648"/>
      <c r="KVQ40" s="4648"/>
      <c r="KVR40" s="4648"/>
      <c r="KVS40" s="4648"/>
      <c r="KVT40" s="4648"/>
      <c r="KVU40" s="4648"/>
      <c r="KVV40" s="4648"/>
      <c r="KVW40" s="4648"/>
      <c r="KVX40" s="4648"/>
      <c r="KVY40" s="4648"/>
      <c r="KVZ40" s="4648"/>
      <c r="KWA40" s="4648"/>
      <c r="KWB40" s="4648"/>
      <c r="KWC40" s="4648"/>
      <c r="KWD40" s="4648"/>
      <c r="KWE40" s="4648"/>
      <c r="KWF40" s="4648"/>
      <c r="KWG40" s="4648"/>
      <c r="KWH40" s="4648"/>
      <c r="KWI40" s="4648"/>
      <c r="KWJ40" s="4648"/>
      <c r="KWK40" s="4648"/>
      <c r="KWL40" s="4648"/>
      <c r="KWM40" s="4648"/>
      <c r="KWN40" s="4648"/>
      <c r="KWO40" s="4648"/>
      <c r="KWP40" s="4648"/>
      <c r="KWQ40" s="4648"/>
      <c r="KWR40" s="4648"/>
      <c r="KWS40" s="4648"/>
      <c r="KWT40" s="4648"/>
      <c r="KWU40" s="4648"/>
      <c r="KWV40" s="4648"/>
      <c r="KWW40" s="4648"/>
      <c r="KWX40" s="4648"/>
      <c r="KWY40" s="4648"/>
      <c r="KWZ40" s="4648"/>
      <c r="KXA40" s="4648"/>
      <c r="KXB40" s="4648"/>
      <c r="KXC40" s="4648"/>
      <c r="KXD40" s="4648"/>
      <c r="KXE40" s="4648"/>
      <c r="KXF40" s="4648"/>
      <c r="KXG40" s="4648"/>
      <c r="KXH40" s="4648"/>
      <c r="KXI40" s="4648"/>
      <c r="KXJ40" s="4648"/>
      <c r="KXK40" s="4648"/>
      <c r="KXL40" s="4648"/>
      <c r="KXM40" s="4648"/>
      <c r="KXN40" s="4648"/>
      <c r="KXO40" s="4648"/>
      <c r="KXP40" s="4648"/>
      <c r="KXQ40" s="4648"/>
      <c r="KXR40" s="4648"/>
      <c r="KXS40" s="4648"/>
      <c r="KXT40" s="4648"/>
      <c r="KXU40" s="4648"/>
      <c r="KXV40" s="4648"/>
      <c r="KXW40" s="4648"/>
      <c r="KXX40" s="4648"/>
      <c r="KXY40" s="4648"/>
      <c r="KXZ40" s="4648"/>
      <c r="KYA40" s="4648"/>
      <c r="KYB40" s="4648"/>
      <c r="KYC40" s="4648"/>
      <c r="KYD40" s="4648"/>
      <c r="KYE40" s="4648"/>
      <c r="KYF40" s="4648"/>
      <c r="KYG40" s="4648"/>
      <c r="KYH40" s="4648"/>
      <c r="KYI40" s="4648"/>
      <c r="KYJ40" s="4648"/>
      <c r="KYK40" s="4648"/>
      <c r="KYL40" s="4648"/>
      <c r="KYM40" s="4648"/>
      <c r="KYN40" s="4648"/>
      <c r="KYO40" s="4648"/>
      <c r="KYP40" s="4648"/>
      <c r="KYQ40" s="4648"/>
      <c r="KYR40" s="4648"/>
      <c r="KYS40" s="4648"/>
      <c r="KYT40" s="4648"/>
      <c r="KYU40" s="4648"/>
      <c r="KYV40" s="4648"/>
      <c r="KYW40" s="4648"/>
      <c r="KYX40" s="4648"/>
      <c r="KYY40" s="4648"/>
      <c r="KYZ40" s="4648"/>
      <c r="KZA40" s="4648"/>
      <c r="KZB40" s="4648"/>
      <c r="KZC40" s="4648"/>
      <c r="KZD40" s="4648"/>
      <c r="KZE40" s="4648"/>
      <c r="KZF40" s="4648"/>
      <c r="KZG40" s="4648"/>
      <c r="KZH40" s="4648"/>
      <c r="KZI40" s="4648"/>
      <c r="KZJ40" s="4648"/>
      <c r="KZK40" s="4648"/>
      <c r="KZL40" s="4648"/>
      <c r="KZM40" s="4648"/>
      <c r="KZN40" s="4648"/>
      <c r="KZO40" s="4648"/>
      <c r="KZP40" s="4648"/>
      <c r="KZQ40" s="4648"/>
      <c r="KZR40" s="4648"/>
      <c r="KZS40" s="4648"/>
      <c r="KZT40" s="4648"/>
      <c r="KZU40" s="4648"/>
      <c r="KZV40" s="4648"/>
      <c r="KZW40" s="4648"/>
      <c r="KZX40" s="4648"/>
      <c r="KZY40" s="4648"/>
      <c r="KZZ40" s="4648"/>
      <c r="LAA40" s="4648"/>
      <c r="LAB40" s="4648"/>
      <c r="LAC40" s="4648"/>
      <c r="LAD40" s="4648"/>
      <c r="LAE40" s="4648"/>
      <c r="LAF40" s="4648"/>
      <c r="LAG40" s="4648"/>
      <c r="LAH40" s="4648"/>
      <c r="LAI40" s="4648"/>
      <c r="LAJ40" s="4648"/>
      <c r="LAK40" s="4648"/>
      <c r="LAL40" s="4648"/>
      <c r="LAM40" s="4648"/>
      <c r="LAN40" s="4648"/>
      <c r="LAO40" s="4648"/>
      <c r="LAP40" s="4648"/>
      <c r="LAQ40" s="4648"/>
      <c r="LAR40" s="4648"/>
      <c r="LAS40" s="4648"/>
      <c r="LAT40" s="4648"/>
      <c r="LAU40" s="4648"/>
      <c r="LAV40" s="4648"/>
      <c r="LAW40" s="4648"/>
      <c r="LAX40" s="4648"/>
      <c r="LAY40" s="4648"/>
      <c r="LAZ40" s="4648"/>
      <c r="LBA40" s="4648"/>
      <c r="LBB40" s="4648"/>
      <c r="LBC40" s="4648"/>
      <c r="LBD40" s="4648"/>
      <c r="LBE40" s="4648"/>
      <c r="LBF40" s="4648"/>
      <c r="LBG40" s="4648"/>
      <c r="LBH40" s="4648"/>
      <c r="LBI40" s="4648"/>
      <c r="LBJ40" s="4648"/>
      <c r="LBK40" s="4648"/>
      <c r="LBL40" s="4648"/>
      <c r="LBM40" s="4648"/>
      <c r="LBN40" s="4648"/>
      <c r="LBO40" s="4648"/>
      <c r="LBP40" s="4648"/>
      <c r="LBQ40" s="4648"/>
      <c r="LBR40" s="4648"/>
      <c r="LBS40" s="4648"/>
      <c r="LBT40" s="4648"/>
      <c r="LBU40" s="4648"/>
      <c r="LBV40" s="4648"/>
      <c r="LBW40" s="4648"/>
      <c r="LBX40" s="4648"/>
      <c r="LBY40" s="4648"/>
      <c r="LBZ40" s="4648"/>
      <c r="LCA40" s="4648"/>
      <c r="LCB40" s="4648"/>
      <c r="LCC40" s="4648"/>
      <c r="LCD40" s="4648"/>
      <c r="LCE40" s="4648"/>
      <c r="LCF40" s="4648"/>
      <c r="LCG40" s="4648"/>
      <c r="LCH40" s="4648"/>
      <c r="LCI40" s="4648"/>
      <c r="LCJ40" s="4648"/>
      <c r="LCK40" s="4648"/>
      <c r="LCL40" s="4648"/>
      <c r="LCM40" s="4648"/>
      <c r="LCN40" s="4648"/>
      <c r="LCO40" s="4648"/>
      <c r="LCP40" s="4648"/>
      <c r="LCQ40" s="4648"/>
      <c r="LCR40" s="4648"/>
      <c r="LCS40" s="4648"/>
      <c r="LCT40" s="4648"/>
      <c r="LCU40" s="4648"/>
      <c r="LCV40" s="4648"/>
      <c r="LCW40" s="4648"/>
      <c r="LCX40" s="4648"/>
      <c r="LCY40" s="4648"/>
      <c r="LCZ40" s="4648"/>
      <c r="LDA40" s="4648"/>
      <c r="LDB40" s="4648"/>
      <c r="LDC40" s="4648"/>
      <c r="LDD40" s="4648"/>
      <c r="LDE40" s="4648"/>
      <c r="LDF40" s="4648"/>
      <c r="LDG40" s="4648"/>
      <c r="LDH40" s="4648"/>
      <c r="LDI40" s="4648"/>
      <c r="LDJ40" s="4648"/>
      <c r="LDK40" s="4648"/>
      <c r="LDL40" s="4648"/>
      <c r="LDM40" s="4648"/>
      <c r="LDN40" s="4648"/>
      <c r="LDO40" s="4648"/>
      <c r="LDP40" s="4648"/>
      <c r="LDQ40" s="4648"/>
      <c r="LDR40" s="4648"/>
      <c r="LDS40" s="4648"/>
      <c r="LDT40" s="4648"/>
      <c r="LDU40" s="4648"/>
      <c r="LDV40" s="4648"/>
      <c r="LDW40" s="4648"/>
      <c r="LDX40" s="4648"/>
      <c r="LDY40" s="4648"/>
      <c r="LDZ40" s="4648"/>
      <c r="LEA40" s="4648"/>
      <c r="LEB40" s="4648"/>
      <c r="LEC40" s="4648"/>
      <c r="LED40" s="4648"/>
      <c r="LEE40" s="4648"/>
      <c r="LEF40" s="4648"/>
      <c r="LEG40" s="4648"/>
      <c r="LEH40" s="4648"/>
      <c r="LEI40" s="4648"/>
      <c r="LEJ40" s="4648"/>
      <c r="LEK40" s="4648"/>
      <c r="LEL40" s="4648"/>
      <c r="LEM40" s="4648"/>
      <c r="LEN40" s="4648"/>
      <c r="LEO40" s="4648"/>
      <c r="LEP40" s="4648"/>
      <c r="LEQ40" s="4648"/>
      <c r="LER40" s="4648"/>
      <c r="LES40" s="4648"/>
      <c r="LET40" s="4648"/>
      <c r="LEU40" s="4648"/>
      <c r="LEV40" s="4648"/>
      <c r="LEW40" s="4648"/>
      <c r="LEX40" s="4648"/>
      <c r="LEY40" s="4648"/>
      <c r="LEZ40" s="4648"/>
      <c r="LFA40" s="4648"/>
      <c r="LFB40" s="4648"/>
      <c r="LFC40" s="4648"/>
      <c r="LFD40" s="4648"/>
      <c r="LFE40" s="4648"/>
      <c r="LFF40" s="4648"/>
      <c r="LFG40" s="4648"/>
      <c r="LFH40" s="4648"/>
      <c r="LFI40" s="4648"/>
      <c r="LFJ40" s="4648"/>
      <c r="LFK40" s="4648"/>
      <c r="LFL40" s="4648"/>
      <c r="LFM40" s="4648"/>
      <c r="LFN40" s="4648"/>
      <c r="LFO40" s="4648"/>
      <c r="LFP40" s="4648"/>
      <c r="LFQ40" s="4648"/>
      <c r="LFR40" s="4648"/>
      <c r="LFS40" s="4648"/>
      <c r="LFT40" s="4648"/>
      <c r="LFU40" s="4648"/>
      <c r="LFV40" s="4648"/>
      <c r="LFW40" s="4648"/>
      <c r="LFX40" s="4648"/>
      <c r="LFY40" s="4648"/>
      <c r="LFZ40" s="4648"/>
      <c r="LGA40" s="4648"/>
      <c r="LGB40" s="4648"/>
      <c r="LGC40" s="4648"/>
      <c r="LGD40" s="4648"/>
      <c r="LGE40" s="4648"/>
      <c r="LGF40" s="4648"/>
      <c r="LGG40" s="4648"/>
      <c r="LGH40" s="4648"/>
      <c r="LGI40" s="4648"/>
      <c r="LGJ40" s="4648"/>
      <c r="LGK40" s="4648"/>
      <c r="LGL40" s="4648"/>
      <c r="LGM40" s="4648"/>
      <c r="LGN40" s="4648"/>
      <c r="LGO40" s="4648"/>
      <c r="LGP40" s="4648"/>
      <c r="LGQ40" s="4648"/>
      <c r="LGR40" s="4648"/>
      <c r="LGS40" s="4648"/>
      <c r="LGT40" s="4648"/>
      <c r="LGU40" s="4648"/>
      <c r="LGV40" s="4648"/>
      <c r="LGW40" s="4648"/>
      <c r="LGX40" s="4648"/>
      <c r="LGY40" s="4648"/>
      <c r="LGZ40" s="4648"/>
      <c r="LHA40" s="4648"/>
      <c r="LHB40" s="4648"/>
      <c r="LHC40" s="4648"/>
      <c r="LHD40" s="4648"/>
      <c r="LHE40" s="4648"/>
      <c r="LHF40" s="4648"/>
      <c r="LHG40" s="4648"/>
      <c r="LHH40" s="4648"/>
      <c r="LHI40" s="4648"/>
      <c r="LHJ40" s="4648"/>
      <c r="LHK40" s="4648"/>
      <c r="LHL40" s="4648"/>
      <c r="LHM40" s="4648"/>
      <c r="LHN40" s="4648"/>
      <c r="LHO40" s="4648"/>
      <c r="LHP40" s="4648"/>
      <c r="LHQ40" s="4648"/>
      <c r="LHR40" s="4648"/>
      <c r="LHS40" s="4648"/>
      <c r="LHT40" s="4648"/>
      <c r="LHU40" s="4648"/>
      <c r="LHV40" s="4648"/>
      <c r="LHW40" s="4648"/>
      <c r="LHX40" s="4648"/>
      <c r="LHY40" s="4648"/>
      <c r="LHZ40" s="4648"/>
      <c r="LIA40" s="4648"/>
      <c r="LIB40" s="4648"/>
      <c r="LIC40" s="4648"/>
      <c r="LID40" s="4648"/>
      <c r="LIE40" s="4648"/>
      <c r="LIF40" s="4648"/>
      <c r="LIG40" s="4648"/>
      <c r="LIH40" s="4648"/>
      <c r="LII40" s="4648"/>
      <c r="LIJ40" s="4648"/>
      <c r="LIK40" s="4648"/>
      <c r="LIL40" s="4648"/>
      <c r="LIM40" s="4648"/>
      <c r="LIN40" s="4648"/>
      <c r="LIO40" s="4648"/>
      <c r="LIP40" s="4648"/>
      <c r="LIQ40" s="4648"/>
      <c r="LIR40" s="4648"/>
      <c r="LIS40" s="4648"/>
      <c r="LIT40" s="4648"/>
      <c r="LIU40" s="4648"/>
      <c r="LIV40" s="4648"/>
      <c r="LIW40" s="4648"/>
      <c r="LIX40" s="4648"/>
      <c r="LIY40" s="4648"/>
      <c r="LIZ40" s="4648"/>
      <c r="LJA40" s="4648"/>
      <c r="LJB40" s="4648"/>
      <c r="LJC40" s="4648"/>
      <c r="LJD40" s="4648"/>
      <c r="LJE40" s="4648"/>
      <c r="LJF40" s="4648"/>
      <c r="LJG40" s="4648"/>
      <c r="LJH40" s="4648"/>
      <c r="LJI40" s="4648"/>
      <c r="LJJ40" s="4648"/>
      <c r="LJK40" s="4648"/>
      <c r="LJL40" s="4648"/>
      <c r="LJM40" s="4648"/>
      <c r="LJN40" s="4648"/>
      <c r="LJO40" s="4648"/>
      <c r="LJP40" s="4648"/>
      <c r="LJQ40" s="4648"/>
      <c r="LJR40" s="4648"/>
      <c r="LJS40" s="4648"/>
      <c r="LJT40" s="4648"/>
      <c r="LJU40" s="4648"/>
      <c r="LJV40" s="4648"/>
      <c r="LJW40" s="4648"/>
      <c r="LJX40" s="4648"/>
      <c r="LJY40" s="4648"/>
      <c r="LJZ40" s="4648"/>
      <c r="LKA40" s="4648"/>
      <c r="LKB40" s="4648"/>
      <c r="LKC40" s="4648"/>
      <c r="LKD40" s="4648"/>
      <c r="LKE40" s="4648"/>
      <c r="LKF40" s="4648"/>
      <c r="LKG40" s="4648"/>
      <c r="LKH40" s="4648"/>
      <c r="LKI40" s="4648"/>
      <c r="LKJ40" s="4648"/>
      <c r="LKK40" s="4648"/>
      <c r="LKL40" s="4648"/>
      <c r="LKM40" s="4648"/>
      <c r="LKN40" s="4648"/>
      <c r="LKO40" s="4648"/>
      <c r="LKP40" s="4648"/>
      <c r="LKQ40" s="4648"/>
      <c r="LKR40" s="4648"/>
      <c r="LKS40" s="4648"/>
      <c r="LKT40" s="4648"/>
      <c r="LKU40" s="4648"/>
      <c r="LKV40" s="4648"/>
      <c r="LKW40" s="4648"/>
      <c r="LKX40" s="4648"/>
      <c r="LKY40" s="4648"/>
      <c r="LKZ40" s="4648"/>
      <c r="LLA40" s="4648"/>
      <c r="LLB40" s="4648"/>
      <c r="LLC40" s="4648"/>
      <c r="LLD40" s="4648"/>
      <c r="LLE40" s="4648"/>
      <c r="LLF40" s="4648"/>
      <c r="LLG40" s="4648"/>
      <c r="LLH40" s="4648"/>
      <c r="LLI40" s="4648"/>
      <c r="LLJ40" s="4648"/>
      <c r="LLK40" s="4648"/>
      <c r="LLL40" s="4648"/>
      <c r="LLM40" s="4648"/>
      <c r="LLN40" s="4648"/>
      <c r="LLO40" s="4648"/>
      <c r="LLP40" s="4648"/>
      <c r="LLQ40" s="4648"/>
      <c r="LLR40" s="4648"/>
      <c r="LLS40" s="4648"/>
      <c r="LLT40" s="4648"/>
      <c r="LLU40" s="4648"/>
      <c r="LLV40" s="4648"/>
      <c r="LLW40" s="4648"/>
      <c r="LLX40" s="4648"/>
      <c r="LLY40" s="4648"/>
      <c r="LLZ40" s="4648"/>
      <c r="LMA40" s="4648"/>
      <c r="LMB40" s="4648"/>
      <c r="LMC40" s="4648"/>
      <c r="LMD40" s="4648"/>
      <c r="LME40" s="4648"/>
      <c r="LMF40" s="4648"/>
      <c r="LMG40" s="4648"/>
      <c r="LMH40" s="4648"/>
      <c r="LMI40" s="4648"/>
      <c r="LMJ40" s="4648"/>
      <c r="LMK40" s="4648"/>
      <c r="LML40" s="4648"/>
      <c r="LMM40" s="4648"/>
      <c r="LMN40" s="4648"/>
      <c r="LMO40" s="4648"/>
      <c r="LMP40" s="4648"/>
      <c r="LMQ40" s="4648"/>
      <c r="LMR40" s="4648"/>
      <c r="LMS40" s="4648"/>
      <c r="LMT40" s="4648"/>
      <c r="LMU40" s="4648"/>
      <c r="LMV40" s="4648"/>
      <c r="LMW40" s="4648"/>
      <c r="LMX40" s="4648"/>
      <c r="LMY40" s="4648"/>
      <c r="LMZ40" s="4648"/>
      <c r="LNA40" s="4648"/>
      <c r="LNB40" s="4648"/>
      <c r="LNC40" s="4648"/>
      <c r="LND40" s="4648"/>
      <c r="LNE40" s="4648"/>
      <c r="LNF40" s="4648"/>
      <c r="LNG40" s="4648"/>
      <c r="LNH40" s="4648"/>
      <c r="LNI40" s="4648"/>
      <c r="LNJ40" s="4648"/>
      <c r="LNK40" s="4648"/>
      <c r="LNL40" s="4648"/>
      <c r="LNM40" s="4648"/>
      <c r="LNN40" s="4648"/>
      <c r="LNO40" s="4648"/>
      <c r="LNP40" s="4648"/>
      <c r="LNQ40" s="4648"/>
      <c r="LNR40" s="4648"/>
      <c r="LNS40" s="4648"/>
      <c r="LNT40" s="4648"/>
      <c r="LNU40" s="4648"/>
      <c r="LNV40" s="4648"/>
      <c r="LNW40" s="4648"/>
      <c r="LNX40" s="4648"/>
      <c r="LNY40" s="4648"/>
      <c r="LNZ40" s="4648"/>
      <c r="LOA40" s="4648"/>
      <c r="LOB40" s="4648"/>
      <c r="LOC40" s="4648"/>
      <c r="LOD40" s="4648"/>
      <c r="LOE40" s="4648"/>
      <c r="LOF40" s="4648"/>
      <c r="LOG40" s="4648"/>
      <c r="LOH40" s="4648"/>
      <c r="LOI40" s="4648"/>
      <c r="LOJ40" s="4648"/>
      <c r="LOK40" s="4648"/>
      <c r="LOL40" s="4648"/>
      <c r="LOM40" s="4648"/>
      <c r="LON40" s="4648"/>
      <c r="LOO40" s="4648"/>
      <c r="LOP40" s="4648"/>
      <c r="LOQ40" s="4648"/>
      <c r="LOR40" s="4648"/>
      <c r="LOS40" s="4648"/>
      <c r="LOT40" s="4648"/>
      <c r="LOU40" s="4648"/>
      <c r="LOV40" s="4648"/>
      <c r="LOW40" s="4648"/>
      <c r="LOX40" s="4648"/>
      <c r="LOY40" s="4648"/>
      <c r="LOZ40" s="4648"/>
      <c r="LPA40" s="4648"/>
      <c r="LPB40" s="4648"/>
      <c r="LPC40" s="4648"/>
      <c r="LPD40" s="4648"/>
      <c r="LPE40" s="4648"/>
      <c r="LPF40" s="4648"/>
      <c r="LPG40" s="4648"/>
      <c r="LPH40" s="4648"/>
      <c r="LPI40" s="4648"/>
      <c r="LPJ40" s="4648"/>
      <c r="LPK40" s="4648"/>
      <c r="LPL40" s="4648"/>
      <c r="LPM40" s="4648"/>
      <c r="LPN40" s="4648"/>
      <c r="LPO40" s="4648"/>
      <c r="LPP40" s="4648"/>
      <c r="LPQ40" s="4648"/>
      <c r="LPR40" s="4648"/>
      <c r="LPS40" s="4648"/>
      <c r="LPT40" s="4648"/>
      <c r="LPU40" s="4648"/>
      <c r="LPV40" s="4648"/>
      <c r="LPW40" s="4648"/>
      <c r="LPX40" s="4648"/>
      <c r="LPY40" s="4648"/>
      <c r="LPZ40" s="4648"/>
      <c r="LQA40" s="4648"/>
      <c r="LQB40" s="4648"/>
      <c r="LQC40" s="4648"/>
      <c r="LQD40" s="4648"/>
      <c r="LQE40" s="4648"/>
      <c r="LQF40" s="4648"/>
      <c r="LQG40" s="4648"/>
      <c r="LQH40" s="4648"/>
      <c r="LQI40" s="4648"/>
      <c r="LQJ40" s="4648"/>
      <c r="LQK40" s="4648"/>
      <c r="LQL40" s="4648"/>
      <c r="LQM40" s="4648"/>
      <c r="LQN40" s="4648"/>
      <c r="LQO40" s="4648"/>
      <c r="LQP40" s="4648"/>
      <c r="LQQ40" s="4648"/>
      <c r="LQR40" s="4648"/>
      <c r="LQS40" s="4648"/>
      <c r="LQT40" s="4648"/>
      <c r="LQU40" s="4648"/>
      <c r="LQV40" s="4648"/>
      <c r="LQW40" s="4648"/>
      <c r="LQX40" s="4648"/>
      <c r="LQY40" s="4648"/>
      <c r="LQZ40" s="4648"/>
      <c r="LRA40" s="4648"/>
      <c r="LRB40" s="4648"/>
      <c r="LRC40" s="4648"/>
      <c r="LRD40" s="4648"/>
      <c r="LRE40" s="4648"/>
      <c r="LRF40" s="4648"/>
      <c r="LRG40" s="4648"/>
      <c r="LRH40" s="4648"/>
      <c r="LRI40" s="4648"/>
      <c r="LRJ40" s="4648"/>
      <c r="LRK40" s="4648"/>
      <c r="LRL40" s="4648"/>
      <c r="LRM40" s="4648"/>
      <c r="LRN40" s="4648"/>
      <c r="LRO40" s="4648"/>
      <c r="LRP40" s="4648"/>
      <c r="LRQ40" s="4648"/>
      <c r="LRR40" s="4648"/>
      <c r="LRS40" s="4648"/>
      <c r="LRT40" s="4648"/>
      <c r="LRU40" s="4648"/>
      <c r="LRV40" s="4648"/>
      <c r="LRW40" s="4648"/>
      <c r="LRX40" s="4648"/>
      <c r="LRY40" s="4648"/>
      <c r="LRZ40" s="4648"/>
      <c r="LSA40" s="4648"/>
      <c r="LSB40" s="4648"/>
      <c r="LSC40" s="4648"/>
      <c r="LSD40" s="4648"/>
      <c r="LSE40" s="4648"/>
      <c r="LSF40" s="4648"/>
      <c r="LSG40" s="4648"/>
      <c r="LSH40" s="4648"/>
      <c r="LSI40" s="4648"/>
      <c r="LSJ40" s="4648"/>
      <c r="LSK40" s="4648"/>
      <c r="LSL40" s="4648"/>
      <c r="LSM40" s="4648"/>
      <c r="LSN40" s="4648"/>
      <c r="LSO40" s="4648"/>
      <c r="LSP40" s="4648"/>
      <c r="LSQ40" s="4648"/>
      <c r="LSR40" s="4648"/>
      <c r="LSS40" s="4648"/>
      <c r="LST40" s="4648"/>
      <c r="LSU40" s="4648"/>
      <c r="LSV40" s="4648"/>
      <c r="LSW40" s="4648"/>
      <c r="LSX40" s="4648"/>
      <c r="LSY40" s="4648"/>
      <c r="LSZ40" s="4648"/>
      <c r="LTA40" s="4648"/>
      <c r="LTB40" s="4648"/>
      <c r="LTC40" s="4648"/>
      <c r="LTD40" s="4648"/>
      <c r="LTE40" s="4648"/>
      <c r="LTF40" s="4648"/>
      <c r="LTG40" s="4648"/>
      <c r="LTH40" s="4648"/>
      <c r="LTI40" s="4648"/>
      <c r="LTJ40" s="4648"/>
      <c r="LTK40" s="4648"/>
      <c r="LTL40" s="4648"/>
      <c r="LTM40" s="4648"/>
      <c r="LTN40" s="4648"/>
      <c r="LTO40" s="4648"/>
      <c r="LTP40" s="4648"/>
      <c r="LTQ40" s="4648"/>
      <c r="LTR40" s="4648"/>
      <c r="LTS40" s="4648"/>
      <c r="LTT40" s="4648"/>
      <c r="LTU40" s="4648"/>
      <c r="LTV40" s="4648"/>
      <c r="LTW40" s="4648"/>
      <c r="LTX40" s="4648"/>
      <c r="LTY40" s="4648"/>
      <c r="LTZ40" s="4648"/>
      <c r="LUA40" s="4648"/>
      <c r="LUB40" s="4648"/>
      <c r="LUC40" s="4648"/>
      <c r="LUD40" s="4648"/>
      <c r="LUE40" s="4648"/>
      <c r="LUF40" s="4648"/>
      <c r="LUG40" s="4648"/>
      <c r="LUH40" s="4648"/>
      <c r="LUI40" s="4648"/>
      <c r="LUJ40" s="4648"/>
      <c r="LUK40" s="4648"/>
      <c r="LUL40" s="4648"/>
      <c r="LUM40" s="4648"/>
      <c r="LUN40" s="4648"/>
      <c r="LUO40" s="4648"/>
      <c r="LUP40" s="4648"/>
      <c r="LUQ40" s="4648"/>
      <c r="LUR40" s="4648"/>
      <c r="LUS40" s="4648"/>
      <c r="LUT40" s="4648"/>
      <c r="LUU40" s="4648"/>
      <c r="LUV40" s="4648"/>
      <c r="LUW40" s="4648"/>
      <c r="LUX40" s="4648"/>
      <c r="LUY40" s="4648"/>
      <c r="LUZ40" s="4648"/>
      <c r="LVA40" s="4648"/>
      <c r="LVB40" s="4648"/>
      <c r="LVC40" s="4648"/>
      <c r="LVD40" s="4648"/>
      <c r="LVE40" s="4648"/>
      <c r="LVF40" s="4648"/>
      <c r="LVG40" s="4648"/>
      <c r="LVH40" s="4648"/>
      <c r="LVI40" s="4648"/>
      <c r="LVJ40" s="4648"/>
      <c r="LVK40" s="4648"/>
      <c r="LVL40" s="4648"/>
      <c r="LVM40" s="4648"/>
      <c r="LVN40" s="4648"/>
      <c r="LVO40" s="4648"/>
      <c r="LVP40" s="4648"/>
      <c r="LVQ40" s="4648"/>
      <c r="LVR40" s="4648"/>
      <c r="LVS40" s="4648"/>
      <c r="LVT40" s="4648"/>
      <c r="LVU40" s="4648"/>
      <c r="LVV40" s="4648"/>
      <c r="LVW40" s="4648"/>
      <c r="LVX40" s="4648"/>
      <c r="LVY40" s="4648"/>
      <c r="LVZ40" s="4648"/>
      <c r="LWA40" s="4648"/>
      <c r="LWB40" s="4648"/>
      <c r="LWC40" s="4648"/>
      <c r="LWD40" s="4648"/>
      <c r="LWE40" s="4648"/>
      <c r="LWF40" s="4648"/>
      <c r="LWG40" s="4648"/>
      <c r="LWH40" s="4648"/>
      <c r="LWI40" s="4648"/>
      <c r="LWJ40" s="4648"/>
      <c r="LWK40" s="4648"/>
      <c r="LWL40" s="4648"/>
      <c r="LWM40" s="4648"/>
      <c r="LWN40" s="4648"/>
      <c r="LWO40" s="4648"/>
      <c r="LWP40" s="4648"/>
      <c r="LWQ40" s="4648"/>
      <c r="LWR40" s="4648"/>
      <c r="LWS40" s="4648"/>
      <c r="LWT40" s="4648"/>
      <c r="LWU40" s="4648"/>
      <c r="LWV40" s="4648"/>
      <c r="LWW40" s="4648"/>
      <c r="LWX40" s="4648"/>
      <c r="LWY40" s="4648"/>
      <c r="LWZ40" s="4648"/>
      <c r="LXA40" s="4648"/>
      <c r="LXB40" s="4648"/>
      <c r="LXC40" s="4648"/>
      <c r="LXD40" s="4648"/>
      <c r="LXE40" s="4648"/>
      <c r="LXF40" s="4648"/>
      <c r="LXG40" s="4648"/>
      <c r="LXH40" s="4648"/>
      <c r="LXI40" s="4648"/>
      <c r="LXJ40" s="4648"/>
      <c r="LXK40" s="4648"/>
      <c r="LXL40" s="4648"/>
      <c r="LXM40" s="4648"/>
      <c r="LXN40" s="4648"/>
      <c r="LXO40" s="4648"/>
      <c r="LXP40" s="4648"/>
      <c r="LXQ40" s="4648"/>
      <c r="LXR40" s="4648"/>
      <c r="LXS40" s="4648"/>
      <c r="LXT40" s="4648"/>
      <c r="LXU40" s="4648"/>
      <c r="LXV40" s="4648"/>
      <c r="LXW40" s="4648"/>
      <c r="LXX40" s="4648"/>
      <c r="LXY40" s="4648"/>
      <c r="LXZ40" s="4648"/>
      <c r="LYA40" s="4648"/>
      <c r="LYB40" s="4648"/>
      <c r="LYC40" s="4648"/>
      <c r="LYD40" s="4648"/>
      <c r="LYE40" s="4648"/>
      <c r="LYF40" s="4648"/>
      <c r="LYG40" s="4648"/>
      <c r="LYH40" s="4648"/>
      <c r="LYI40" s="4648"/>
      <c r="LYJ40" s="4648"/>
      <c r="LYK40" s="4648"/>
      <c r="LYL40" s="4648"/>
      <c r="LYM40" s="4648"/>
      <c r="LYN40" s="4648"/>
      <c r="LYO40" s="4648"/>
      <c r="LYP40" s="4648"/>
      <c r="LYQ40" s="4648"/>
      <c r="LYR40" s="4648"/>
      <c r="LYS40" s="4648"/>
      <c r="LYT40" s="4648"/>
      <c r="LYU40" s="4648"/>
      <c r="LYV40" s="4648"/>
      <c r="LYW40" s="4648"/>
      <c r="LYX40" s="4648"/>
      <c r="LYY40" s="4648"/>
      <c r="LYZ40" s="4648"/>
      <c r="LZA40" s="4648"/>
      <c r="LZB40" s="4648"/>
      <c r="LZC40" s="4648"/>
      <c r="LZD40" s="4648"/>
      <c r="LZE40" s="4648"/>
      <c r="LZF40" s="4648"/>
      <c r="LZG40" s="4648"/>
      <c r="LZH40" s="4648"/>
      <c r="LZI40" s="4648"/>
      <c r="LZJ40" s="4648"/>
      <c r="LZK40" s="4648"/>
      <c r="LZL40" s="4648"/>
      <c r="LZM40" s="4648"/>
      <c r="LZN40" s="4648"/>
      <c r="LZO40" s="4648"/>
      <c r="LZP40" s="4648"/>
      <c r="LZQ40" s="4648"/>
      <c r="LZR40" s="4648"/>
      <c r="LZS40" s="4648"/>
      <c r="LZT40" s="4648"/>
      <c r="LZU40" s="4648"/>
      <c r="LZV40" s="4648"/>
      <c r="LZW40" s="4648"/>
      <c r="LZX40" s="4648"/>
      <c r="LZY40" s="4648"/>
      <c r="LZZ40" s="4648"/>
      <c r="MAA40" s="4648"/>
      <c r="MAB40" s="4648"/>
      <c r="MAC40" s="4648"/>
      <c r="MAD40" s="4648"/>
      <c r="MAE40" s="4648"/>
      <c r="MAF40" s="4648"/>
      <c r="MAG40" s="4648"/>
      <c r="MAH40" s="4648"/>
      <c r="MAI40" s="4648"/>
      <c r="MAJ40" s="4648"/>
      <c r="MAK40" s="4648"/>
      <c r="MAL40" s="4648"/>
      <c r="MAM40" s="4648"/>
      <c r="MAN40" s="4648"/>
      <c r="MAO40" s="4648"/>
      <c r="MAP40" s="4648"/>
      <c r="MAQ40" s="4648"/>
      <c r="MAR40" s="4648"/>
      <c r="MAS40" s="4648"/>
      <c r="MAT40" s="4648"/>
      <c r="MAU40" s="4648"/>
      <c r="MAV40" s="4648"/>
      <c r="MAW40" s="4648"/>
      <c r="MAX40" s="4648"/>
      <c r="MAY40" s="4648"/>
      <c r="MAZ40" s="4648"/>
      <c r="MBA40" s="4648"/>
      <c r="MBB40" s="4648"/>
      <c r="MBC40" s="4648"/>
      <c r="MBD40" s="4648"/>
      <c r="MBE40" s="4648"/>
      <c r="MBF40" s="4648"/>
      <c r="MBG40" s="4648"/>
      <c r="MBH40" s="4648"/>
      <c r="MBI40" s="4648"/>
      <c r="MBJ40" s="4648"/>
      <c r="MBK40" s="4648"/>
      <c r="MBL40" s="4648"/>
      <c r="MBM40" s="4648"/>
      <c r="MBN40" s="4648"/>
      <c r="MBO40" s="4648"/>
      <c r="MBP40" s="4648"/>
      <c r="MBQ40" s="4648"/>
      <c r="MBR40" s="4648"/>
      <c r="MBS40" s="4648"/>
      <c r="MBT40" s="4648"/>
      <c r="MBU40" s="4648"/>
      <c r="MBV40" s="4648"/>
      <c r="MBW40" s="4648"/>
      <c r="MBX40" s="4648"/>
      <c r="MBY40" s="4648"/>
      <c r="MBZ40" s="4648"/>
      <c r="MCA40" s="4648"/>
      <c r="MCB40" s="4648"/>
      <c r="MCC40" s="4648"/>
      <c r="MCD40" s="4648"/>
      <c r="MCE40" s="4648"/>
      <c r="MCF40" s="4648"/>
      <c r="MCG40" s="4648"/>
      <c r="MCH40" s="4648"/>
      <c r="MCI40" s="4648"/>
      <c r="MCJ40" s="4648"/>
      <c r="MCK40" s="4648"/>
      <c r="MCL40" s="4648"/>
      <c r="MCM40" s="4648"/>
      <c r="MCN40" s="4648"/>
      <c r="MCO40" s="4648"/>
      <c r="MCP40" s="4648"/>
      <c r="MCQ40" s="4648"/>
      <c r="MCR40" s="4648"/>
      <c r="MCS40" s="4648"/>
      <c r="MCT40" s="4648"/>
      <c r="MCU40" s="4648"/>
      <c r="MCV40" s="4648"/>
      <c r="MCW40" s="4648"/>
      <c r="MCX40" s="4648"/>
      <c r="MCY40" s="4648"/>
      <c r="MCZ40" s="4648"/>
      <c r="MDA40" s="4648"/>
      <c r="MDB40" s="4648"/>
      <c r="MDC40" s="4648"/>
      <c r="MDD40" s="4648"/>
      <c r="MDE40" s="4648"/>
      <c r="MDF40" s="4648"/>
      <c r="MDG40" s="4648"/>
      <c r="MDH40" s="4648"/>
      <c r="MDI40" s="4648"/>
      <c r="MDJ40" s="4648"/>
      <c r="MDK40" s="4648"/>
      <c r="MDL40" s="4648"/>
      <c r="MDM40" s="4648"/>
      <c r="MDN40" s="4648"/>
      <c r="MDO40" s="4648"/>
      <c r="MDP40" s="4648"/>
      <c r="MDQ40" s="4648"/>
      <c r="MDR40" s="4648"/>
      <c r="MDS40" s="4648"/>
      <c r="MDT40" s="4648"/>
      <c r="MDU40" s="4648"/>
      <c r="MDV40" s="4648"/>
      <c r="MDW40" s="4648"/>
      <c r="MDX40" s="4648"/>
      <c r="MDY40" s="4648"/>
      <c r="MDZ40" s="4648"/>
      <c r="MEA40" s="4648"/>
      <c r="MEB40" s="4648"/>
      <c r="MEC40" s="4648"/>
      <c r="MED40" s="4648"/>
      <c r="MEE40" s="4648"/>
      <c r="MEF40" s="4648"/>
      <c r="MEG40" s="4648"/>
      <c r="MEH40" s="4648"/>
      <c r="MEI40" s="4648"/>
      <c r="MEJ40" s="4648"/>
      <c r="MEK40" s="4648"/>
      <c r="MEL40" s="4648"/>
      <c r="MEM40" s="4648"/>
      <c r="MEN40" s="4648"/>
      <c r="MEO40" s="4648"/>
      <c r="MEP40" s="4648"/>
      <c r="MEQ40" s="4648"/>
      <c r="MER40" s="4648"/>
      <c r="MES40" s="4648"/>
      <c r="MET40" s="4648"/>
      <c r="MEU40" s="4648"/>
      <c r="MEV40" s="4648"/>
      <c r="MEW40" s="4648"/>
      <c r="MEX40" s="4648"/>
      <c r="MEY40" s="4648"/>
      <c r="MEZ40" s="4648"/>
      <c r="MFA40" s="4648"/>
      <c r="MFB40" s="4648"/>
      <c r="MFC40" s="4648"/>
      <c r="MFD40" s="4648"/>
      <c r="MFE40" s="4648"/>
      <c r="MFF40" s="4648"/>
      <c r="MFG40" s="4648"/>
      <c r="MFH40" s="4648"/>
      <c r="MFI40" s="4648"/>
      <c r="MFJ40" s="4648"/>
      <c r="MFK40" s="4648"/>
      <c r="MFL40" s="4648"/>
      <c r="MFM40" s="4648"/>
      <c r="MFN40" s="4648"/>
      <c r="MFO40" s="4648"/>
      <c r="MFP40" s="4648"/>
      <c r="MFQ40" s="4648"/>
      <c r="MFR40" s="4648"/>
      <c r="MFS40" s="4648"/>
      <c r="MFT40" s="4648"/>
      <c r="MFU40" s="4648"/>
      <c r="MFV40" s="4648"/>
      <c r="MFW40" s="4648"/>
      <c r="MFX40" s="4648"/>
      <c r="MFY40" s="4648"/>
      <c r="MFZ40" s="4648"/>
      <c r="MGA40" s="4648"/>
      <c r="MGB40" s="4648"/>
      <c r="MGC40" s="4648"/>
      <c r="MGD40" s="4648"/>
      <c r="MGE40" s="4648"/>
      <c r="MGF40" s="4648"/>
      <c r="MGG40" s="4648"/>
      <c r="MGH40" s="4648"/>
      <c r="MGI40" s="4648"/>
      <c r="MGJ40" s="4648"/>
      <c r="MGK40" s="4648"/>
      <c r="MGL40" s="4648"/>
      <c r="MGM40" s="4648"/>
      <c r="MGN40" s="4648"/>
      <c r="MGO40" s="4648"/>
      <c r="MGP40" s="4648"/>
      <c r="MGQ40" s="4648"/>
      <c r="MGR40" s="4648"/>
      <c r="MGS40" s="4648"/>
      <c r="MGT40" s="4648"/>
      <c r="MGU40" s="4648"/>
      <c r="MGV40" s="4648"/>
      <c r="MGW40" s="4648"/>
      <c r="MGX40" s="4648"/>
      <c r="MGY40" s="4648"/>
      <c r="MGZ40" s="4648"/>
      <c r="MHA40" s="4648"/>
      <c r="MHB40" s="4648"/>
      <c r="MHC40" s="4648"/>
      <c r="MHD40" s="4648"/>
      <c r="MHE40" s="4648"/>
      <c r="MHF40" s="4648"/>
      <c r="MHG40" s="4648"/>
      <c r="MHH40" s="4648"/>
      <c r="MHI40" s="4648"/>
      <c r="MHJ40" s="4648"/>
      <c r="MHK40" s="4648"/>
      <c r="MHL40" s="4648"/>
      <c r="MHM40" s="4648"/>
      <c r="MHN40" s="4648"/>
      <c r="MHO40" s="4648"/>
      <c r="MHP40" s="4648"/>
      <c r="MHQ40" s="4648"/>
      <c r="MHR40" s="4648"/>
      <c r="MHS40" s="4648"/>
      <c r="MHT40" s="4648"/>
      <c r="MHU40" s="4648"/>
      <c r="MHV40" s="4648"/>
      <c r="MHW40" s="4648"/>
      <c r="MHX40" s="4648"/>
      <c r="MHY40" s="4648"/>
      <c r="MHZ40" s="4648"/>
      <c r="MIA40" s="4648"/>
      <c r="MIB40" s="4648"/>
      <c r="MIC40" s="4648"/>
      <c r="MID40" s="4648"/>
      <c r="MIE40" s="4648"/>
      <c r="MIF40" s="4648"/>
      <c r="MIG40" s="4648"/>
      <c r="MIH40" s="4648"/>
      <c r="MII40" s="4648"/>
      <c r="MIJ40" s="4648"/>
      <c r="MIK40" s="4648"/>
      <c r="MIL40" s="4648"/>
      <c r="MIM40" s="4648"/>
      <c r="MIN40" s="4648"/>
      <c r="MIO40" s="4648"/>
      <c r="MIP40" s="4648"/>
      <c r="MIQ40" s="4648"/>
      <c r="MIR40" s="4648"/>
      <c r="MIS40" s="4648"/>
      <c r="MIT40" s="4648"/>
      <c r="MIU40" s="4648"/>
      <c r="MIV40" s="4648"/>
      <c r="MIW40" s="4648"/>
      <c r="MIX40" s="4648"/>
      <c r="MIY40" s="4648"/>
      <c r="MIZ40" s="4648"/>
      <c r="MJA40" s="4648"/>
      <c r="MJB40" s="4648"/>
      <c r="MJC40" s="4648"/>
      <c r="MJD40" s="4648"/>
      <c r="MJE40" s="4648"/>
      <c r="MJF40" s="4648"/>
      <c r="MJG40" s="4648"/>
      <c r="MJH40" s="4648"/>
      <c r="MJI40" s="4648"/>
      <c r="MJJ40" s="4648"/>
      <c r="MJK40" s="4648"/>
      <c r="MJL40" s="4648"/>
      <c r="MJM40" s="4648"/>
      <c r="MJN40" s="4648"/>
      <c r="MJO40" s="4648"/>
      <c r="MJP40" s="4648"/>
      <c r="MJQ40" s="4648"/>
      <c r="MJR40" s="4648"/>
      <c r="MJS40" s="4648"/>
      <c r="MJT40" s="4648"/>
      <c r="MJU40" s="4648"/>
      <c r="MJV40" s="4648"/>
      <c r="MJW40" s="4648"/>
      <c r="MJX40" s="4648"/>
      <c r="MJY40" s="4648"/>
      <c r="MJZ40" s="4648"/>
      <c r="MKA40" s="4648"/>
      <c r="MKB40" s="4648"/>
      <c r="MKC40" s="4648"/>
      <c r="MKD40" s="4648"/>
      <c r="MKE40" s="4648"/>
      <c r="MKF40" s="4648"/>
      <c r="MKG40" s="4648"/>
      <c r="MKH40" s="4648"/>
      <c r="MKI40" s="4648"/>
      <c r="MKJ40" s="4648"/>
      <c r="MKK40" s="4648"/>
      <c r="MKL40" s="4648"/>
      <c r="MKM40" s="4648"/>
      <c r="MKN40" s="4648"/>
      <c r="MKO40" s="4648"/>
      <c r="MKP40" s="4648"/>
      <c r="MKQ40" s="4648"/>
      <c r="MKR40" s="4648"/>
      <c r="MKS40" s="4648"/>
      <c r="MKT40" s="4648"/>
      <c r="MKU40" s="4648"/>
      <c r="MKV40" s="4648"/>
      <c r="MKW40" s="4648"/>
      <c r="MKX40" s="4648"/>
      <c r="MKY40" s="4648"/>
      <c r="MKZ40" s="4648"/>
      <c r="MLA40" s="4648"/>
      <c r="MLB40" s="4648"/>
      <c r="MLC40" s="4648"/>
      <c r="MLD40" s="4648"/>
      <c r="MLE40" s="4648"/>
      <c r="MLF40" s="4648"/>
      <c r="MLG40" s="4648"/>
      <c r="MLH40" s="4648"/>
      <c r="MLI40" s="4648"/>
      <c r="MLJ40" s="4648"/>
      <c r="MLK40" s="4648"/>
      <c r="MLL40" s="4648"/>
      <c r="MLM40" s="4648"/>
      <c r="MLN40" s="4648"/>
      <c r="MLO40" s="4648"/>
      <c r="MLP40" s="4648"/>
      <c r="MLQ40" s="4648"/>
      <c r="MLR40" s="4648"/>
      <c r="MLS40" s="4648"/>
      <c r="MLT40" s="4648"/>
      <c r="MLU40" s="4648"/>
      <c r="MLV40" s="4648"/>
      <c r="MLW40" s="4648"/>
      <c r="MLX40" s="4648"/>
      <c r="MLY40" s="4648"/>
      <c r="MLZ40" s="4648"/>
      <c r="MMA40" s="4648"/>
      <c r="MMB40" s="4648"/>
      <c r="MMC40" s="4648"/>
      <c r="MMD40" s="4648"/>
      <c r="MME40" s="4648"/>
      <c r="MMF40" s="4648"/>
      <c r="MMG40" s="4648"/>
      <c r="MMH40" s="4648"/>
      <c r="MMI40" s="4648"/>
      <c r="MMJ40" s="4648"/>
      <c r="MMK40" s="4648"/>
      <c r="MML40" s="4648"/>
      <c r="MMM40" s="4648"/>
      <c r="MMN40" s="4648"/>
      <c r="MMO40" s="4648"/>
      <c r="MMP40" s="4648"/>
      <c r="MMQ40" s="4648"/>
      <c r="MMR40" s="4648"/>
      <c r="MMS40" s="4648"/>
      <c r="MMT40" s="4648"/>
      <c r="MMU40" s="4648"/>
      <c r="MMV40" s="4648"/>
      <c r="MMW40" s="4648"/>
      <c r="MMX40" s="4648"/>
      <c r="MMY40" s="4648"/>
      <c r="MMZ40" s="4648"/>
      <c r="MNA40" s="4648"/>
      <c r="MNB40" s="4648"/>
      <c r="MNC40" s="4648"/>
      <c r="MND40" s="4648"/>
      <c r="MNE40" s="4648"/>
      <c r="MNF40" s="4648"/>
      <c r="MNG40" s="4648"/>
      <c r="MNH40" s="4648"/>
      <c r="MNI40" s="4648"/>
      <c r="MNJ40" s="4648"/>
      <c r="MNK40" s="4648"/>
      <c r="MNL40" s="4648"/>
      <c r="MNM40" s="4648"/>
      <c r="MNN40" s="4648"/>
      <c r="MNO40" s="4648"/>
      <c r="MNP40" s="4648"/>
      <c r="MNQ40" s="4648"/>
      <c r="MNR40" s="4648"/>
      <c r="MNS40" s="4648"/>
      <c r="MNT40" s="4648"/>
      <c r="MNU40" s="4648"/>
      <c r="MNV40" s="4648"/>
      <c r="MNW40" s="4648"/>
      <c r="MNX40" s="4648"/>
      <c r="MNY40" s="4648"/>
      <c r="MNZ40" s="4648"/>
      <c r="MOA40" s="4648"/>
      <c r="MOB40" s="4648"/>
      <c r="MOC40" s="4648"/>
      <c r="MOD40" s="4648"/>
      <c r="MOE40" s="4648"/>
      <c r="MOF40" s="4648"/>
      <c r="MOG40" s="4648"/>
      <c r="MOH40" s="4648"/>
      <c r="MOI40" s="4648"/>
      <c r="MOJ40" s="4648"/>
      <c r="MOK40" s="4648"/>
      <c r="MOL40" s="4648"/>
      <c r="MOM40" s="4648"/>
      <c r="MON40" s="4648"/>
      <c r="MOO40" s="4648"/>
      <c r="MOP40" s="4648"/>
      <c r="MOQ40" s="4648"/>
      <c r="MOR40" s="4648"/>
      <c r="MOS40" s="4648"/>
      <c r="MOT40" s="4648"/>
      <c r="MOU40" s="4648"/>
      <c r="MOV40" s="4648"/>
      <c r="MOW40" s="4648"/>
      <c r="MOX40" s="4648"/>
      <c r="MOY40" s="4648"/>
      <c r="MOZ40" s="4648"/>
      <c r="MPA40" s="4648"/>
      <c r="MPB40" s="4648"/>
      <c r="MPC40" s="4648"/>
      <c r="MPD40" s="4648"/>
      <c r="MPE40" s="4648"/>
      <c r="MPF40" s="4648"/>
      <c r="MPG40" s="4648"/>
      <c r="MPH40" s="4648"/>
      <c r="MPI40" s="4648"/>
      <c r="MPJ40" s="4648"/>
      <c r="MPK40" s="4648"/>
      <c r="MPL40" s="4648"/>
      <c r="MPM40" s="4648"/>
      <c r="MPN40" s="4648"/>
      <c r="MPO40" s="4648"/>
      <c r="MPP40" s="4648"/>
      <c r="MPQ40" s="4648"/>
      <c r="MPR40" s="4648"/>
      <c r="MPS40" s="4648"/>
      <c r="MPT40" s="4648"/>
      <c r="MPU40" s="4648"/>
      <c r="MPV40" s="4648"/>
      <c r="MPW40" s="4648"/>
      <c r="MPX40" s="4648"/>
      <c r="MPY40" s="4648"/>
      <c r="MPZ40" s="4648"/>
      <c r="MQA40" s="4648"/>
      <c r="MQB40" s="4648"/>
      <c r="MQC40" s="4648"/>
      <c r="MQD40" s="4648"/>
      <c r="MQE40" s="4648"/>
      <c r="MQF40" s="4648"/>
      <c r="MQG40" s="4648"/>
      <c r="MQH40" s="4648"/>
      <c r="MQI40" s="4648"/>
      <c r="MQJ40" s="4648"/>
      <c r="MQK40" s="4648"/>
      <c r="MQL40" s="4648"/>
      <c r="MQM40" s="4648"/>
      <c r="MQN40" s="4648"/>
      <c r="MQO40" s="4648"/>
      <c r="MQP40" s="4648"/>
      <c r="MQQ40" s="4648"/>
      <c r="MQR40" s="4648"/>
      <c r="MQS40" s="4648"/>
      <c r="MQT40" s="4648"/>
      <c r="MQU40" s="4648"/>
      <c r="MQV40" s="4648"/>
      <c r="MQW40" s="4648"/>
      <c r="MQX40" s="4648"/>
      <c r="MQY40" s="4648"/>
      <c r="MQZ40" s="4648"/>
      <c r="MRA40" s="4648"/>
      <c r="MRB40" s="4648"/>
      <c r="MRC40" s="4648"/>
      <c r="MRD40" s="4648"/>
      <c r="MRE40" s="4648"/>
      <c r="MRF40" s="4648"/>
      <c r="MRG40" s="4648"/>
      <c r="MRH40" s="4648"/>
      <c r="MRI40" s="4648"/>
      <c r="MRJ40" s="4648"/>
      <c r="MRK40" s="4648"/>
      <c r="MRL40" s="4648"/>
      <c r="MRM40" s="4648"/>
      <c r="MRN40" s="4648"/>
      <c r="MRO40" s="4648"/>
      <c r="MRP40" s="4648"/>
      <c r="MRQ40" s="4648"/>
      <c r="MRR40" s="4648"/>
      <c r="MRS40" s="4648"/>
      <c r="MRT40" s="4648"/>
      <c r="MRU40" s="4648"/>
      <c r="MRV40" s="4648"/>
      <c r="MRW40" s="4648"/>
      <c r="MRX40" s="4648"/>
      <c r="MRY40" s="4648"/>
      <c r="MRZ40" s="4648"/>
      <c r="MSA40" s="4648"/>
      <c r="MSB40" s="4648"/>
      <c r="MSC40" s="4648"/>
      <c r="MSD40" s="4648"/>
      <c r="MSE40" s="4648"/>
      <c r="MSF40" s="4648"/>
      <c r="MSG40" s="4648"/>
      <c r="MSH40" s="4648"/>
      <c r="MSI40" s="4648"/>
      <c r="MSJ40" s="4648"/>
      <c r="MSK40" s="4648"/>
      <c r="MSL40" s="4648"/>
      <c r="MSM40" s="4648"/>
      <c r="MSN40" s="4648"/>
      <c r="MSO40" s="4648"/>
      <c r="MSP40" s="4648"/>
      <c r="MSQ40" s="4648"/>
      <c r="MSR40" s="4648"/>
      <c r="MSS40" s="4648"/>
      <c r="MST40" s="4648"/>
      <c r="MSU40" s="4648"/>
      <c r="MSV40" s="4648"/>
      <c r="MSW40" s="4648"/>
      <c r="MSX40" s="4648"/>
      <c r="MSY40" s="4648"/>
      <c r="MSZ40" s="4648"/>
      <c r="MTA40" s="4648"/>
      <c r="MTB40" s="4648"/>
      <c r="MTC40" s="4648"/>
      <c r="MTD40" s="4648"/>
      <c r="MTE40" s="4648"/>
      <c r="MTF40" s="4648"/>
      <c r="MTG40" s="4648"/>
      <c r="MTH40" s="4648"/>
      <c r="MTI40" s="4648"/>
      <c r="MTJ40" s="4648"/>
      <c r="MTK40" s="4648"/>
      <c r="MTL40" s="4648"/>
      <c r="MTM40" s="4648"/>
      <c r="MTN40" s="4648"/>
      <c r="MTO40" s="4648"/>
      <c r="MTP40" s="4648"/>
      <c r="MTQ40" s="4648"/>
      <c r="MTR40" s="4648"/>
      <c r="MTS40" s="4648"/>
      <c r="MTT40" s="4648"/>
      <c r="MTU40" s="4648"/>
      <c r="MTV40" s="4648"/>
      <c r="MTW40" s="4648"/>
      <c r="MTX40" s="4648"/>
      <c r="MTY40" s="4648"/>
      <c r="MTZ40" s="4648"/>
      <c r="MUA40" s="4648"/>
      <c r="MUB40" s="4648"/>
      <c r="MUC40" s="4648"/>
      <c r="MUD40" s="4648"/>
      <c r="MUE40" s="4648"/>
      <c r="MUF40" s="4648"/>
      <c r="MUG40" s="4648"/>
      <c r="MUH40" s="4648"/>
      <c r="MUI40" s="4648"/>
      <c r="MUJ40" s="4648"/>
      <c r="MUK40" s="4648"/>
      <c r="MUL40" s="4648"/>
      <c r="MUM40" s="4648"/>
      <c r="MUN40" s="4648"/>
      <c r="MUO40" s="4648"/>
      <c r="MUP40" s="4648"/>
      <c r="MUQ40" s="4648"/>
      <c r="MUR40" s="4648"/>
      <c r="MUS40" s="4648"/>
      <c r="MUT40" s="4648"/>
      <c r="MUU40" s="4648"/>
      <c r="MUV40" s="4648"/>
      <c r="MUW40" s="4648"/>
      <c r="MUX40" s="4648"/>
      <c r="MUY40" s="4648"/>
      <c r="MUZ40" s="4648"/>
      <c r="MVA40" s="4648"/>
      <c r="MVB40" s="4648"/>
      <c r="MVC40" s="4648"/>
      <c r="MVD40" s="4648"/>
      <c r="MVE40" s="4648"/>
      <c r="MVF40" s="4648"/>
      <c r="MVG40" s="4648"/>
      <c r="MVH40" s="4648"/>
      <c r="MVI40" s="4648"/>
      <c r="MVJ40" s="4648"/>
      <c r="MVK40" s="4648"/>
      <c r="MVL40" s="4648"/>
      <c r="MVM40" s="4648"/>
      <c r="MVN40" s="4648"/>
      <c r="MVO40" s="4648"/>
      <c r="MVP40" s="4648"/>
      <c r="MVQ40" s="4648"/>
      <c r="MVR40" s="4648"/>
      <c r="MVS40" s="4648"/>
      <c r="MVT40" s="4648"/>
      <c r="MVU40" s="4648"/>
      <c r="MVV40" s="4648"/>
      <c r="MVW40" s="4648"/>
      <c r="MVX40" s="4648"/>
      <c r="MVY40" s="4648"/>
      <c r="MVZ40" s="4648"/>
      <c r="MWA40" s="4648"/>
      <c r="MWB40" s="4648"/>
      <c r="MWC40" s="4648"/>
      <c r="MWD40" s="4648"/>
      <c r="MWE40" s="4648"/>
      <c r="MWF40" s="4648"/>
      <c r="MWG40" s="4648"/>
      <c r="MWH40" s="4648"/>
      <c r="MWI40" s="4648"/>
      <c r="MWJ40" s="4648"/>
      <c r="MWK40" s="4648"/>
      <c r="MWL40" s="4648"/>
      <c r="MWM40" s="4648"/>
      <c r="MWN40" s="4648"/>
      <c r="MWO40" s="4648"/>
      <c r="MWP40" s="4648"/>
      <c r="MWQ40" s="4648"/>
      <c r="MWR40" s="4648"/>
      <c r="MWS40" s="4648"/>
      <c r="MWT40" s="4648"/>
      <c r="MWU40" s="4648"/>
      <c r="MWV40" s="4648"/>
      <c r="MWW40" s="4648"/>
      <c r="MWX40" s="4648"/>
      <c r="MWY40" s="4648"/>
      <c r="MWZ40" s="4648"/>
      <c r="MXA40" s="4648"/>
      <c r="MXB40" s="4648"/>
      <c r="MXC40" s="4648"/>
      <c r="MXD40" s="4648"/>
      <c r="MXE40" s="4648"/>
      <c r="MXF40" s="4648"/>
      <c r="MXG40" s="4648"/>
      <c r="MXH40" s="4648"/>
      <c r="MXI40" s="4648"/>
      <c r="MXJ40" s="4648"/>
      <c r="MXK40" s="4648"/>
      <c r="MXL40" s="4648"/>
      <c r="MXM40" s="4648"/>
      <c r="MXN40" s="4648"/>
      <c r="MXO40" s="4648"/>
      <c r="MXP40" s="4648"/>
      <c r="MXQ40" s="4648"/>
      <c r="MXR40" s="4648"/>
      <c r="MXS40" s="4648"/>
      <c r="MXT40" s="4648"/>
      <c r="MXU40" s="4648"/>
      <c r="MXV40" s="4648"/>
      <c r="MXW40" s="4648"/>
      <c r="MXX40" s="4648"/>
      <c r="MXY40" s="4648"/>
      <c r="MXZ40" s="4648"/>
      <c r="MYA40" s="4648"/>
      <c r="MYB40" s="4648"/>
      <c r="MYC40" s="4648"/>
      <c r="MYD40" s="4648"/>
      <c r="MYE40" s="4648"/>
      <c r="MYF40" s="4648"/>
      <c r="MYG40" s="4648"/>
      <c r="MYH40" s="4648"/>
      <c r="MYI40" s="4648"/>
      <c r="MYJ40" s="4648"/>
      <c r="MYK40" s="4648"/>
      <c r="MYL40" s="4648"/>
      <c r="MYM40" s="4648"/>
      <c r="MYN40" s="4648"/>
      <c r="MYO40" s="4648"/>
      <c r="MYP40" s="4648"/>
      <c r="MYQ40" s="4648"/>
      <c r="MYR40" s="4648"/>
      <c r="MYS40" s="4648"/>
      <c r="MYT40" s="4648"/>
      <c r="MYU40" s="4648"/>
      <c r="MYV40" s="4648"/>
      <c r="MYW40" s="4648"/>
      <c r="MYX40" s="4648"/>
      <c r="MYY40" s="4648"/>
      <c r="MYZ40" s="4648"/>
      <c r="MZA40" s="4648"/>
      <c r="MZB40" s="4648"/>
      <c r="MZC40" s="4648"/>
      <c r="MZD40" s="4648"/>
      <c r="MZE40" s="4648"/>
      <c r="MZF40" s="4648"/>
      <c r="MZG40" s="4648"/>
      <c r="MZH40" s="4648"/>
      <c r="MZI40" s="4648"/>
      <c r="MZJ40" s="4648"/>
      <c r="MZK40" s="4648"/>
      <c r="MZL40" s="4648"/>
      <c r="MZM40" s="4648"/>
      <c r="MZN40" s="4648"/>
      <c r="MZO40" s="4648"/>
      <c r="MZP40" s="4648"/>
      <c r="MZQ40" s="4648"/>
      <c r="MZR40" s="4648"/>
      <c r="MZS40" s="4648"/>
      <c r="MZT40" s="4648"/>
      <c r="MZU40" s="4648"/>
      <c r="MZV40" s="4648"/>
      <c r="MZW40" s="4648"/>
      <c r="MZX40" s="4648"/>
      <c r="MZY40" s="4648"/>
      <c r="MZZ40" s="4648"/>
      <c r="NAA40" s="4648"/>
      <c r="NAB40" s="4648"/>
      <c r="NAC40" s="4648"/>
      <c r="NAD40" s="4648"/>
      <c r="NAE40" s="4648"/>
      <c r="NAF40" s="4648"/>
      <c r="NAG40" s="4648"/>
      <c r="NAH40" s="4648"/>
      <c r="NAI40" s="4648"/>
      <c r="NAJ40" s="4648"/>
      <c r="NAK40" s="4648"/>
      <c r="NAL40" s="4648"/>
      <c r="NAM40" s="4648"/>
      <c r="NAN40" s="4648"/>
      <c r="NAO40" s="4648"/>
      <c r="NAP40" s="4648"/>
      <c r="NAQ40" s="4648"/>
      <c r="NAR40" s="4648"/>
      <c r="NAS40" s="4648"/>
      <c r="NAT40" s="4648"/>
      <c r="NAU40" s="4648"/>
      <c r="NAV40" s="4648"/>
      <c r="NAW40" s="4648"/>
      <c r="NAX40" s="4648"/>
      <c r="NAY40" s="4648"/>
      <c r="NAZ40" s="4648"/>
      <c r="NBA40" s="4648"/>
      <c r="NBB40" s="4648"/>
      <c r="NBC40" s="4648"/>
      <c r="NBD40" s="4648"/>
      <c r="NBE40" s="4648"/>
      <c r="NBF40" s="4648"/>
      <c r="NBG40" s="4648"/>
      <c r="NBH40" s="4648"/>
      <c r="NBI40" s="4648"/>
      <c r="NBJ40" s="4648"/>
      <c r="NBK40" s="4648"/>
      <c r="NBL40" s="4648"/>
      <c r="NBM40" s="4648"/>
      <c r="NBN40" s="4648"/>
      <c r="NBO40" s="4648"/>
      <c r="NBP40" s="4648"/>
      <c r="NBQ40" s="4648"/>
      <c r="NBR40" s="4648"/>
      <c r="NBS40" s="4648"/>
      <c r="NBT40" s="4648"/>
      <c r="NBU40" s="4648"/>
      <c r="NBV40" s="4648"/>
      <c r="NBW40" s="4648"/>
      <c r="NBX40" s="4648"/>
      <c r="NBY40" s="4648"/>
      <c r="NBZ40" s="4648"/>
      <c r="NCA40" s="4648"/>
      <c r="NCB40" s="4648"/>
      <c r="NCC40" s="4648"/>
      <c r="NCD40" s="4648"/>
      <c r="NCE40" s="4648"/>
      <c r="NCF40" s="4648"/>
      <c r="NCG40" s="4648"/>
      <c r="NCH40" s="4648"/>
      <c r="NCI40" s="4648"/>
      <c r="NCJ40" s="4648"/>
      <c r="NCK40" s="4648"/>
      <c r="NCL40" s="4648"/>
      <c r="NCM40" s="4648"/>
      <c r="NCN40" s="4648"/>
      <c r="NCO40" s="4648"/>
      <c r="NCP40" s="4648"/>
      <c r="NCQ40" s="4648"/>
      <c r="NCR40" s="4648"/>
      <c r="NCS40" s="4648"/>
      <c r="NCT40" s="4648"/>
      <c r="NCU40" s="4648"/>
      <c r="NCV40" s="4648"/>
      <c r="NCW40" s="4648"/>
      <c r="NCX40" s="4648"/>
      <c r="NCY40" s="4648"/>
      <c r="NCZ40" s="4648"/>
      <c r="NDA40" s="4648"/>
      <c r="NDB40" s="4648"/>
      <c r="NDC40" s="4648"/>
      <c r="NDD40" s="4648"/>
      <c r="NDE40" s="4648"/>
      <c r="NDF40" s="4648"/>
      <c r="NDG40" s="4648"/>
      <c r="NDH40" s="4648"/>
      <c r="NDI40" s="4648"/>
      <c r="NDJ40" s="4648"/>
      <c r="NDK40" s="4648"/>
      <c r="NDL40" s="4648"/>
      <c r="NDM40" s="4648"/>
      <c r="NDN40" s="4648"/>
      <c r="NDO40" s="4648"/>
      <c r="NDP40" s="4648"/>
      <c r="NDQ40" s="4648"/>
      <c r="NDR40" s="4648"/>
      <c r="NDS40" s="4648"/>
      <c r="NDT40" s="4648"/>
      <c r="NDU40" s="4648"/>
      <c r="NDV40" s="4648"/>
      <c r="NDW40" s="4648"/>
      <c r="NDX40" s="4648"/>
      <c r="NDY40" s="4648"/>
      <c r="NDZ40" s="4648"/>
      <c r="NEA40" s="4648"/>
      <c r="NEB40" s="4648"/>
      <c r="NEC40" s="4648"/>
      <c r="NED40" s="4648"/>
      <c r="NEE40" s="4648"/>
      <c r="NEF40" s="4648"/>
      <c r="NEG40" s="4648"/>
      <c r="NEH40" s="4648"/>
      <c r="NEI40" s="4648"/>
      <c r="NEJ40" s="4648"/>
      <c r="NEK40" s="4648"/>
      <c r="NEL40" s="4648"/>
      <c r="NEM40" s="4648"/>
      <c r="NEN40" s="4648"/>
      <c r="NEO40" s="4648"/>
      <c r="NEP40" s="4648"/>
      <c r="NEQ40" s="4648"/>
      <c r="NER40" s="4648"/>
      <c r="NES40" s="4648"/>
      <c r="NET40" s="4648"/>
      <c r="NEU40" s="4648"/>
      <c r="NEV40" s="4648"/>
      <c r="NEW40" s="4648"/>
      <c r="NEX40" s="4648"/>
      <c r="NEY40" s="4648"/>
      <c r="NEZ40" s="4648"/>
      <c r="NFA40" s="4648"/>
      <c r="NFB40" s="4648"/>
      <c r="NFC40" s="4648"/>
      <c r="NFD40" s="4648"/>
      <c r="NFE40" s="4648"/>
      <c r="NFF40" s="4648"/>
      <c r="NFG40" s="4648"/>
      <c r="NFH40" s="4648"/>
      <c r="NFI40" s="4648"/>
      <c r="NFJ40" s="4648"/>
      <c r="NFK40" s="4648"/>
      <c r="NFL40" s="4648"/>
      <c r="NFM40" s="4648"/>
      <c r="NFN40" s="4648"/>
      <c r="NFO40" s="4648"/>
      <c r="NFP40" s="4648"/>
      <c r="NFQ40" s="4648"/>
      <c r="NFR40" s="4648"/>
      <c r="NFS40" s="4648"/>
      <c r="NFT40" s="4648"/>
      <c r="NFU40" s="4648"/>
      <c r="NFV40" s="4648"/>
      <c r="NFW40" s="4648"/>
      <c r="NFX40" s="4648"/>
      <c r="NFY40" s="4648"/>
      <c r="NFZ40" s="4648"/>
      <c r="NGA40" s="4648"/>
      <c r="NGB40" s="4648"/>
      <c r="NGC40" s="4648"/>
      <c r="NGD40" s="4648"/>
      <c r="NGE40" s="4648"/>
      <c r="NGF40" s="4648"/>
      <c r="NGG40" s="4648"/>
      <c r="NGH40" s="4648"/>
      <c r="NGI40" s="4648"/>
      <c r="NGJ40" s="4648"/>
      <c r="NGK40" s="4648"/>
      <c r="NGL40" s="4648"/>
      <c r="NGM40" s="4648"/>
      <c r="NGN40" s="4648"/>
      <c r="NGO40" s="4648"/>
      <c r="NGP40" s="4648"/>
      <c r="NGQ40" s="4648"/>
      <c r="NGR40" s="4648"/>
      <c r="NGS40" s="4648"/>
      <c r="NGT40" s="4648"/>
      <c r="NGU40" s="4648"/>
      <c r="NGV40" s="4648"/>
      <c r="NGW40" s="4648"/>
      <c r="NGX40" s="4648"/>
      <c r="NGY40" s="4648"/>
      <c r="NGZ40" s="4648"/>
      <c r="NHA40" s="4648"/>
      <c r="NHB40" s="4648"/>
      <c r="NHC40" s="4648"/>
      <c r="NHD40" s="4648"/>
      <c r="NHE40" s="4648"/>
      <c r="NHF40" s="4648"/>
      <c r="NHG40" s="4648"/>
      <c r="NHH40" s="4648"/>
      <c r="NHI40" s="4648"/>
      <c r="NHJ40" s="4648"/>
      <c r="NHK40" s="4648"/>
      <c r="NHL40" s="4648"/>
      <c r="NHM40" s="4648"/>
      <c r="NHN40" s="4648"/>
      <c r="NHO40" s="4648"/>
      <c r="NHP40" s="4648"/>
      <c r="NHQ40" s="4648"/>
      <c r="NHR40" s="4648"/>
      <c r="NHS40" s="4648"/>
      <c r="NHT40" s="4648"/>
      <c r="NHU40" s="4648"/>
      <c r="NHV40" s="4648"/>
      <c r="NHW40" s="4648"/>
      <c r="NHX40" s="4648"/>
      <c r="NHY40" s="4648"/>
      <c r="NHZ40" s="4648"/>
      <c r="NIA40" s="4648"/>
      <c r="NIB40" s="4648"/>
      <c r="NIC40" s="4648"/>
      <c r="NID40" s="4648"/>
      <c r="NIE40" s="4648"/>
      <c r="NIF40" s="4648"/>
      <c r="NIG40" s="4648"/>
      <c r="NIH40" s="4648"/>
      <c r="NII40" s="4648"/>
      <c r="NIJ40" s="4648"/>
      <c r="NIK40" s="4648"/>
      <c r="NIL40" s="4648"/>
      <c r="NIM40" s="4648"/>
      <c r="NIN40" s="4648"/>
      <c r="NIO40" s="4648"/>
      <c r="NIP40" s="4648"/>
      <c r="NIQ40" s="4648"/>
      <c r="NIR40" s="4648"/>
      <c r="NIS40" s="4648"/>
      <c r="NIT40" s="4648"/>
      <c r="NIU40" s="4648"/>
      <c r="NIV40" s="4648"/>
      <c r="NIW40" s="4648"/>
      <c r="NIX40" s="4648"/>
      <c r="NIY40" s="4648"/>
      <c r="NIZ40" s="4648"/>
      <c r="NJA40" s="4648"/>
      <c r="NJB40" s="4648"/>
      <c r="NJC40" s="4648"/>
      <c r="NJD40" s="4648"/>
      <c r="NJE40" s="4648"/>
      <c r="NJF40" s="4648"/>
      <c r="NJG40" s="4648"/>
      <c r="NJH40" s="4648"/>
      <c r="NJI40" s="4648"/>
      <c r="NJJ40" s="4648"/>
      <c r="NJK40" s="4648"/>
      <c r="NJL40" s="4648"/>
      <c r="NJM40" s="4648"/>
      <c r="NJN40" s="4648"/>
      <c r="NJO40" s="4648"/>
      <c r="NJP40" s="4648"/>
      <c r="NJQ40" s="4648"/>
      <c r="NJR40" s="4648"/>
      <c r="NJS40" s="4648"/>
      <c r="NJT40" s="4648"/>
      <c r="NJU40" s="4648"/>
      <c r="NJV40" s="4648"/>
      <c r="NJW40" s="4648"/>
      <c r="NJX40" s="4648"/>
      <c r="NJY40" s="4648"/>
      <c r="NJZ40" s="4648"/>
      <c r="NKA40" s="4648"/>
      <c r="NKB40" s="4648"/>
      <c r="NKC40" s="4648"/>
      <c r="NKD40" s="4648"/>
      <c r="NKE40" s="4648"/>
      <c r="NKF40" s="4648"/>
      <c r="NKG40" s="4648"/>
      <c r="NKH40" s="4648"/>
      <c r="NKI40" s="4648"/>
      <c r="NKJ40" s="4648"/>
      <c r="NKK40" s="4648"/>
      <c r="NKL40" s="4648"/>
      <c r="NKM40" s="4648"/>
      <c r="NKN40" s="4648"/>
      <c r="NKO40" s="4648"/>
      <c r="NKP40" s="4648"/>
      <c r="NKQ40" s="4648"/>
      <c r="NKR40" s="4648"/>
      <c r="NKS40" s="4648"/>
      <c r="NKT40" s="4648"/>
      <c r="NKU40" s="4648"/>
      <c r="NKV40" s="4648"/>
      <c r="NKW40" s="4648"/>
      <c r="NKX40" s="4648"/>
      <c r="NKY40" s="4648"/>
      <c r="NKZ40" s="4648"/>
      <c r="NLA40" s="4648"/>
      <c r="NLB40" s="4648"/>
      <c r="NLC40" s="4648"/>
      <c r="NLD40" s="4648"/>
      <c r="NLE40" s="4648"/>
      <c r="NLF40" s="4648"/>
      <c r="NLG40" s="4648"/>
      <c r="NLH40" s="4648"/>
      <c r="NLI40" s="4648"/>
      <c r="NLJ40" s="4648"/>
      <c r="NLK40" s="4648"/>
      <c r="NLL40" s="4648"/>
      <c r="NLM40" s="4648"/>
      <c r="NLN40" s="4648"/>
      <c r="NLO40" s="4648"/>
      <c r="NLP40" s="4648"/>
      <c r="NLQ40" s="4648"/>
      <c r="NLR40" s="4648"/>
      <c r="NLS40" s="4648"/>
      <c r="NLT40" s="4648"/>
      <c r="NLU40" s="4648"/>
      <c r="NLV40" s="4648"/>
      <c r="NLW40" s="4648"/>
      <c r="NLX40" s="4648"/>
      <c r="NLY40" s="4648"/>
      <c r="NLZ40" s="4648"/>
      <c r="NMA40" s="4648"/>
      <c r="NMB40" s="4648"/>
      <c r="NMC40" s="4648"/>
      <c r="NMD40" s="4648"/>
      <c r="NME40" s="4648"/>
      <c r="NMF40" s="4648"/>
      <c r="NMG40" s="4648"/>
      <c r="NMH40" s="4648"/>
      <c r="NMI40" s="4648"/>
      <c r="NMJ40" s="4648"/>
      <c r="NMK40" s="4648"/>
      <c r="NML40" s="4648"/>
      <c r="NMM40" s="4648"/>
      <c r="NMN40" s="4648"/>
      <c r="NMO40" s="4648"/>
      <c r="NMP40" s="4648"/>
      <c r="NMQ40" s="4648"/>
      <c r="NMR40" s="4648"/>
      <c r="NMS40" s="4648"/>
      <c r="NMT40" s="4648"/>
      <c r="NMU40" s="4648"/>
      <c r="NMV40" s="4648"/>
      <c r="NMW40" s="4648"/>
      <c r="NMX40" s="4648"/>
      <c r="NMY40" s="4648"/>
      <c r="NMZ40" s="4648"/>
      <c r="NNA40" s="4648"/>
      <c r="NNB40" s="4648"/>
      <c r="NNC40" s="4648"/>
      <c r="NND40" s="4648"/>
      <c r="NNE40" s="4648"/>
      <c r="NNF40" s="4648"/>
      <c r="NNG40" s="4648"/>
      <c r="NNH40" s="4648"/>
      <c r="NNI40" s="4648"/>
      <c r="NNJ40" s="4648"/>
      <c r="NNK40" s="4648"/>
      <c r="NNL40" s="4648"/>
      <c r="NNM40" s="4648"/>
      <c r="NNN40" s="4648"/>
      <c r="NNO40" s="4648"/>
      <c r="NNP40" s="4648"/>
      <c r="NNQ40" s="4648"/>
      <c r="NNR40" s="4648"/>
      <c r="NNS40" s="4648"/>
      <c r="NNT40" s="4648"/>
      <c r="NNU40" s="4648"/>
      <c r="NNV40" s="4648"/>
      <c r="NNW40" s="4648"/>
      <c r="NNX40" s="4648"/>
      <c r="NNY40" s="4648"/>
      <c r="NNZ40" s="4648"/>
      <c r="NOA40" s="4648"/>
      <c r="NOB40" s="4648"/>
      <c r="NOC40" s="4648"/>
      <c r="NOD40" s="4648"/>
      <c r="NOE40" s="4648"/>
      <c r="NOF40" s="4648"/>
      <c r="NOG40" s="4648"/>
      <c r="NOH40" s="4648"/>
      <c r="NOI40" s="4648"/>
      <c r="NOJ40" s="4648"/>
      <c r="NOK40" s="4648"/>
      <c r="NOL40" s="4648"/>
      <c r="NOM40" s="4648"/>
      <c r="NON40" s="4648"/>
      <c r="NOO40" s="4648"/>
      <c r="NOP40" s="4648"/>
      <c r="NOQ40" s="4648"/>
      <c r="NOR40" s="4648"/>
      <c r="NOS40" s="4648"/>
      <c r="NOT40" s="4648"/>
      <c r="NOU40" s="4648"/>
      <c r="NOV40" s="4648"/>
      <c r="NOW40" s="4648"/>
      <c r="NOX40" s="4648"/>
      <c r="NOY40" s="4648"/>
      <c r="NOZ40" s="4648"/>
      <c r="NPA40" s="4648"/>
      <c r="NPB40" s="4648"/>
      <c r="NPC40" s="4648"/>
      <c r="NPD40" s="4648"/>
      <c r="NPE40" s="4648"/>
      <c r="NPF40" s="4648"/>
      <c r="NPG40" s="4648"/>
      <c r="NPH40" s="4648"/>
      <c r="NPI40" s="4648"/>
      <c r="NPJ40" s="4648"/>
      <c r="NPK40" s="4648"/>
      <c r="NPL40" s="4648"/>
      <c r="NPM40" s="4648"/>
      <c r="NPN40" s="4648"/>
      <c r="NPO40" s="4648"/>
      <c r="NPP40" s="4648"/>
      <c r="NPQ40" s="4648"/>
      <c r="NPR40" s="4648"/>
      <c r="NPS40" s="4648"/>
      <c r="NPT40" s="4648"/>
      <c r="NPU40" s="4648"/>
      <c r="NPV40" s="4648"/>
      <c r="NPW40" s="4648"/>
      <c r="NPX40" s="4648"/>
      <c r="NPY40" s="4648"/>
      <c r="NPZ40" s="4648"/>
      <c r="NQA40" s="4648"/>
      <c r="NQB40" s="4648"/>
      <c r="NQC40" s="4648"/>
      <c r="NQD40" s="4648"/>
      <c r="NQE40" s="4648"/>
      <c r="NQF40" s="4648"/>
      <c r="NQG40" s="4648"/>
      <c r="NQH40" s="4648"/>
      <c r="NQI40" s="4648"/>
      <c r="NQJ40" s="4648"/>
      <c r="NQK40" s="4648"/>
      <c r="NQL40" s="4648"/>
      <c r="NQM40" s="4648"/>
      <c r="NQN40" s="4648"/>
      <c r="NQO40" s="4648"/>
      <c r="NQP40" s="4648"/>
      <c r="NQQ40" s="4648"/>
      <c r="NQR40" s="4648"/>
      <c r="NQS40" s="4648"/>
      <c r="NQT40" s="4648"/>
      <c r="NQU40" s="4648"/>
      <c r="NQV40" s="4648"/>
      <c r="NQW40" s="4648"/>
      <c r="NQX40" s="4648"/>
      <c r="NQY40" s="4648"/>
      <c r="NQZ40" s="4648"/>
      <c r="NRA40" s="4648"/>
      <c r="NRB40" s="4648"/>
      <c r="NRC40" s="4648"/>
      <c r="NRD40" s="4648"/>
      <c r="NRE40" s="4648"/>
      <c r="NRF40" s="4648"/>
      <c r="NRG40" s="4648"/>
      <c r="NRH40" s="4648"/>
      <c r="NRI40" s="4648"/>
      <c r="NRJ40" s="4648"/>
      <c r="NRK40" s="4648"/>
      <c r="NRL40" s="4648"/>
      <c r="NRM40" s="4648"/>
      <c r="NRN40" s="4648"/>
      <c r="NRO40" s="4648"/>
      <c r="NRP40" s="4648"/>
      <c r="NRQ40" s="4648"/>
      <c r="NRR40" s="4648"/>
      <c r="NRS40" s="4648"/>
      <c r="NRT40" s="4648"/>
      <c r="NRU40" s="4648"/>
      <c r="NRV40" s="4648"/>
      <c r="NRW40" s="4648"/>
      <c r="NRX40" s="4648"/>
      <c r="NRY40" s="4648"/>
      <c r="NRZ40" s="4648"/>
      <c r="NSA40" s="4648"/>
      <c r="NSB40" s="4648"/>
      <c r="NSC40" s="4648"/>
      <c r="NSD40" s="4648"/>
      <c r="NSE40" s="4648"/>
      <c r="NSF40" s="4648"/>
      <c r="NSG40" s="4648"/>
      <c r="NSH40" s="4648"/>
      <c r="NSI40" s="4648"/>
      <c r="NSJ40" s="4648"/>
      <c r="NSK40" s="4648"/>
      <c r="NSL40" s="4648"/>
      <c r="NSM40" s="4648"/>
      <c r="NSN40" s="4648"/>
      <c r="NSO40" s="4648"/>
      <c r="NSP40" s="4648"/>
      <c r="NSQ40" s="4648"/>
      <c r="NSR40" s="4648"/>
      <c r="NSS40" s="4648"/>
      <c r="NST40" s="4648"/>
      <c r="NSU40" s="4648"/>
      <c r="NSV40" s="4648"/>
      <c r="NSW40" s="4648"/>
      <c r="NSX40" s="4648"/>
      <c r="NSY40" s="4648"/>
      <c r="NSZ40" s="4648"/>
      <c r="NTA40" s="4648"/>
      <c r="NTB40" s="4648"/>
      <c r="NTC40" s="4648"/>
      <c r="NTD40" s="4648"/>
      <c r="NTE40" s="4648"/>
      <c r="NTF40" s="4648"/>
      <c r="NTG40" s="4648"/>
      <c r="NTH40" s="4648"/>
      <c r="NTI40" s="4648"/>
      <c r="NTJ40" s="4648"/>
      <c r="NTK40" s="4648"/>
      <c r="NTL40" s="4648"/>
      <c r="NTM40" s="4648"/>
      <c r="NTN40" s="4648"/>
      <c r="NTO40" s="4648"/>
      <c r="NTP40" s="4648"/>
      <c r="NTQ40" s="4648"/>
      <c r="NTR40" s="4648"/>
      <c r="NTS40" s="4648"/>
      <c r="NTT40" s="4648"/>
      <c r="NTU40" s="4648"/>
      <c r="NTV40" s="4648"/>
      <c r="NTW40" s="4648"/>
      <c r="NTX40" s="4648"/>
      <c r="NTY40" s="4648"/>
      <c r="NTZ40" s="4648"/>
      <c r="NUA40" s="4648"/>
      <c r="NUB40" s="4648"/>
      <c r="NUC40" s="4648"/>
      <c r="NUD40" s="4648"/>
      <c r="NUE40" s="4648"/>
      <c r="NUF40" s="4648"/>
      <c r="NUG40" s="4648"/>
      <c r="NUH40" s="4648"/>
      <c r="NUI40" s="4648"/>
      <c r="NUJ40" s="4648"/>
      <c r="NUK40" s="4648"/>
      <c r="NUL40" s="4648"/>
      <c r="NUM40" s="4648"/>
      <c r="NUN40" s="4648"/>
      <c r="NUO40" s="4648"/>
      <c r="NUP40" s="4648"/>
      <c r="NUQ40" s="4648"/>
      <c r="NUR40" s="4648"/>
      <c r="NUS40" s="4648"/>
      <c r="NUT40" s="4648"/>
      <c r="NUU40" s="4648"/>
      <c r="NUV40" s="4648"/>
      <c r="NUW40" s="4648"/>
      <c r="NUX40" s="4648"/>
      <c r="NUY40" s="4648"/>
      <c r="NUZ40" s="4648"/>
      <c r="NVA40" s="4648"/>
      <c r="NVB40" s="4648"/>
      <c r="NVC40" s="4648"/>
      <c r="NVD40" s="4648"/>
      <c r="NVE40" s="4648"/>
      <c r="NVF40" s="4648"/>
      <c r="NVG40" s="4648"/>
      <c r="NVH40" s="4648"/>
      <c r="NVI40" s="4648"/>
      <c r="NVJ40" s="4648"/>
      <c r="NVK40" s="4648"/>
      <c r="NVL40" s="4648"/>
      <c r="NVM40" s="4648"/>
      <c r="NVN40" s="4648"/>
      <c r="NVO40" s="4648"/>
      <c r="NVP40" s="4648"/>
      <c r="NVQ40" s="4648"/>
      <c r="NVR40" s="4648"/>
      <c r="NVS40" s="4648"/>
      <c r="NVT40" s="4648"/>
      <c r="NVU40" s="4648"/>
      <c r="NVV40" s="4648"/>
      <c r="NVW40" s="4648"/>
      <c r="NVX40" s="4648"/>
      <c r="NVY40" s="4648"/>
      <c r="NVZ40" s="4648"/>
      <c r="NWA40" s="4648"/>
      <c r="NWB40" s="4648"/>
      <c r="NWC40" s="4648"/>
      <c r="NWD40" s="4648"/>
      <c r="NWE40" s="4648"/>
      <c r="NWF40" s="4648"/>
      <c r="NWG40" s="4648"/>
      <c r="NWH40" s="4648"/>
      <c r="NWI40" s="4648"/>
      <c r="NWJ40" s="4648"/>
      <c r="NWK40" s="4648"/>
      <c r="NWL40" s="4648"/>
      <c r="NWM40" s="4648"/>
      <c r="NWN40" s="4648"/>
      <c r="NWO40" s="4648"/>
      <c r="NWP40" s="4648"/>
      <c r="NWQ40" s="4648"/>
      <c r="NWR40" s="4648"/>
      <c r="NWS40" s="4648"/>
      <c r="NWT40" s="4648"/>
      <c r="NWU40" s="4648"/>
      <c r="NWV40" s="4648"/>
      <c r="NWW40" s="4648"/>
      <c r="NWX40" s="4648"/>
      <c r="NWY40" s="4648"/>
      <c r="NWZ40" s="4648"/>
      <c r="NXA40" s="4648"/>
      <c r="NXB40" s="4648"/>
      <c r="NXC40" s="4648"/>
      <c r="NXD40" s="4648"/>
      <c r="NXE40" s="4648"/>
      <c r="NXF40" s="4648"/>
      <c r="NXG40" s="4648"/>
      <c r="NXH40" s="4648"/>
      <c r="NXI40" s="4648"/>
      <c r="NXJ40" s="4648"/>
      <c r="NXK40" s="4648"/>
      <c r="NXL40" s="4648"/>
      <c r="NXM40" s="4648"/>
      <c r="NXN40" s="4648"/>
      <c r="NXO40" s="4648"/>
      <c r="NXP40" s="4648"/>
      <c r="NXQ40" s="4648"/>
      <c r="NXR40" s="4648"/>
      <c r="NXS40" s="4648"/>
      <c r="NXT40" s="4648"/>
      <c r="NXU40" s="4648"/>
      <c r="NXV40" s="4648"/>
      <c r="NXW40" s="4648"/>
      <c r="NXX40" s="4648"/>
      <c r="NXY40" s="4648"/>
      <c r="NXZ40" s="4648"/>
      <c r="NYA40" s="4648"/>
      <c r="NYB40" s="4648"/>
      <c r="NYC40" s="4648"/>
      <c r="NYD40" s="4648"/>
      <c r="NYE40" s="4648"/>
      <c r="NYF40" s="4648"/>
      <c r="NYG40" s="4648"/>
      <c r="NYH40" s="4648"/>
      <c r="NYI40" s="4648"/>
      <c r="NYJ40" s="4648"/>
      <c r="NYK40" s="4648"/>
      <c r="NYL40" s="4648"/>
      <c r="NYM40" s="4648"/>
      <c r="NYN40" s="4648"/>
      <c r="NYO40" s="4648"/>
      <c r="NYP40" s="4648"/>
      <c r="NYQ40" s="4648"/>
      <c r="NYR40" s="4648"/>
      <c r="NYS40" s="4648"/>
      <c r="NYT40" s="4648"/>
      <c r="NYU40" s="4648"/>
      <c r="NYV40" s="4648"/>
      <c r="NYW40" s="4648"/>
      <c r="NYX40" s="4648"/>
      <c r="NYY40" s="4648"/>
      <c r="NYZ40" s="4648"/>
      <c r="NZA40" s="4648"/>
      <c r="NZB40" s="4648"/>
      <c r="NZC40" s="4648"/>
      <c r="NZD40" s="4648"/>
      <c r="NZE40" s="4648"/>
      <c r="NZF40" s="4648"/>
      <c r="NZG40" s="4648"/>
      <c r="NZH40" s="4648"/>
      <c r="NZI40" s="4648"/>
      <c r="NZJ40" s="4648"/>
      <c r="NZK40" s="4648"/>
      <c r="NZL40" s="4648"/>
      <c r="NZM40" s="4648"/>
      <c r="NZN40" s="4648"/>
      <c r="NZO40" s="4648"/>
      <c r="NZP40" s="4648"/>
      <c r="NZQ40" s="4648"/>
      <c r="NZR40" s="4648"/>
      <c r="NZS40" s="4648"/>
      <c r="NZT40" s="4648"/>
      <c r="NZU40" s="4648"/>
      <c r="NZV40" s="4648"/>
      <c r="NZW40" s="4648"/>
      <c r="NZX40" s="4648"/>
      <c r="NZY40" s="4648"/>
      <c r="NZZ40" s="4648"/>
      <c r="OAA40" s="4648"/>
      <c r="OAB40" s="4648"/>
      <c r="OAC40" s="4648"/>
      <c r="OAD40" s="4648"/>
      <c r="OAE40" s="4648"/>
      <c r="OAF40" s="4648"/>
      <c r="OAG40" s="4648"/>
      <c r="OAH40" s="4648"/>
      <c r="OAI40" s="4648"/>
      <c r="OAJ40" s="4648"/>
      <c r="OAK40" s="4648"/>
      <c r="OAL40" s="4648"/>
      <c r="OAM40" s="4648"/>
      <c r="OAN40" s="4648"/>
      <c r="OAO40" s="4648"/>
      <c r="OAP40" s="4648"/>
      <c r="OAQ40" s="4648"/>
      <c r="OAR40" s="4648"/>
      <c r="OAS40" s="4648"/>
      <c r="OAT40" s="4648"/>
      <c r="OAU40" s="4648"/>
      <c r="OAV40" s="4648"/>
      <c r="OAW40" s="4648"/>
      <c r="OAX40" s="4648"/>
      <c r="OAY40" s="4648"/>
      <c r="OAZ40" s="4648"/>
      <c r="OBA40" s="4648"/>
      <c r="OBB40" s="4648"/>
      <c r="OBC40" s="4648"/>
      <c r="OBD40" s="4648"/>
      <c r="OBE40" s="4648"/>
      <c r="OBF40" s="4648"/>
      <c r="OBG40" s="4648"/>
      <c r="OBH40" s="4648"/>
      <c r="OBI40" s="4648"/>
      <c r="OBJ40" s="4648"/>
      <c r="OBK40" s="4648"/>
      <c r="OBL40" s="4648"/>
      <c r="OBM40" s="4648"/>
      <c r="OBN40" s="4648"/>
      <c r="OBO40" s="4648"/>
      <c r="OBP40" s="4648"/>
      <c r="OBQ40" s="4648"/>
      <c r="OBR40" s="4648"/>
      <c r="OBS40" s="4648"/>
      <c r="OBT40" s="4648"/>
      <c r="OBU40" s="4648"/>
      <c r="OBV40" s="4648"/>
      <c r="OBW40" s="4648"/>
      <c r="OBX40" s="4648"/>
      <c r="OBY40" s="4648"/>
      <c r="OBZ40" s="4648"/>
      <c r="OCA40" s="4648"/>
      <c r="OCB40" s="4648"/>
      <c r="OCC40" s="4648"/>
      <c r="OCD40" s="4648"/>
      <c r="OCE40" s="4648"/>
      <c r="OCF40" s="4648"/>
      <c r="OCG40" s="4648"/>
      <c r="OCH40" s="4648"/>
      <c r="OCI40" s="4648"/>
      <c r="OCJ40" s="4648"/>
      <c r="OCK40" s="4648"/>
      <c r="OCL40" s="4648"/>
      <c r="OCM40" s="4648"/>
      <c r="OCN40" s="4648"/>
      <c r="OCO40" s="4648"/>
      <c r="OCP40" s="4648"/>
      <c r="OCQ40" s="4648"/>
      <c r="OCR40" s="4648"/>
      <c r="OCS40" s="4648"/>
      <c r="OCT40" s="4648"/>
      <c r="OCU40" s="4648"/>
      <c r="OCV40" s="4648"/>
      <c r="OCW40" s="4648"/>
      <c r="OCX40" s="4648"/>
      <c r="OCY40" s="4648"/>
      <c r="OCZ40" s="4648"/>
      <c r="ODA40" s="4648"/>
      <c r="ODB40" s="4648"/>
      <c r="ODC40" s="4648"/>
      <c r="ODD40" s="4648"/>
      <c r="ODE40" s="4648"/>
      <c r="ODF40" s="4648"/>
      <c r="ODG40" s="4648"/>
      <c r="ODH40" s="4648"/>
      <c r="ODI40" s="4648"/>
      <c r="ODJ40" s="4648"/>
      <c r="ODK40" s="4648"/>
      <c r="ODL40" s="4648"/>
      <c r="ODM40" s="4648"/>
      <c r="ODN40" s="4648"/>
      <c r="ODO40" s="4648"/>
      <c r="ODP40" s="4648"/>
      <c r="ODQ40" s="4648"/>
      <c r="ODR40" s="4648"/>
      <c r="ODS40" s="4648"/>
      <c r="ODT40" s="4648"/>
      <c r="ODU40" s="4648"/>
      <c r="ODV40" s="4648"/>
      <c r="ODW40" s="4648"/>
      <c r="ODX40" s="4648"/>
      <c r="ODY40" s="4648"/>
      <c r="ODZ40" s="4648"/>
      <c r="OEA40" s="4648"/>
      <c r="OEB40" s="4648"/>
      <c r="OEC40" s="4648"/>
      <c r="OED40" s="4648"/>
      <c r="OEE40" s="4648"/>
      <c r="OEF40" s="4648"/>
      <c r="OEG40" s="4648"/>
      <c r="OEH40" s="4648"/>
      <c r="OEI40" s="4648"/>
      <c r="OEJ40" s="4648"/>
      <c r="OEK40" s="4648"/>
      <c r="OEL40" s="4648"/>
      <c r="OEM40" s="4648"/>
      <c r="OEN40" s="4648"/>
      <c r="OEO40" s="4648"/>
      <c r="OEP40" s="4648"/>
      <c r="OEQ40" s="4648"/>
      <c r="OER40" s="4648"/>
      <c r="OES40" s="4648"/>
      <c r="OET40" s="4648"/>
      <c r="OEU40" s="4648"/>
      <c r="OEV40" s="4648"/>
      <c r="OEW40" s="4648"/>
      <c r="OEX40" s="4648"/>
      <c r="OEY40" s="4648"/>
      <c r="OEZ40" s="4648"/>
      <c r="OFA40" s="4648"/>
      <c r="OFB40" s="4648"/>
      <c r="OFC40" s="4648"/>
      <c r="OFD40" s="4648"/>
      <c r="OFE40" s="4648"/>
      <c r="OFF40" s="4648"/>
      <c r="OFG40" s="4648"/>
      <c r="OFH40" s="4648"/>
      <c r="OFI40" s="4648"/>
      <c r="OFJ40" s="4648"/>
      <c r="OFK40" s="4648"/>
      <c r="OFL40" s="4648"/>
      <c r="OFM40" s="4648"/>
      <c r="OFN40" s="4648"/>
      <c r="OFO40" s="4648"/>
      <c r="OFP40" s="4648"/>
      <c r="OFQ40" s="4648"/>
      <c r="OFR40" s="4648"/>
      <c r="OFS40" s="4648"/>
      <c r="OFT40" s="4648"/>
      <c r="OFU40" s="4648"/>
      <c r="OFV40" s="4648"/>
      <c r="OFW40" s="4648"/>
      <c r="OFX40" s="4648"/>
      <c r="OFY40" s="4648"/>
      <c r="OFZ40" s="4648"/>
      <c r="OGA40" s="4648"/>
      <c r="OGB40" s="4648"/>
      <c r="OGC40" s="4648"/>
      <c r="OGD40" s="4648"/>
      <c r="OGE40" s="4648"/>
      <c r="OGF40" s="4648"/>
      <c r="OGG40" s="4648"/>
      <c r="OGH40" s="4648"/>
      <c r="OGI40" s="4648"/>
      <c r="OGJ40" s="4648"/>
      <c r="OGK40" s="4648"/>
      <c r="OGL40" s="4648"/>
      <c r="OGM40" s="4648"/>
      <c r="OGN40" s="4648"/>
      <c r="OGO40" s="4648"/>
      <c r="OGP40" s="4648"/>
      <c r="OGQ40" s="4648"/>
      <c r="OGR40" s="4648"/>
      <c r="OGS40" s="4648"/>
      <c r="OGT40" s="4648"/>
      <c r="OGU40" s="4648"/>
      <c r="OGV40" s="4648"/>
      <c r="OGW40" s="4648"/>
      <c r="OGX40" s="4648"/>
      <c r="OGY40" s="4648"/>
      <c r="OGZ40" s="4648"/>
      <c r="OHA40" s="4648"/>
      <c r="OHB40" s="4648"/>
      <c r="OHC40" s="4648"/>
      <c r="OHD40" s="4648"/>
      <c r="OHE40" s="4648"/>
      <c r="OHF40" s="4648"/>
      <c r="OHG40" s="4648"/>
      <c r="OHH40" s="4648"/>
      <c r="OHI40" s="4648"/>
      <c r="OHJ40" s="4648"/>
      <c r="OHK40" s="4648"/>
      <c r="OHL40" s="4648"/>
      <c r="OHM40" s="4648"/>
      <c r="OHN40" s="4648"/>
      <c r="OHO40" s="4648"/>
      <c r="OHP40" s="4648"/>
      <c r="OHQ40" s="4648"/>
      <c r="OHR40" s="4648"/>
      <c r="OHS40" s="4648"/>
      <c r="OHT40" s="4648"/>
      <c r="OHU40" s="4648"/>
      <c r="OHV40" s="4648"/>
      <c r="OHW40" s="4648"/>
      <c r="OHX40" s="4648"/>
      <c r="OHY40" s="4648"/>
      <c r="OHZ40" s="4648"/>
      <c r="OIA40" s="4648"/>
      <c r="OIB40" s="4648"/>
      <c r="OIC40" s="4648"/>
      <c r="OID40" s="4648"/>
      <c r="OIE40" s="4648"/>
      <c r="OIF40" s="4648"/>
      <c r="OIG40" s="4648"/>
      <c r="OIH40" s="4648"/>
      <c r="OII40" s="4648"/>
      <c r="OIJ40" s="4648"/>
      <c r="OIK40" s="4648"/>
      <c r="OIL40" s="4648"/>
      <c r="OIM40" s="4648"/>
      <c r="OIN40" s="4648"/>
      <c r="OIO40" s="4648"/>
      <c r="OIP40" s="4648"/>
      <c r="OIQ40" s="4648"/>
      <c r="OIR40" s="4648"/>
      <c r="OIS40" s="4648"/>
      <c r="OIT40" s="4648"/>
      <c r="OIU40" s="4648"/>
      <c r="OIV40" s="4648"/>
      <c r="OIW40" s="4648"/>
      <c r="OIX40" s="4648"/>
      <c r="OIY40" s="4648"/>
      <c r="OIZ40" s="4648"/>
      <c r="OJA40" s="4648"/>
      <c r="OJB40" s="4648"/>
      <c r="OJC40" s="4648"/>
      <c r="OJD40" s="4648"/>
      <c r="OJE40" s="4648"/>
      <c r="OJF40" s="4648"/>
      <c r="OJG40" s="4648"/>
      <c r="OJH40" s="4648"/>
      <c r="OJI40" s="4648"/>
      <c r="OJJ40" s="4648"/>
      <c r="OJK40" s="4648"/>
      <c r="OJL40" s="4648"/>
      <c r="OJM40" s="4648"/>
      <c r="OJN40" s="4648"/>
      <c r="OJO40" s="4648"/>
      <c r="OJP40" s="4648"/>
      <c r="OJQ40" s="4648"/>
      <c r="OJR40" s="4648"/>
      <c r="OJS40" s="4648"/>
      <c r="OJT40" s="4648"/>
      <c r="OJU40" s="4648"/>
      <c r="OJV40" s="4648"/>
      <c r="OJW40" s="4648"/>
      <c r="OJX40" s="4648"/>
      <c r="OJY40" s="4648"/>
      <c r="OJZ40" s="4648"/>
      <c r="OKA40" s="4648"/>
      <c r="OKB40" s="4648"/>
      <c r="OKC40" s="4648"/>
      <c r="OKD40" s="4648"/>
      <c r="OKE40" s="4648"/>
      <c r="OKF40" s="4648"/>
      <c r="OKG40" s="4648"/>
      <c r="OKH40" s="4648"/>
      <c r="OKI40" s="4648"/>
      <c r="OKJ40" s="4648"/>
      <c r="OKK40" s="4648"/>
      <c r="OKL40" s="4648"/>
      <c r="OKM40" s="4648"/>
      <c r="OKN40" s="4648"/>
      <c r="OKO40" s="4648"/>
      <c r="OKP40" s="4648"/>
      <c r="OKQ40" s="4648"/>
      <c r="OKR40" s="4648"/>
      <c r="OKS40" s="4648"/>
      <c r="OKT40" s="4648"/>
      <c r="OKU40" s="4648"/>
      <c r="OKV40" s="4648"/>
      <c r="OKW40" s="4648"/>
      <c r="OKX40" s="4648"/>
      <c r="OKY40" s="4648"/>
      <c r="OKZ40" s="4648"/>
      <c r="OLA40" s="4648"/>
      <c r="OLB40" s="4648"/>
      <c r="OLC40" s="4648"/>
      <c r="OLD40" s="4648"/>
      <c r="OLE40" s="4648"/>
      <c r="OLF40" s="4648"/>
      <c r="OLG40" s="4648"/>
      <c r="OLH40" s="4648"/>
      <c r="OLI40" s="4648"/>
      <c r="OLJ40" s="4648"/>
      <c r="OLK40" s="4648"/>
      <c r="OLL40" s="4648"/>
      <c r="OLM40" s="4648"/>
      <c r="OLN40" s="4648"/>
      <c r="OLO40" s="4648"/>
      <c r="OLP40" s="4648"/>
      <c r="OLQ40" s="4648"/>
      <c r="OLR40" s="4648"/>
      <c r="OLS40" s="4648"/>
      <c r="OLT40" s="4648"/>
      <c r="OLU40" s="4648"/>
      <c r="OLV40" s="4648"/>
      <c r="OLW40" s="4648"/>
      <c r="OLX40" s="4648"/>
      <c r="OLY40" s="4648"/>
      <c r="OLZ40" s="4648"/>
      <c r="OMA40" s="4648"/>
      <c r="OMB40" s="4648"/>
      <c r="OMC40" s="4648"/>
      <c r="OMD40" s="4648"/>
      <c r="OME40" s="4648"/>
      <c r="OMF40" s="4648"/>
      <c r="OMG40" s="4648"/>
      <c r="OMH40" s="4648"/>
      <c r="OMI40" s="4648"/>
      <c r="OMJ40" s="4648"/>
      <c r="OMK40" s="4648"/>
      <c r="OML40" s="4648"/>
      <c r="OMM40" s="4648"/>
      <c r="OMN40" s="4648"/>
      <c r="OMO40" s="4648"/>
      <c r="OMP40" s="4648"/>
      <c r="OMQ40" s="4648"/>
      <c r="OMR40" s="4648"/>
      <c r="OMS40" s="4648"/>
      <c r="OMT40" s="4648"/>
      <c r="OMU40" s="4648"/>
      <c r="OMV40" s="4648"/>
      <c r="OMW40" s="4648"/>
      <c r="OMX40" s="4648"/>
      <c r="OMY40" s="4648"/>
      <c r="OMZ40" s="4648"/>
      <c r="ONA40" s="4648"/>
      <c r="ONB40" s="4648"/>
      <c r="ONC40" s="4648"/>
      <c r="OND40" s="4648"/>
      <c r="ONE40" s="4648"/>
      <c r="ONF40" s="4648"/>
      <c r="ONG40" s="4648"/>
      <c r="ONH40" s="4648"/>
      <c r="ONI40" s="4648"/>
      <c r="ONJ40" s="4648"/>
      <c r="ONK40" s="4648"/>
      <c r="ONL40" s="4648"/>
      <c r="ONM40" s="4648"/>
      <c r="ONN40" s="4648"/>
      <c r="ONO40" s="4648"/>
      <c r="ONP40" s="4648"/>
      <c r="ONQ40" s="4648"/>
      <c r="ONR40" s="4648"/>
      <c r="ONS40" s="4648"/>
      <c r="ONT40" s="4648"/>
      <c r="ONU40" s="4648"/>
      <c r="ONV40" s="4648"/>
      <c r="ONW40" s="4648"/>
      <c r="ONX40" s="4648"/>
      <c r="ONY40" s="4648"/>
      <c r="ONZ40" s="4648"/>
      <c r="OOA40" s="4648"/>
      <c r="OOB40" s="4648"/>
      <c r="OOC40" s="4648"/>
      <c r="OOD40" s="4648"/>
      <c r="OOE40" s="4648"/>
      <c r="OOF40" s="4648"/>
      <c r="OOG40" s="4648"/>
      <c r="OOH40" s="4648"/>
      <c r="OOI40" s="4648"/>
      <c r="OOJ40" s="4648"/>
      <c r="OOK40" s="4648"/>
      <c r="OOL40" s="4648"/>
      <c r="OOM40" s="4648"/>
      <c r="OON40" s="4648"/>
      <c r="OOO40" s="4648"/>
      <c r="OOP40" s="4648"/>
      <c r="OOQ40" s="4648"/>
      <c r="OOR40" s="4648"/>
      <c r="OOS40" s="4648"/>
      <c r="OOT40" s="4648"/>
      <c r="OOU40" s="4648"/>
      <c r="OOV40" s="4648"/>
      <c r="OOW40" s="4648"/>
      <c r="OOX40" s="4648"/>
      <c r="OOY40" s="4648"/>
      <c r="OOZ40" s="4648"/>
      <c r="OPA40" s="4648"/>
      <c r="OPB40" s="4648"/>
      <c r="OPC40" s="4648"/>
      <c r="OPD40" s="4648"/>
      <c r="OPE40" s="4648"/>
      <c r="OPF40" s="4648"/>
      <c r="OPG40" s="4648"/>
      <c r="OPH40" s="4648"/>
      <c r="OPI40" s="4648"/>
      <c r="OPJ40" s="4648"/>
      <c r="OPK40" s="4648"/>
      <c r="OPL40" s="4648"/>
      <c r="OPM40" s="4648"/>
      <c r="OPN40" s="4648"/>
      <c r="OPO40" s="4648"/>
      <c r="OPP40" s="4648"/>
      <c r="OPQ40" s="4648"/>
      <c r="OPR40" s="4648"/>
      <c r="OPS40" s="4648"/>
      <c r="OPT40" s="4648"/>
      <c r="OPU40" s="4648"/>
      <c r="OPV40" s="4648"/>
      <c r="OPW40" s="4648"/>
      <c r="OPX40" s="4648"/>
      <c r="OPY40" s="4648"/>
      <c r="OPZ40" s="4648"/>
      <c r="OQA40" s="4648"/>
      <c r="OQB40" s="4648"/>
      <c r="OQC40" s="4648"/>
      <c r="OQD40" s="4648"/>
      <c r="OQE40" s="4648"/>
      <c r="OQF40" s="4648"/>
      <c r="OQG40" s="4648"/>
      <c r="OQH40" s="4648"/>
      <c r="OQI40" s="4648"/>
      <c r="OQJ40" s="4648"/>
      <c r="OQK40" s="4648"/>
      <c r="OQL40" s="4648"/>
      <c r="OQM40" s="4648"/>
      <c r="OQN40" s="4648"/>
      <c r="OQO40" s="4648"/>
      <c r="OQP40" s="4648"/>
      <c r="OQQ40" s="4648"/>
      <c r="OQR40" s="4648"/>
      <c r="OQS40" s="4648"/>
      <c r="OQT40" s="4648"/>
      <c r="OQU40" s="4648"/>
      <c r="OQV40" s="4648"/>
      <c r="OQW40" s="4648"/>
      <c r="OQX40" s="4648"/>
      <c r="OQY40" s="4648"/>
      <c r="OQZ40" s="4648"/>
      <c r="ORA40" s="4648"/>
      <c r="ORB40" s="4648"/>
      <c r="ORC40" s="4648"/>
      <c r="ORD40" s="4648"/>
      <c r="ORE40" s="4648"/>
      <c r="ORF40" s="4648"/>
      <c r="ORG40" s="4648"/>
      <c r="ORH40" s="4648"/>
      <c r="ORI40" s="4648"/>
      <c r="ORJ40" s="4648"/>
      <c r="ORK40" s="4648"/>
      <c r="ORL40" s="4648"/>
      <c r="ORM40" s="4648"/>
      <c r="ORN40" s="4648"/>
      <c r="ORO40" s="4648"/>
      <c r="ORP40" s="4648"/>
      <c r="ORQ40" s="4648"/>
      <c r="ORR40" s="4648"/>
      <c r="ORS40" s="4648"/>
      <c r="ORT40" s="4648"/>
      <c r="ORU40" s="4648"/>
      <c r="ORV40" s="4648"/>
      <c r="ORW40" s="4648"/>
      <c r="ORX40" s="4648"/>
      <c r="ORY40" s="4648"/>
      <c r="ORZ40" s="4648"/>
      <c r="OSA40" s="4648"/>
      <c r="OSB40" s="4648"/>
      <c r="OSC40" s="4648"/>
      <c r="OSD40" s="4648"/>
      <c r="OSE40" s="4648"/>
      <c r="OSF40" s="4648"/>
      <c r="OSG40" s="4648"/>
      <c r="OSH40" s="4648"/>
      <c r="OSI40" s="4648"/>
      <c r="OSJ40" s="4648"/>
      <c r="OSK40" s="4648"/>
      <c r="OSL40" s="4648"/>
      <c r="OSM40" s="4648"/>
      <c r="OSN40" s="4648"/>
      <c r="OSO40" s="4648"/>
      <c r="OSP40" s="4648"/>
      <c r="OSQ40" s="4648"/>
      <c r="OSR40" s="4648"/>
      <c r="OSS40" s="4648"/>
      <c r="OST40" s="4648"/>
      <c r="OSU40" s="4648"/>
      <c r="OSV40" s="4648"/>
      <c r="OSW40" s="4648"/>
      <c r="OSX40" s="4648"/>
      <c r="OSY40" s="4648"/>
      <c r="OSZ40" s="4648"/>
      <c r="OTA40" s="4648"/>
      <c r="OTB40" s="4648"/>
      <c r="OTC40" s="4648"/>
      <c r="OTD40" s="4648"/>
      <c r="OTE40" s="4648"/>
      <c r="OTF40" s="4648"/>
      <c r="OTG40" s="4648"/>
      <c r="OTH40" s="4648"/>
      <c r="OTI40" s="4648"/>
      <c r="OTJ40" s="4648"/>
      <c r="OTK40" s="4648"/>
      <c r="OTL40" s="4648"/>
      <c r="OTM40" s="4648"/>
      <c r="OTN40" s="4648"/>
      <c r="OTO40" s="4648"/>
      <c r="OTP40" s="4648"/>
      <c r="OTQ40" s="4648"/>
      <c r="OTR40" s="4648"/>
      <c r="OTS40" s="4648"/>
      <c r="OTT40" s="4648"/>
      <c r="OTU40" s="4648"/>
      <c r="OTV40" s="4648"/>
      <c r="OTW40" s="4648"/>
      <c r="OTX40" s="4648"/>
      <c r="OTY40" s="4648"/>
      <c r="OTZ40" s="4648"/>
      <c r="OUA40" s="4648"/>
      <c r="OUB40" s="4648"/>
      <c r="OUC40" s="4648"/>
      <c r="OUD40" s="4648"/>
      <c r="OUE40" s="4648"/>
      <c r="OUF40" s="4648"/>
      <c r="OUG40" s="4648"/>
      <c r="OUH40" s="4648"/>
      <c r="OUI40" s="4648"/>
      <c r="OUJ40" s="4648"/>
      <c r="OUK40" s="4648"/>
      <c r="OUL40" s="4648"/>
      <c r="OUM40" s="4648"/>
      <c r="OUN40" s="4648"/>
      <c r="OUO40" s="4648"/>
      <c r="OUP40" s="4648"/>
      <c r="OUQ40" s="4648"/>
      <c r="OUR40" s="4648"/>
      <c r="OUS40" s="4648"/>
      <c r="OUT40" s="4648"/>
      <c r="OUU40" s="4648"/>
      <c r="OUV40" s="4648"/>
      <c r="OUW40" s="4648"/>
      <c r="OUX40" s="4648"/>
      <c r="OUY40" s="4648"/>
      <c r="OUZ40" s="4648"/>
      <c r="OVA40" s="4648"/>
      <c r="OVB40" s="4648"/>
      <c r="OVC40" s="4648"/>
      <c r="OVD40" s="4648"/>
      <c r="OVE40" s="4648"/>
      <c r="OVF40" s="4648"/>
      <c r="OVG40" s="4648"/>
      <c r="OVH40" s="4648"/>
      <c r="OVI40" s="4648"/>
      <c r="OVJ40" s="4648"/>
      <c r="OVK40" s="4648"/>
      <c r="OVL40" s="4648"/>
      <c r="OVM40" s="4648"/>
      <c r="OVN40" s="4648"/>
      <c r="OVO40" s="4648"/>
      <c r="OVP40" s="4648"/>
      <c r="OVQ40" s="4648"/>
      <c r="OVR40" s="4648"/>
      <c r="OVS40" s="4648"/>
      <c r="OVT40" s="4648"/>
      <c r="OVU40" s="4648"/>
      <c r="OVV40" s="4648"/>
      <c r="OVW40" s="4648"/>
      <c r="OVX40" s="4648"/>
      <c r="OVY40" s="4648"/>
      <c r="OVZ40" s="4648"/>
      <c r="OWA40" s="4648"/>
      <c r="OWB40" s="4648"/>
      <c r="OWC40" s="4648"/>
      <c r="OWD40" s="4648"/>
      <c r="OWE40" s="4648"/>
      <c r="OWF40" s="4648"/>
      <c r="OWG40" s="4648"/>
      <c r="OWH40" s="4648"/>
      <c r="OWI40" s="4648"/>
      <c r="OWJ40" s="4648"/>
      <c r="OWK40" s="4648"/>
      <c r="OWL40" s="4648"/>
      <c r="OWM40" s="4648"/>
      <c r="OWN40" s="4648"/>
      <c r="OWO40" s="4648"/>
      <c r="OWP40" s="4648"/>
      <c r="OWQ40" s="4648"/>
      <c r="OWR40" s="4648"/>
      <c r="OWS40" s="4648"/>
      <c r="OWT40" s="4648"/>
      <c r="OWU40" s="4648"/>
      <c r="OWV40" s="4648"/>
      <c r="OWW40" s="4648"/>
      <c r="OWX40" s="4648"/>
      <c r="OWY40" s="4648"/>
      <c r="OWZ40" s="4648"/>
      <c r="OXA40" s="4648"/>
      <c r="OXB40" s="4648"/>
      <c r="OXC40" s="4648"/>
      <c r="OXD40" s="4648"/>
      <c r="OXE40" s="4648"/>
      <c r="OXF40" s="4648"/>
      <c r="OXG40" s="4648"/>
      <c r="OXH40" s="4648"/>
      <c r="OXI40" s="4648"/>
      <c r="OXJ40" s="4648"/>
      <c r="OXK40" s="4648"/>
      <c r="OXL40" s="4648"/>
      <c r="OXM40" s="4648"/>
      <c r="OXN40" s="4648"/>
      <c r="OXO40" s="4648"/>
      <c r="OXP40" s="4648"/>
      <c r="OXQ40" s="4648"/>
      <c r="OXR40" s="4648"/>
      <c r="OXS40" s="4648"/>
      <c r="OXT40" s="4648"/>
      <c r="OXU40" s="4648"/>
      <c r="OXV40" s="4648"/>
      <c r="OXW40" s="4648"/>
      <c r="OXX40" s="4648"/>
      <c r="OXY40" s="4648"/>
      <c r="OXZ40" s="4648"/>
      <c r="OYA40" s="4648"/>
      <c r="OYB40" s="4648"/>
      <c r="OYC40" s="4648"/>
      <c r="OYD40" s="4648"/>
      <c r="OYE40" s="4648"/>
      <c r="OYF40" s="4648"/>
      <c r="OYG40" s="4648"/>
      <c r="OYH40" s="4648"/>
      <c r="OYI40" s="4648"/>
      <c r="OYJ40" s="4648"/>
      <c r="OYK40" s="4648"/>
      <c r="OYL40" s="4648"/>
      <c r="OYM40" s="4648"/>
      <c r="OYN40" s="4648"/>
      <c r="OYO40" s="4648"/>
      <c r="OYP40" s="4648"/>
      <c r="OYQ40" s="4648"/>
      <c r="OYR40" s="4648"/>
      <c r="OYS40" s="4648"/>
      <c r="OYT40" s="4648"/>
      <c r="OYU40" s="4648"/>
      <c r="OYV40" s="4648"/>
      <c r="OYW40" s="4648"/>
      <c r="OYX40" s="4648"/>
      <c r="OYY40" s="4648"/>
      <c r="OYZ40" s="4648"/>
      <c r="OZA40" s="4648"/>
      <c r="OZB40" s="4648"/>
      <c r="OZC40" s="4648"/>
      <c r="OZD40" s="4648"/>
      <c r="OZE40" s="4648"/>
      <c r="OZF40" s="4648"/>
      <c r="OZG40" s="4648"/>
      <c r="OZH40" s="4648"/>
      <c r="OZI40" s="4648"/>
      <c r="OZJ40" s="4648"/>
      <c r="OZK40" s="4648"/>
      <c r="OZL40" s="4648"/>
      <c r="OZM40" s="4648"/>
      <c r="OZN40" s="4648"/>
      <c r="OZO40" s="4648"/>
      <c r="OZP40" s="4648"/>
      <c r="OZQ40" s="4648"/>
      <c r="OZR40" s="4648"/>
      <c r="OZS40" s="4648"/>
      <c r="OZT40" s="4648"/>
      <c r="OZU40" s="4648"/>
      <c r="OZV40" s="4648"/>
      <c r="OZW40" s="4648"/>
      <c r="OZX40" s="4648"/>
      <c r="OZY40" s="4648"/>
      <c r="OZZ40" s="4648"/>
      <c r="PAA40" s="4648"/>
      <c r="PAB40" s="4648"/>
      <c r="PAC40" s="4648"/>
      <c r="PAD40" s="4648"/>
      <c r="PAE40" s="4648"/>
      <c r="PAF40" s="4648"/>
      <c r="PAG40" s="4648"/>
      <c r="PAH40" s="4648"/>
      <c r="PAI40" s="4648"/>
      <c r="PAJ40" s="4648"/>
      <c r="PAK40" s="4648"/>
      <c r="PAL40" s="4648"/>
      <c r="PAM40" s="4648"/>
      <c r="PAN40" s="4648"/>
      <c r="PAO40" s="4648"/>
      <c r="PAP40" s="4648"/>
      <c r="PAQ40" s="4648"/>
      <c r="PAR40" s="4648"/>
      <c r="PAS40" s="4648"/>
      <c r="PAT40" s="4648"/>
      <c r="PAU40" s="4648"/>
      <c r="PAV40" s="4648"/>
      <c r="PAW40" s="4648"/>
      <c r="PAX40" s="4648"/>
      <c r="PAY40" s="4648"/>
      <c r="PAZ40" s="4648"/>
      <c r="PBA40" s="4648"/>
      <c r="PBB40" s="4648"/>
      <c r="PBC40" s="4648"/>
      <c r="PBD40" s="4648"/>
      <c r="PBE40" s="4648"/>
      <c r="PBF40" s="4648"/>
      <c r="PBG40" s="4648"/>
      <c r="PBH40" s="4648"/>
      <c r="PBI40" s="4648"/>
      <c r="PBJ40" s="4648"/>
      <c r="PBK40" s="4648"/>
      <c r="PBL40" s="4648"/>
      <c r="PBM40" s="4648"/>
      <c r="PBN40" s="4648"/>
      <c r="PBO40" s="4648"/>
      <c r="PBP40" s="4648"/>
      <c r="PBQ40" s="4648"/>
      <c r="PBR40" s="4648"/>
      <c r="PBS40" s="4648"/>
      <c r="PBT40" s="4648"/>
      <c r="PBU40" s="4648"/>
      <c r="PBV40" s="4648"/>
      <c r="PBW40" s="4648"/>
      <c r="PBX40" s="4648"/>
      <c r="PBY40" s="4648"/>
      <c r="PBZ40" s="4648"/>
      <c r="PCA40" s="4648"/>
      <c r="PCB40" s="4648"/>
      <c r="PCC40" s="4648"/>
      <c r="PCD40" s="4648"/>
      <c r="PCE40" s="4648"/>
      <c r="PCF40" s="4648"/>
      <c r="PCG40" s="4648"/>
      <c r="PCH40" s="4648"/>
      <c r="PCI40" s="4648"/>
      <c r="PCJ40" s="4648"/>
      <c r="PCK40" s="4648"/>
      <c r="PCL40" s="4648"/>
      <c r="PCM40" s="4648"/>
      <c r="PCN40" s="4648"/>
      <c r="PCO40" s="4648"/>
      <c r="PCP40" s="4648"/>
      <c r="PCQ40" s="4648"/>
      <c r="PCR40" s="4648"/>
      <c r="PCS40" s="4648"/>
      <c r="PCT40" s="4648"/>
      <c r="PCU40" s="4648"/>
      <c r="PCV40" s="4648"/>
      <c r="PCW40" s="4648"/>
      <c r="PCX40" s="4648"/>
      <c r="PCY40" s="4648"/>
      <c r="PCZ40" s="4648"/>
      <c r="PDA40" s="4648"/>
      <c r="PDB40" s="4648"/>
      <c r="PDC40" s="4648"/>
      <c r="PDD40" s="4648"/>
      <c r="PDE40" s="4648"/>
      <c r="PDF40" s="4648"/>
      <c r="PDG40" s="4648"/>
      <c r="PDH40" s="4648"/>
      <c r="PDI40" s="4648"/>
      <c r="PDJ40" s="4648"/>
      <c r="PDK40" s="4648"/>
      <c r="PDL40" s="4648"/>
      <c r="PDM40" s="4648"/>
      <c r="PDN40" s="4648"/>
      <c r="PDO40" s="4648"/>
      <c r="PDP40" s="4648"/>
      <c r="PDQ40" s="4648"/>
      <c r="PDR40" s="4648"/>
      <c r="PDS40" s="4648"/>
      <c r="PDT40" s="4648"/>
      <c r="PDU40" s="4648"/>
      <c r="PDV40" s="4648"/>
      <c r="PDW40" s="4648"/>
      <c r="PDX40" s="4648"/>
      <c r="PDY40" s="4648"/>
      <c r="PDZ40" s="4648"/>
      <c r="PEA40" s="4648"/>
      <c r="PEB40" s="4648"/>
      <c r="PEC40" s="4648"/>
      <c r="PED40" s="4648"/>
      <c r="PEE40" s="4648"/>
      <c r="PEF40" s="4648"/>
      <c r="PEG40" s="4648"/>
      <c r="PEH40" s="4648"/>
      <c r="PEI40" s="4648"/>
      <c r="PEJ40" s="4648"/>
      <c r="PEK40" s="4648"/>
      <c r="PEL40" s="4648"/>
      <c r="PEM40" s="4648"/>
      <c r="PEN40" s="4648"/>
      <c r="PEO40" s="4648"/>
      <c r="PEP40" s="4648"/>
      <c r="PEQ40" s="4648"/>
      <c r="PER40" s="4648"/>
      <c r="PES40" s="4648"/>
      <c r="PET40" s="4648"/>
      <c r="PEU40" s="4648"/>
      <c r="PEV40" s="4648"/>
      <c r="PEW40" s="4648"/>
      <c r="PEX40" s="4648"/>
      <c r="PEY40" s="4648"/>
      <c r="PEZ40" s="4648"/>
      <c r="PFA40" s="4648"/>
      <c r="PFB40" s="4648"/>
      <c r="PFC40" s="4648"/>
      <c r="PFD40" s="4648"/>
      <c r="PFE40" s="4648"/>
      <c r="PFF40" s="4648"/>
      <c r="PFG40" s="4648"/>
      <c r="PFH40" s="4648"/>
      <c r="PFI40" s="4648"/>
      <c r="PFJ40" s="4648"/>
      <c r="PFK40" s="4648"/>
      <c r="PFL40" s="4648"/>
      <c r="PFM40" s="4648"/>
      <c r="PFN40" s="4648"/>
      <c r="PFO40" s="4648"/>
      <c r="PFP40" s="4648"/>
      <c r="PFQ40" s="4648"/>
      <c r="PFR40" s="4648"/>
      <c r="PFS40" s="4648"/>
      <c r="PFT40" s="4648"/>
      <c r="PFU40" s="4648"/>
      <c r="PFV40" s="4648"/>
      <c r="PFW40" s="4648"/>
      <c r="PFX40" s="4648"/>
      <c r="PFY40" s="4648"/>
      <c r="PFZ40" s="4648"/>
      <c r="PGA40" s="4648"/>
      <c r="PGB40" s="4648"/>
      <c r="PGC40" s="4648"/>
      <c r="PGD40" s="4648"/>
      <c r="PGE40" s="4648"/>
      <c r="PGF40" s="4648"/>
      <c r="PGG40" s="4648"/>
      <c r="PGH40" s="4648"/>
      <c r="PGI40" s="4648"/>
      <c r="PGJ40" s="4648"/>
      <c r="PGK40" s="4648"/>
      <c r="PGL40" s="4648"/>
      <c r="PGM40" s="4648"/>
      <c r="PGN40" s="4648"/>
      <c r="PGO40" s="4648"/>
      <c r="PGP40" s="4648"/>
      <c r="PGQ40" s="4648"/>
      <c r="PGR40" s="4648"/>
      <c r="PGS40" s="4648"/>
      <c r="PGT40" s="4648"/>
      <c r="PGU40" s="4648"/>
      <c r="PGV40" s="4648"/>
      <c r="PGW40" s="4648"/>
      <c r="PGX40" s="4648"/>
      <c r="PGY40" s="4648"/>
      <c r="PGZ40" s="4648"/>
      <c r="PHA40" s="4648"/>
      <c r="PHB40" s="4648"/>
      <c r="PHC40" s="4648"/>
      <c r="PHD40" s="4648"/>
      <c r="PHE40" s="4648"/>
      <c r="PHF40" s="4648"/>
      <c r="PHG40" s="4648"/>
      <c r="PHH40" s="4648"/>
      <c r="PHI40" s="4648"/>
      <c r="PHJ40" s="4648"/>
      <c r="PHK40" s="4648"/>
      <c r="PHL40" s="4648"/>
      <c r="PHM40" s="4648"/>
      <c r="PHN40" s="4648"/>
      <c r="PHO40" s="4648"/>
      <c r="PHP40" s="4648"/>
      <c r="PHQ40" s="4648"/>
      <c r="PHR40" s="4648"/>
      <c r="PHS40" s="4648"/>
      <c r="PHT40" s="4648"/>
      <c r="PHU40" s="4648"/>
      <c r="PHV40" s="4648"/>
      <c r="PHW40" s="4648"/>
      <c r="PHX40" s="4648"/>
      <c r="PHY40" s="4648"/>
      <c r="PHZ40" s="4648"/>
      <c r="PIA40" s="4648"/>
      <c r="PIB40" s="4648"/>
      <c r="PIC40" s="4648"/>
      <c r="PID40" s="4648"/>
      <c r="PIE40" s="4648"/>
      <c r="PIF40" s="4648"/>
      <c r="PIG40" s="4648"/>
      <c r="PIH40" s="4648"/>
      <c r="PII40" s="4648"/>
      <c r="PIJ40" s="4648"/>
      <c r="PIK40" s="4648"/>
      <c r="PIL40" s="4648"/>
      <c r="PIM40" s="4648"/>
      <c r="PIN40" s="4648"/>
      <c r="PIO40" s="4648"/>
      <c r="PIP40" s="4648"/>
      <c r="PIQ40" s="4648"/>
      <c r="PIR40" s="4648"/>
      <c r="PIS40" s="4648"/>
      <c r="PIT40" s="4648"/>
      <c r="PIU40" s="4648"/>
      <c r="PIV40" s="4648"/>
      <c r="PIW40" s="4648"/>
      <c r="PIX40" s="4648"/>
      <c r="PIY40" s="4648"/>
      <c r="PIZ40" s="4648"/>
      <c r="PJA40" s="4648"/>
      <c r="PJB40" s="4648"/>
      <c r="PJC40" s="4648"/>
      <c r="PJD40" s="4648"/>
      <c r="PJE40" s="4648"/>
      <c r="PJF40" s="4648"/>
      <c r="PJG40" s="4648"/>
      <c r="PJH40" s="4648"/>
      <c r="PJI40" s="4648"/>
      <c r="PJJ40" s="4648"/>
      <c r="PJK40" s="4648"/>
      <c r="PJL40" s="4648"/>
      <c r="PJM40" s="4648"/>
      <c r="PJN40" s="4648"/>
      <c r="PJO40" s="4648"/>
      <c r="PJP40" s="4648"/>
      <c r="PJQ40" s="4648"/>
      <c r="PJR40" s="4648"/>
      <c r="PJS40" s="4648"/>
      <c r="PJT40" s="4648"/>
      <c r="PJU40" s="4648"/>
      <c r="PJV40" s="4648"/>
      <c r="PJW40" s="4648"/>
      <c r="PJX40" s="4648"/>
      <c r="PJY40" s="4648"/>
      <c r="PJZ40" s="4648"/>
      <c r="PKA40" s="4648"/>
      <c r="PKB40" s="4648"/>
      <c r="PKC40" s="4648"/>
      <c r="PKD40" s="4648"/>
      <c r="PKE40" s="4648"/>
      <c r="PKF40" s="4648"/>
      <c r="PKG40" s="4648"/>
      <c r="PKH40" s="4648"/>
      <c r="PKI40" s="4648"/>
      <c r="PKJ40" s="4648"/>
      <c r="PKK40" s="4648"/>
      <c r="PKL40" s="4648"/>
      <c r="PKM40" s="4648"/>
      <c r="PKN40" s="4648"/>
      <c r="PKO40" s="4648"/>
      <c r="PKP40" s="4648"/>
      <c r="PKQ40" s="4648"/>
      <c r="PKR40" s="4648"/>
      <c r="PKS40" s="4648"/>
      <c r="PKT40" s="4648"/>
      <c r="PKU40" s="4648"/>
      <c r="PKV40" s="4648"/>
      <c r="PKW40" s="4648"/>
      <c r="PKX40" s="4648"/>
      <c r="PKY40" s="4648"/>
      <c r="PKZ40" s="4648"/>
      <c r="PLA40" s="4648"/>
      <c r="PLB40" s="4648"/>
      <c r="PLC40" s="4648"/>
      <c r="PLD40" s="4648"/>
      <c r="PLE40" s="4648"/>
      <c r="PLF40" s="4648"/>
      <c r="PLG40" s="4648"/>
      <c r="PLH40" s="4648"/>
      <c r="PLI40" s="4648"/>
      <c r="PLJ40" s="4648"/>
      <c r="PLK40" s="4648"/>
      <c r="PLL40" s="4648"/>
      <c r="PLM40" s="4648"/>
      <c r="PLN40" s="4648"/>
      <c r="PLO40" s="4648"/>
      <c r="PLP40" s="4648"/>
      <c r="PLQ40" s="4648"/>
      <c r="PLR40" s="4648"/>
      <c r="PLS40" s="4648"/>
      <c r="PLT40" s="4648"/>
      <c r="PLU40" s="4648"/>
      <c r="PLV40" s="4648"/>
      <c r="PLW40" s="4648"/>
      <c r="PLX40" s="4648"/>
      <c r="PLY40" s="4648"/>
      <c r="PLZ40" s="4648"/>
      <c r="PMA40" s="4648"/>
      <c r="PMB40" s="4648"/>
      <c r="PMC40" s="4648"/>
      <c r="PMD40" s="4648"/>
      <c r="PME40" s="4648"/>
      <c r="PMF40" s="4648"/>
      <c r="PMG40" s="4648"/>
      <c r="PMH40" s="4648"/>
      <c r="PMI40" s="4648"/>
      <c r="PMJ40" s="4648"/>
      <c r="PMK40" s="4648"/>
      <c r="PML40" s="4648"/>
      <c r="PMM40" s="4648"/>
      <c r="PMN40" s="4648"/>
      <c r="PMO40" s="4648"/>
      <c r="PMP40" s="4648"/>
      <c r="PMQ40" s="4648"/>
      <c r="PMR40" s="4648"/>
      <c r="PMS40" s="4648"/>
      <c r="PMT40" s="4648"/>
      <c r="PMU40" s="4648"/>
      <c r="PMV40" s="4648"/>
      <c r="PMW40" s="4648"/>
      <c r="PMX40" s="4648"/>
      <c r="PMY40" s="4648"/>
      <c r="PMZ40" s="4648"/>
      <c r="PNA40" s="4648"/>
      <c r="PNB40" s="4648"/>
      <c r="PNC40" s="4648"/>
      <c r="PND40" s="4648"/>
      <c r="PNE40" s="4648"/>
      <c r="PNF40" s="4648"/>
      <c r="PNG40" s="4648"/>
      <c r="PNH40" s="4648"/>
      <c r="PNI40" s="4648"/>
      <c r="PNJ40" s="4648"/>
      <c r="PNK40" s="4648"/>
      <c r="PNL40" s="4648"/>
      <c r="PNM40" s="4648"/>
      <c r="PNN40" s="4648"/>
      <c r="PNO40" s="4648"/>
      <c r="PNP40" s="4648"/>
      <c r="PNQ40" s="4648"/>
      <c r="PNR40" s="4648"/>
      <c r="PNS40" s="4648"/>
      <c r="PNT40" s="4648"/>
      <c r="PNU40" s="4648"/>
      <c r="PNV40" s="4648"/>
      <c r="PNW40" s="4648"/>
      <c r="PNX40" s="4648"/>
      <c r="PNY40" s="4648"/>
      <c r="PNZ40" s="4648"/>
      <c r="POA40" s="4648"/>
      <c r="POB40" s="4648"/>
      <c r="POC40" s="4648"/>
      <c r="POD40" s="4648"/>
      <c r="POE40" s="4648"/>
      <c r="POF40" s="4648"/>
      <c r="POG40" s="4648"/>
      <c r="POH40" s="4648"/>
      <c r="POI40" s="4648"/>
      <c r="POJ40" s="4648"/>
      <c r="POK40" s="4648"/>
      <c r="POL40" s="4648"/>
      <c r="POM40" s="4648"/>
      <c r="PON40" s="4648"/>
      <c r="POO40" s="4648"/>
      <c r="POP40" s="4648"/>
      <c r="POQ40" s="4648"/>
      <c r="POR40" s="4648"/>
      <c r="POS40" s="4648"/>
      <c r="POT40" s="4648"/>
      <c r="POU40" s="4648"/>
      <c r="POV40" s="4648"/>
      <c r="POW40" s="4648"/>
      <c r="POX40" s="4648"/>
      <c r="POY40" s="4648"/>
      <c r="POZ40" s="4648"/>
      <c r="PPA40" s="4648"/>
      <c r="PPB40" s="4648"/>
      <c r="PPC40" s="4648"/>
      <c r="PPD40" s="4648"/>
      <c r="PPE40" s="4648"/>
      <c r="PPF40" s="4648"/>
      <c r="PPG40" s="4648"/>
      <c r="PPH40" s="4648"/>
      <c r="PPI40" s="4648"/>
      <c r="PPJ40" s="4648"/>
      <c r="PPK40" s="4648"/>
      <c r="PPL40" s="4648"/>
      <c r="PPM40" s="4648"/>
      <c r="PPN40" s="4648"/>
      <c r="PPO40" s="4648"/>
      <c r="PPP40" s="4648"/>
      <c r="PPQ40" s="4648"/>
      <c r="PPR40" s="4648"/>
      <c r="PPS40" s="4648"/>
      <c r="PPT40" s="4648"/>
      <c r="PPU40" s="4648"/>
      <c r="PPV40" s="4648"/>
      <c r="PPW40" s="4648"/>
      <c r="PPX40" s="4648"/>
      <c r="PPY40" s="4648"/>
      <c r="PPZ40" s="4648"/>
      <c r="PQA40" s="4648"/>
      <c r="PQB40" s="4648"/>
      <c r="PQC40" s="4648"/>
      <c r="PQD40" s="4648"/>
      <c r="PQE40" s="4648"/>
      <c r="PQF40" s="4648"/>
      <c r="PQG40" s="4648"/>
      <c r="PQH40" s="4648"/>
      <c r="PQI40" s="4648"/>
      <c r="PQJ40" s="4648"/>
      <c r="PQK40" s="4648"/>
      <c r="PQL40" s="4648"/>
      <c r="PQM40" s="4648"/>
      <c r="PQN40" s="4648"/>
      <c r="PQO40" s="4648"/>
      <c r="PQP40" s="4648"/>
      <c r="PQQ40" s="4648"/>
      <c r="PQR40" s="4648"/>
      <c r="PQS40" s="4648"/>
      <c r="PQT40" s="4648"/>
      <c r="PQU40" s="4648"/>
      <c r="PQV40" s="4648"/>
      <c r="PQW40" s="4648"/>
      <c r="PQX40" s="4648"/>
      <c r="PQY40" s="4648"/>
      <c r="PQZ40" s="4648"/>
      <c r="PRA40" s="4648"/>
      <c r="PRB40" s="4648"/>
      <c r="PRC40" s="4648"/>
      <c r="PRD40" s="4648"/>
      <c r="PRE40" s="4648"/>
      <c r="PRF40" s="4648"/>
      <c r="PRG40" s="4648"/>
      <c r="PRH40" s="4648"/>
      <c r="PRI40" s="4648"/>
      <c r="PRJ40" s="4648"/>
      <c r="PRK40" s="4648"/>
      <c r="PRL40" s="4648"/>
      <c r="PRM40" s="4648"/>
      <c r="PRN40" s="4648"/>
      <c r="PRO40" s="4648"/>
      <c r="PRP40" s="4648"/>
      <c r="PRQ40" s="4648"/>
      <c r="PRR40" s="4648"/>
      <c r="PRS40" s="4648"/>
      <c r="PRT40" s="4648"/>
      <c r="PRU40" s="4648"/>
      <c r="PRV40" s="4648"/>
      <c r="PRW40" s="4648"/>
      <c r="PRX40" s="4648"/>
      <c r="PRY40" s="4648"/>
      <c r="PRZ40" s="4648"/>
      <c r="PSA40" s="4648"/>
      <c r="PSB40" s="4648"/>
      <c r="PSC40" s="4648"/>
      <c r="PSD40" s="4648"/>
      <c r="PSE40" s="4648"/>
      <c r="PSF40" s="4648"/>
      <c r="PSG40" s="4648"/>
      <c r="PSH40" s="4648"/>
      <c r="PSI40" s="4648"/>
      <c r="PSJ40" s="4648"/>
      <c r="PSK40" s="4648"/>
      <c r="PSL40" s="4648"/>
      <c r="PSM40" s="4648"/>
      <c r="PSN40" s="4648"/>
      <c r="PSO40" s="4648"/>
      <c r="PSP40" s="4648"/>
      <c r="PSQ40" s="4648"/>
      <c r="PSR40" s="4648"/>
      <c r="PSS40" s="4648"/>
      <c r="PST40" s="4648"/>
      <c r="PSU40" s="4648"/>
      <c r="PSV40" s="4648"/>
      <c r="PSW40" s="4648"/>
      <c r="PSX40" s="4648"/>
      <c r="PSY40" s="4648"/>
      <c r="PSZ40" s="4648"/>
      <c r="PTA40" s="4648"/>
      <c r="PTB40" s="4648"/>
      <c r="PTC40" s="4648"/>
      <c r="PTD40" s="4648"/>
      <c r="PTE40" s="4648"/>
      <c r="PTF40" s="4648"/>
      <c r="PTG40" s="4648"/>
      <c r="PTH40" s="4648"/>
      <c r="PTI40" s="4648"/>
      <c r="PTJ40" s="4648"/>
      <c r="PTK40" s="4648"/>
      <c r="PTL40" s="4648"/>
      <c r="PTM40" s="4648"/>
      <c r="PTN40" s="4648"/>
      <c r="PTO40" s="4648"/>
      <c r="PTP40" s="4648"/>
      <c r="PTQ40" s="4648"/>
      <c r="PTR40" s="4648"/>
      <c r="PTS40" s="4648"/>
      <c r="PTT40" s="4648"/>
      <c r="PTU40" s="4648"/>
      <c r="PTV40" s="4648"/>
      <c r="PTW40" s="4648"/>
      <c r="PTX40" s="4648"/>
      <c r="PTY40" s="4648"/>
      <c r="PTZ40" s="4648"/>
      <c r="PUA40" s="4648"/>
      <c r="PUB40" s="4648"/>
      <c r="PUC40" s="4648"/>
      <c r="PUD40" s="4648"/>
      <c r="PUE40" s="4648"/>
      <c r="PUF40" s="4648"/>
      <c r="PUG40" s="4648"/>
      <c r="PUH40" s="4648"/>
      <c r="PUI40" s="4648"/>
      <c r="PUJ40" s="4648"/>
      <c r="PUK40" s="4648"/>
      <c r="PUL40" s="4648"/>
      <c r="PUM40" s="4648"/>
      <c r="PUN40" s="4648"/>
      <c r="PUO40" s="4648"/>
      <c r="PUP40" s="4648"/>
      <c r="PUQ40" s="4648"/>
      <c r="PUR40" s="4648"/>
      <c r="PUS40" s="4648"/>
      <c r="PUT40" s="4648"/>
      <c r="PUU40" s="4648"/>
      <c r="PUV40" s="4648"/>
      <c r="PUW40" s="4648"/>
      <c r="PUX40" s="4648"/>
      <c r="PUY40" s="4648"/>
      <c r="PUZ40" s="4648"/>
      <c r="PVA40" s="4648"/>
      <c r="PVB40" s="4648"/>
      <c r="PVC40" s="4648"/>
      <c r="PVD40" s="4648"/>
      <c r="PVE40" s="4648"/>
      <c r="PVF40" s="4648"/>
      <c r="PVG40" s="4648"/>
      <c r="PVH40" s="4648"/>
      <c r="PVI40" s="4648"/>
      <c r="PVJ40" s="4648"/>
      <c r="PVK40" s="4648"/>
      <c r="PVL40" s="4648"/>
      <c r="PVM40" s="4648"/>
      <c r="PVN40" s="4648"/>
      <c r="PVO40" s="4648"/>
      <c r="PVP40" s="4648"/>
      <c r="PVQ40" s="4648"/>
      <c r="PVR40" s="4648"/>
      <c r="PVS40" s="4648"/>
      <c r="PVT40" s="4648"/>
      <c r="PVU40" s="4648"/>
      <c r="PVV40" s="4648"/>
      <c r="PVW40" s="4648"/>
      <c r="PVX40" s="4648"/>
      <c r="PVY40" s="4648"/>
      <c r="PVZ40" s="4648"/>
      <c r="PWA40" s="4648"/>
      <c r="PWB40" s="4648"/>
      <c r="PWC40" s="4648"/>
      <c r="PWD40" s="4648"/>
      <c r="PWE40" s="4648"/>
      <c r="PWF40" s="4648"/>
      <c r="PWG40" s="4648"/>
      <c r="PWH40" s="4648"/>
      <c r="PWI40" s="4648"/>
      <c r="PWJ40" s="4648"/>
      <c r="PWK40" s="4648"/>
      <c r="PWL40" s="4648"/>
      <c r="PWM40" s="4648"/>
      <c r="PWN40" s="4648"/>
      <c r="PWO40" s="4648"/>
      <c r="PWP40" s="4648"/>
      <c r="PWQ40" s="4648"/>
      <c r="PWR40" s="4648"/>
      <c r="PWS40" s="4648"/>
      <c r="PWT40" s="4648"/>
      <c r="PWU40" s="4648"/>
      <c r="PWV40" s="4648"/>
      <c r="PWW40" s="4648"/>
      <c r="PWX40" s="4648"/>
      <c r="PWY40" s="4648"/>
      <c r="PWZ40" s="4648"/>
      <c r="PXA40" s="4648"/>
      <c r="PXB40" s="4648"/>
      <c r="PXC40" s="4648"/>
      <c r="PXD40" s="4648"/>
      <c r="PXE40" s="4648"/>
      <c r="PXF40" s="4648"/>
      <c r="PXG40" s="4648"/>
      <c r="PXH40" s="4648"/>
      <c r="PXI40" s="4648"/>
      <c r="PXJ40" s="4648"/>
      <c r="PXK40" s="4648"/>
      <c r="PXL40" s="4648"/>
      <c r="PXM40" s="4648"/>
      <c r="PXN40" s="4648"/>
      <c r="PXO40" s="4648"/>
      <c r="PXP40" s="4648"/>
      <c r="PXQ40" s="4648"/>
      <c r="PXR40" s="4648"/>
      <c r="PXS40" s="4648"/>
      <c r="PXT40" s="4648"/>
      <c r="PXU40" s="4648"/>
      <c r="PXV40" s="4648"/>
      <c r="PXW40" s="4648"/>
      <c r="PXX40" s="4648"/>
      <c r="PXY40" s="4648"/>
      <c r="PXZ40" s="4648"/>
      <c r="PYA40" s="4648"/>
      <c r="PYB40" s="4648"/>
      <c r="PYC40" s="4648"/>
      <c r="PYD40" s="4648"/>
      <c r="PYE40" s="4648"/>
      <c r="PYF40" s="4648"/>
      <c r="PYG40" s="4648"/>
      <c r="PYH40" s="4648"/>
      <c r="PYI40" s="4648"/>
      <c r="PYJ40" s="4648"/>
      <c r="PYK40" s="4648"/>
      <c r="PYL40" s="4648"/>
      <c r="PYM40" s="4648"/>
      <c r="PYN40" s="4648"/>
      <c r="PYO40" s="4648"/>
      <c r="PYP40" s="4648"/>
      <c r="PYQ40" s="4648"/>
      <c r="PYR40" s="4648"/>
      <c r="PYS40" s="4648"/>
      <c r="PYT40" s="4648"/>
      <c r="PYU40" s="4648"/>
      <c r="PYV40" s="4648"/>
      <c r="PYW40" s="4648"/>
      <c r="PYX40" s="4648"/>
      <c r="PYY40" s="4648"/>
      <c r="PYZ40" s="4648"/>
      <c r="PZA40" s="4648"/>
      <c r="PZB40" s="4648"/>
      <c r="PZC40" s="4648"/>
      <c r="PZD40" s="4648"/>
      <c r="PZE40" s="4648"/>
      <c r="PZF40" s="4648"/>
      <c r="PZG40" s="4648"/>
      <c r="PZH40" s="4648"/>
      <c r="PZI40" s="4648"/>
      <c r="PZJ40" s="4648"/>
      <c r="PZK40" s="4648"/>
      <c r="PZL40" s="4648"/>
      <c r="PZM40" s="4648"/>
      <c r="PZN40" s="4648"/>
      <c r="PZO40" s="4648"/>
      <c r="PZP40" s="4648"/>
      <c r="PZQ40" s="4648"/>
      <c r="PZR40" s="4648"/>
      <c r="PZS40" s="4648"/>
      <c r="PZT40" s="4648"/>
      <c r="PZU40" s="4648"/>
      <c r="PZV40" s="4648"/>
      <c r="PZW40" s="4648"/>
      <c r="PZX40" s="4648"/>
      <c r="PZY40" s="4648"/>
      <c r="PZZ40" s="4648"/>
      <c r="QAA40" s="4648"/>
      <c r="QAB40" s="4648"/>
      <c r="QAC40" s="4648"/>
      <c r="QAD40" s="4648"/>
      <c r="QAE40" s="4648"/>
      <c r="QAF40" s="4648"/>
      <c r="QAG40" s="4648"/>
      <c r="QAH40" s="4648"/>
      <c r="QAI40" s="4648"/>
      <c r="QAJ40" s="4648"/>
      <c r="QAK40" s="4648"/>
      <c r="QAL40" s="4648"/>
      <c r="QAM40" s="4648"/>
      <c r="QAN40" s="4648"/>
      <c r="QAO40" s="4648"/>
      <c r="QAP40" s="4648"/>
      <c r="QAQ40" s="4648"/>
      <c r="QAR40" s="4648"/>
      <c r="QAS40" s="4648"/>
      <c r="QAT40" s="4648"/>
      <c r="QAU40" s="4648"/>
      <c r="QAV40" s="4648"/>
      <c r="QAW40" s="4648"/>
      <c r="QAX40" s="4648"/>
      <c r="QAY40" s="4648"/>
      <c r="QAZ40" s="4648"/>
      <c r="QBA40" s="4648"/>
      <c r="QBB40" s="4648"/>
      <c r="QBC40" s="4648"/>
      <c r="QBD40" s="4648"/>
      <c r="QBE40" s="4648"/>
      <c r="QBF40" s="4648"/>
      <c r="QBG40" s="4648"/>
      <c r="QBH40" s="4648"/>
      <c r="QBI40" s="4648"/>
      <c r="QBJ40" s="4648"/>
      <c r="QBK40" s="4648"/>
      <c r="QBL40" s="4648"/>
      <c r="QBM40" s="4648"/>
      <c r="QBN40" s="4648"/>
      <c r="QBO40" s="4648"/>
      <c r="QBP40" s="4648"/>
      <c r="QBQ40" s="4648"/>
      <c r="QBR40" s="4648"/>
      <c r="QBS40" s="4648"/>
      <c r="QBT40" s="4648"/>
      <c r="QBU40" s="4648"/>
      <c r="QBV40" s="4648"/>
      <c r="QBW40" s="4648"/>
      <c r="QBX40" s="4648"/>
      <c r="QBY40" s="4648"/>
      <c r="QBZ40" s="4648"/>
      <c r="QCA40" s="4648"/>
      <c r="QCB40" s="4648"/>
      <c r="QCC40" s="4648"/>
      <c r="QCD40" s="4648"/>
      <c r="QCE40" s="4648"/>
      <c r="QCF40" s="4648"/>
      <c r="QCG40" s="4648"/>
      <c r="QCH40" s="4648"/>
      <c r="QCI40" s="4648"/>
      <c r="QCJ40" s="4648"/>
      <c r="QCK40" s="4648"/>
      <c r="QCL40" s="4648"/>
      <c r="QCM40" s="4648"/>
      <c r="QCN40" s="4648"/>
      <c r="QCO40" s="4648"/>
      <c r="QCP40" s="4648"/>
      <c r="QCQ40" s="4648"/>
      <c r="QCR40" s="4648"/>
      <c r="QCS40" s="4648"/>
      <c r="QCT40" s="4648"/>
      <c r="QCU40" s="4648"/>
      <c r="QCV40" s="4648"/>
      <c r="QCW40" s="4648"/>
      <c r="QCX40" s="4648"/>
      <c r="QCY40" s="4648"/>
      <c r="QCZ40" s="4648"/>
      <c r="QDA40" s="4648"/>
      <c r="QDB40" s="4648"/>
      <c r="QDC40" s="4648"/>
      <c r="QDD40" s="4648"/>
      <c r="QDE40" s="4648"/>
      <c r="QDF40" s="4648"/>
      <c r="QDG40" s="4648"/>
      <c r="QDH40" s="4648"/>
      <c r="QDI40" s="4648"/>
      <c r="QDJ40" s="4648"/>
      <c r="QDK40" s="4648"/>
      <c r="QDL40" s="4648"/>
      <c r="QDM40" s="4648"/>
      <c r="QDN40" s="4648"/>
      <c r="QDO40" s="4648"/>
      <c r="QDP40" s="4648"/>
      <c r="QDQ40" s="4648"/>
      <c r="QDR40" s="4648"/>
      <c r="QDS40" s="4648"/>
      <c r="QDT40" s="4648"/>
      <c r="QDU40" s="4648"/>
      <c r="QDV40" s="4648"/>
      <c r="QDW40" s="4648"/>
      <c r="QDX40" s="4648"/>
      <c r="QDY40" s="4648"/>
      <c r="QDZ40" s="4648"/>
      <c r="QEA40" s="4648"/>
      <c r="QEB40" s="4648"/>
      <c r="QEC40" s="4648"/>
      <c r="QED40" s="4648"/>
      <c r="QEE40" s="4648"/>
      <c r="QEF40" s="4648"/>
      <c r="QEG40" s="4648"/>
      <c r="QEH40" s="4648"/>
      <c r="QEI40" s="4648"/>
      <c r="QEJ40" s="4648"/>
      <c r="QEK40" s="4648"/>
      <c r="QEL40" s="4648"/>
      <c r="QEM40" s="4648"/>
      <c r="QEN40" s="4648"/>
      <c r="QEO40" s="4648"/>
      <c r="QEP40" s="4648"/>
      <c r="QEQ40" s="4648"/>
      <c r="QER40" s="4648"/>
      <c r="QES40" s="4648"/>
      <c r="QET40" s="4648"/>
      <c r="QEU40" s="4648"/>
      <c r="QEV40" s="4648"/>
      <c r="QEW40" s="4648"/>
      <c r="QEX40" s="4648"/>
      <c r="QEY40" s="4648"/>
      <c r="QEZ40" s="4648"/>
      <c r="QFA40" s="4648"/>
      <c r="QFB40" s="4648"/>
      <c r="QFC40" s="4648"/>
      <c r="QFD40" s="4648"/>
      <c r="QFE40" s="4648"/>
      <c r="QFF40" s="4648"/>
      <c r="QFG40" s="4648"/>
      <c r="QFH40" s="4648"/>
      <c r="QFI40" s="4648"/>
      <c r="QFJ40" s="4648"/>
      <c r="QFK40" s="4648"/>
      <c r="QFL40" s="4648"/>
      <c r="QFM40" s="4648"/>
      <c r="QFN40" s="4648"/>
      <c r="QFO40" s="4648"/>
      <c r="QFP40" s="4648"/>
      <c r="QFQ40" s="4648"/>
      <c r="QFR40" s="4648"/>
      <c r="QFS40" s="4648"/>
      <c r="QFT40" s="4648"/>
      <c r="QFU40" s="4648"/>
      <c r="QFV40" s="4648"/>
      <c r="QFW40" s="4648"/>
      <c r="QFX40" s="4648"/>
      <c r="QFY40" s="4648"/>
      <c r="QFZ40" s="4648"/>
      <c r="QGA40" s="4648"/>
      <c r="QGB40" s="4648"/>
      <c r="QGC40" s="4648"/>
      <c r="QGD40" s="4648"/>
      <c r="QGE40" s="4648"/>
      <c r="QGF40" s="4648"/>
      <c r="QGG40" s="4648"/>
      <c r="QGH40" s="4648"/>
      <c r="QGI40" s="4648"/>
      <c r="QGJ40" s="4648"/>
      <c r="QGK40" s="4648"/>
      <c r="QGL40" s="4648"/>
      <c r="QGM40" s="4648"/>
      <c r="QGN40" s="4648"/>
      <c r="QGO40" s="4648"/>
      <c r="QGP40" s="4648"/>
      <c r="QGQ40" s="4648"/>
      <c r="QGR40" s="4648"/>
      <c r="QGS40" s="4648"/>
      <c r="QGT40" s="4648"/>
      <c r="QGU40" s="4648"/>
      <c r="QGV40" s="4648"/>
      <c r="QGW40" s="4648"/>
      <c r="QGX40" s="4648"/>
      <c r="QGY40" s="4648"/>
      <c r="QGZ40" s="4648"/>
      <c r="QHA40" s="4648"/>
      <c r="QHB40" s="4648"/>
      <c r="QHC40" s="4648"/>
      <c r="QHD40" s="4648"/>
      <c r="QHE40" s="4648"/>
      <c r="QHF40" s="4648"/>
      <c r="QHG40" s="4648"/>
      <c r="QHH40" s="4648"/>
      <c r="QHI40" s="4648"/>
      <c r="QHJ40" s="4648"/>
      <c r="QHK40" s="4648"/>
      <c r="QHL40" s="4648"/>
      <c r="QHM40" s="4648"/>
      <c r="QHN40" s="4648"/>
      <c r="QHO40" s="4648"/>
      <c r="QHP40" s="4648"/>
      <c r="QHQ40" s="4648"/>
      <c r="QHR40" s="4648"/>
      <c r="QHS40" s="4648"/>
      <c r="QHT40" s="4648"/>
      <c r="QHU40" s="4648"/>
      <c r="QHV40" s="4648"/>
      <c r="QHW40" s="4648"/>
      <c r="QHX40" s="4648"/>
      <c r="QHY40" s="4648"/>
      <c r="QHZ40" s="4648"/>
      <c r="QIA40" s="4648"/>
      <c r="QIB40" s="4648"/>
      <c r="QIC40" s="4648"/>
      <c r="QID40" s="4648"/>
      <c r="QIE40" s="4648"/>
      <c r="QIF40" s="4648"/>
      <c r="QIG40" s="4648"/>
      <c r="QIH40" s="4648"/>
      <c r="QII40" s="4648"/>
      <c r="QIJ40" s="4648"/>
      <c r="QIK40" s="4648"/>
      <c r="QIL40" s="4648"/>
      <c r="QIM40" s="4648"/>
      <c r="QIN40" s="4648"/>
      <c r="QIO40" s="4648"/>
      <c r="QIP40" s="4648"/>
      <c r="QIQ40" s="4648"/>
      <c r="QIR40" s="4648"/>
      <c r="QIS40" s="4648"/>
      <c r="QIT40" s="4648"/>
      <c r="QIU40" s="4648"/>
      <c r="QIV40" s="4648"/>
      <c r="QIW40" s="4648"/>
      <c r="QIX40" s="4648"/>
      <c r="QIY40" s="4648"/>
      <c r="QIZ40" s="4648"/>
      <c r="QJA40" s="4648"/>
      <c r="QJB40" s="4648"/>
      <c r="QJC40" s="4648"/>
      <c r="QJD40" s="4648"/>
      <c r="QJE40" s="4648"/>
      <c r="QJF40" s="4648"/>
      <c r="QJG40" s="4648"/>
      <c r="QJH40" s="4648"/>
      <c r="QJI40" s="4648"/>
      <c r="QJJ40" s="4648"/>
      <c r="QJK40" s="4648"/>
      <c r="QJL40" s="4648"/>
      <c r="QJM40" s="4648"/>
      <c r="QJN40" s="4648"/>
      <c r="QJO40" s="4648"/>
      <c r="QJP40" s="4648"/>
      <c r="QJQ40" s="4648"/>
      <c r="QJR40" s="4648"/>
      <c r="QJS40" s="4648"/>
      <c r="QJT40" s="4648"/>
      <c r="QJU40" s="4648"/>
      <c r="QJV40" s="4648"/>
      <c r="QJW40" s="4648"/>
      <c r="QJX40" s="4648"/>
      <c r="QJY40" s="4648"/>
      <c r="QJZ40" s="4648"/>
      <c r="QKA40" s="4648"/>
      <c r="QKB40" s="4648"/>
      <c r="QKC40" s="4648"/>
      <c r="QKD40" s="4648"/>
      <c r="QKE40" s="4648"/>
      <c r="QKF40" s="4648"/>
      <c r="QKG40" s="4648"/>
      <c r="QKH40" s="4648"/>
      <c r="QKI40" s="4648"/>
      <c r="QKJ40" s="4648"/>
      <c r="QKK40" s="4648"/>
      <c r="QKL40" s="4648"/>
      <c r="QKM40" s="4648"/>
      <c r="QKN40" s="4648"/>
      <c r="QKO40" s="4648"/>
      <c r="QKP40" s="4648"/>
      <c r="QKQ40" s="4648"/>
      <c r="QKR40" s="4648"/>
      <c r="QKS40" s="4648"/>
      <c r="QKT40" s="4648"/>
      <c r="QKU40" s="4648"/>
      <c r="QKV40" s="4648"/>
      <c r="QKW40" s="4648"/>
      <c r="QKX40" s="4648"/>
      <c r="QKY40" s="4648"/>
      <c r="QKZ40" s="4648"/>
      <c r="QLA40" s="4648"/>
      <c r="QLB40" s="4648"/>
      <c r="QLC40" s="4648"/>
      <c r="QLD40" s="4648"/>
      <c r="QLE40" s="4648"/>
      <c r="QLF40" s="4648"/>
      <c r="QLG40" s="4648"/>
      <c r="QLH40" s="4648"/>
      <c r="QLI40" s="4648"/>
      <c r="QLJ40" s="4648"/>
      <c r="QLK40" s="4648"/>
      <c r="QLL40" s="4648"/>
      <c r="QLM40" s="4648"/>
      <c r="QLN40" s="4648"/>
      <c r="QLO40" s="4648"/>
      <c r="QLP40" s="4648"/>
      <c r="QLQ40" s="4648"/>
      <c r="QLR40" s="4648"/>
      <c r="QLS40" s="4648"/>
      <c r="QLT40" s="4648"/>
      <c r="QLU40" s="4648"/>
      <c r="QLV40" s="4648"/>
      <c r="QLW40" s="4648"/>
      <c r="QLX40" s="4648"/>
      <c r="QLY40" s="4648"/>
      <c r="QLZ40" s="4648"/>
      <c r="QMA40" s="4648"/>
      <c r="QMB40" s="4648"/>
      <c r="QMC40" s="4648"/>
      <c r="QMD40" s="4648"/>
      <c r="QME40" s="4648"/>
      <c r="QMF40" s="4648"/>
      <c r="QMG40" s="4648"/>
      <c r="QMH40" s="4648"/>
      <c r="QMI40" s="4648"/>
      <c r="QMJ40" s="4648"/>
      <c r="QMK40" s="4648"/>
      <c r="QML40" s="4648"/>
      <c r="QMM40" s="4648"/>
      <c r="QMN40" s="4648"/>
      <c r="QMO40" s="4648"/>
      <c r="QMP40" s="4648"/>
      <c r="QMQ40" s="4648"/>
      <c r="QMR40" s="4648"/>
      <c r="QMS40" s="4648"/>
      <c r="QMT40" s="4648"/>
      <c r="QMU40" s="4648"/>
      <c r="QMV40" s="4648"/>
      <c r="QMW40" s="4648"/>
      <c r="QMX40" s="4648"/>
      <c r="QMY40" s="4648"/>
      <c r="QMZ40" s="4648"/>
      <c r="QNA40" s="4648"/>
      <c r="QNB40" s="4648"/>
      <c r="QNC40" s="4648"/>
      <c r="QND40" s="4648"/>
      <c r="QNE40" s="4648"/>
      <c r="QNF40" s="4648"/>
      <c r="QNG40" s="4648"/>
      <c r="QNH40" s="4648"/>
      <c r="QNI40" s="4648"/>
      <c r="QNJ40" s="4648"/>
      <c r="QNK40" s="4648"/>
      <c r="QNL40" s="4648"/>
      <c r="QNM40" s="4648"/>
      <c r="QNN40" s="4648"/>
      <c r="QNO40" s="4648"/>
      <c r="QNP40" s="4648"/>
      <c r="QNQ40" s="4648"/>
      <c r="QNR40" s="4648"/>
      <c r="QNS40" s="4648"/>
      <c r="QNT40" s="4648"/>
      <c r="QNU40" s="4648"/>
      <c r="QNV40" s="4648"/>
      <c r="QNW40" s="4648"/>
      <c r="QNX40" s="4648"/>
      <c r="QNY40" s="4648"/>
      <c r="QNZ40" s="4648"/>
      <c r="QOA40" s="4648"/>
      <c r="QOB40" s="4648"/>
      <c r="QOC40" s="4648"/>
      <c r="QOD40" s="4648"/>
      <c r="QOE40" s="4648"/>
      <c r="QOF40" s="4648"/>
      <c r="QOG40" s="4648"/>
      <c r="QOH40" s="4648"/>
      <c r="QOI40" s="4648"/>
      <c r="QOJ40" s="4648"/>
      <c r="QOK40" s="4648"/>
      <c r="QOL40" s="4648"/>
      <c r="QOM40" s="4648"/>
      <c r="QON40" s="4648"/>
      <c r="QOO40" s="4648"/>
      <c r="QOP40" s="4648"/>
      <c r="QOQ40" s="4648"/>
      <c r="QOR40" s="4648"/>
      <c r="QOS40" s="4648"/>
      <c r="QOT40" s="4648"/>
      <c r="QOU40" s="4648"/>
      <c r="QOV40" s="4648"/>
      <c r="QOW40" s="4648"/>
      <c r="QOX40" s="4648"/>
      <c r="QOY40" s="4648"/>
      <c r="QOZ40" s="4648"/>
      <c r="QPA40" s="4648"/>
      <c r="QPB40" s="4648"/>
      <c r="QPC40" s="4648"/>
      <c r="QPD40" s="4648"/>
      <c r="QPE40" s="4648"/>
      <c r="QPF40" s="4648"/>
      <c r="QPG40" s="4648"/>
      <c r="QPH40" s="4648"/>
      <c r="QPI40" s="4648"/>
      <c r="QPJ40" s="4648"/>
      <c r="QPK40" s="4648"/>
      <c r="QPL40" s="4648"/>
      <c r="QPM40" s="4648"/>
      <c r="QPN40" s="4648"/>
      <c r="QPO40" s="4648"/>
      <c r="QPP40" s="4648"/>
      <c r="QPQ40" s="4648"/>
      <c r="QPR40" s="4648"/>
      <c r="QPS40" s="4648"/>
      <c r="QPT40" s="4648"/>
      <c r="QPU40" s="4648"/>
      <c r="QPV40" s="4648"/>
      <c r="QPW40" s="4648"/>
      <c r="QPX40" s="4648"/>
      <c r="QPY40" s="4648"/>
      <c r="QPZ40" s="4648"/>
      <c r="QQA40" s="4648"/>
      <c r="QQB40" s="4648"/>
      <c r="QQC40" s="4648"/>
      <c r="QQD40" s="4648"/>
      <c r="QQE40" s="4648"/>
      <c r="QQF40" s="4648"/>
      <c r="QQG40" s="4648"/>
      <c r="QQH40" s="4648"/>
      <c r="QQI40" s="4648"/>
      <c r="QQJ40" s="4648"/>
      <c r="QQK40" s="4648"/>
      <c r="QQL40" s="4648"/>
      <c r="QQM40" s="4648"/>
      <c r="QQN40" s="4648"/>
      <c r="QQO40" s="4648"/>
      <c r="QQP40" s="4648"/>
      <c r="QQQ40" s="4648"/>
      <c r="QQR40" s="4648"/>
      <c r="QQS40" s="4648"/>
      <c r="QQT40" s="4648"/>
      <c r="QQU40" s="4648"/>
      <c r="QQV40" s="4648"/>
      <c r="QQW40" s="4648"/>
      <c r="QQX40" s="4648"/>
      <c r="QQY40" s="4648"/>
      <c r="QQZ40" s="4648"/>
      <c r="QRA40" s="4648"/>
      <c r="QRB40" s="4648"/>
      <c r="QRC40" s="4648"/>
      <c r="QRD40" s="4648"/>
      <c r="QRE40" s="4648"/>
      <c r="QRF40" s="4648"/>
      <c r="QRG40" s="4648"/>
      <c r="QRH40" s="4648"/>
      <c r="QRI40" s="4648"/>
      <c r="QRJ40" s="4648"/>
      <c r="QRK40" s="4648"/>
      <c r="QRL40" s="4648"/>
      <c r="QRM40" s="4648"/>
      <c r="QRN40" s="4648"/>
      <c r="QRO40" s="4648"/>
      <c r="QRP40" s="4648"/>
      <c r="QRQ40" s="4648"/>
      <c r="QRR40" s="4648"/>
      <c r="QRS40" s="4648"/>
      <c r="QRT40" s="4648"/>
      <c r="QRU40" s="4648"/>
      <c r="QRV40" s="4648"/>
      <c r="QRW40" s="4648"/>
      <c r="QRX40" s="4648"/>
      <c r="QRY40" s="4648"/>
      <c r="QRZ40" s="4648"/>
      <c r="QSA40" s="4648"/>
      <c r="QSB40" s="4648"/>
      <c r="QSC40" s="4648"/>
      <c r="QSD40" s="4648"/>
      <c r="QSE40" s="4648"/>
      <c r="QSF40" s="4648"/>
      <c r="QSG40" s="4648"/>
      <c r="QSH40" s="4648"/>
      <c r="QSI40" s="4648"/>
      <c r="QSJ40" s="4648"/>
      <c r="QSK40" s="4648"/>
      <c r="QSL40" s="4648"/>
      <c r="QSM40" s="4648"/>
      <c r="QSN40" s="4648"/>
      <c r="QSO40" s="4648"/>
      <c r="QSP40" s="4648"/>
      <c r="QSQ40" s="4648"/>
      <c r="QSR40" s="4648"/>
      <c r="QSS40" s="4648"/>
      <c r="QST40" s="4648"/>
      <c r="QSU40" s="4648"/>
      <c r="QSV40" s="4648"/>
      <c r="QSW40" s="4648"/>
      <c r="QSX40" s="4648"/>
      <c r="QSY40" s="4648"/>
      <c r="QSZ40" s="4648"/>
      <c r="QTA40" s="4648"/>
      <c r="QTB40" s="4648"/>
      <c r="QTC40" s="4648"/>
      <c r="QTD40" s="4648"/>
      <c r="QTE40" s="4648"/>
      <c r="QTF40" s="4648"/>
      <c r="QTG40" s="4648"/>
      <c r="QTH40" s="4648"/>
      <c r="QTI40" s="4648"/>
      <c r="QTJ40" s="4648"/>
      <c r="QTK40" s="4648"/>
      <c r="QTL40" s="4648"/>
      <c r="QTM40" s="4648"/>
      <c r="QTN40" s="4648"/>
      <c r="QTO40" s="4648"/>
      <c r="QTP40" s="4648"/>
      <c r="QTQ40" s="4648"/>
      <c r="QTR40" s="4648"/>
      <c r="QTS40" s="4648"/>
      <c r="QTT40" s="4648"/>
      <c r="QTU40" s="4648"/>
      <c r="QTV40" s="4648"/>
      <c r="QTW40" s="4648"/>
      <c r="QTX40" s="4648"/>
      <c r="QTY40" s="4648"/>
      <c r="QTZ40" s="4648"/>
      <c r="QUA40" s="4648"/>
      <c r="QUB40" s="4648"/>
      <c r="QUC40" s="4648"/>
      <c r="QUD40" s="4648"/>
      <c r="QUE40" s="4648"/>
      <c r="QUF40" s="4648"/>
      <c r="QUG40" s="4648"/>
      <c r="QUH40" s="4648"/>
      <c r="QUI40" s="4648"/>
      <c r="QUJ40" s="4648"/>
      <c r="QUK40" s="4648"/>
      <c r="QUL40" s="4648"/>
      <c r="QUM40" s="4648"/>
      <c r="QUN40" s="4648"/>
      <c r="QUO40" s="4648"/>
      <c r="QUP40" s="4648"/>
      <c r="QUQ40" s="4648"/>
      <c r="QUR40" s="4648"/>
      <c r="QUS40" s="4648"/>
      <c r="QUT40" s="4648"/>
      <c r="QUU40" s="4648"/>
      <c r="QUV40" s="4648"/>
      <c r="QUW40" s="4648"/>
      <c r="QUX40" s="4648"/>
      <c r="QUY40" s="4648"/>
      <c r="QUZ40" s="4648"/>
      <c r="QVA40" s="4648"/>
      <c r="QVB40" s="4648"/>
      <c r="QVC40" s="4648"/>
      <c r="QVD40" s="4648"/>
      <c r="QVE40" s="4648"/>
      <c r="QVF40" s="4648"/>
      <c r="QVG40" s="4648"/>
      <c r="QVH40" s="4648"/>
      <c r="QVI40" s="4648"/>
      <c r="QVJ40" s="4648"/>
      <c r="QVK40" s="4648"/>
      <c r="QVL40" s="4648"/>
      <c r="QVM40" s="4648"/>
      <c r="QVN40" s="4648"/>
      <c r="QVO40" s="4648"/>
      <c r="QVP40" s="4648"/>
      <c r="QVQ40" s="4648"/>
      <c r="QVR40" s="4648"/>
      <c r="QVS40" s="4648"/>
      <c r="QVT40" s="4648"/>
      <c r="QVU40" s="4648"/>
      <c r="QVV40" s="4648"/>
      <c r="QVW40" s="4648"/>
      <c r="QVX40" s="4648"/>
      <c r="QVY40" s="4648"/>
      <c r="QVZ40" s="4648"/>
      <c r="QWA40" s="4648"/>
      <c r="QWB40" s="4648"/>
      <c r="QWC40" s="4648"/>
      <c r="QWD40" s="4648"/>
      <c r="QWE40" s="4648"/>
      <c r="QWF40" s="4648"/>
      <c r="QWG40" s="4648"/>
      <c r="QWH40" s="4648"/>
      <c r="QWI40" s="4648"/>
      <c r="QWJ40" s="4648"/>
      <c r="QWK40" s="4648"/>
      <c r="QWL40" s="4648"/>
      <c r="QWM40" s="4648"/>
      <c r="QWN40" s="4648"/>
      <c r="QWO40" s="4648"/>
      <c r="QWP40" s="4648"/>
      <c r="QWQ40" s="4648"/>
      <c r="QWR40" s="4648"/>
      <c r="QWS40" s="4648"/>
      <c r="QWT40" s="4648"/>
      <c r="QWU40" s="4648"/>
      <c r="QWV40" s="4648"/>
      <c r="QWW40" s="4648"/>
      <c r="QWX40" s="4648"/>
      <c r="QWY40" s="4648"/>
      <c r="QWZ40" s="4648"/>
      <c r="QXA40" s="4648"/>
      <c r="QXB40" s="4648"/>
      <c r="QXC40" s="4648"/>
      <c r="QXD40" s="4648"/>
      <c r="QXE40" s="4648"/>
      <c r="QXF40" s="4648"/>
      <c r="QXG40" s="4648"/>
      <c r="QXH40" s="4648"/>
      <c r="QXI40" s="4648"/>
      <c r="QXJ40" s="4648"/>
      <c r="QXK40" s="4648"/>
      <c r="QXL40" s="4648"/>
      <c r="QXM40" s="4648"/>
      <c r="QXN40" s="4648"/>
      <c r="QXO40" s="4648"/>
      <c r="QXP40" s="4648"/>
      <c r="QXQ40" s="4648"/>
      <c r="QXR40" s="4648"/>
      <c r="QXS40" s="4648"/>
      <c r="QXT40" s="4648"/>
      <c r="QXU40" s="4648"/>
      <c r="QXV40" s="4648"/>
      <c r="QXW40" s="4648"/>
      <c r="QXX40" s="4648"/>
      <c r="QXY40" s="4648"/>
      <c r="QXZ40" s="4648"/>
      <c r="QYA40" s="4648"/>
      <c r="QYB40" s="4648"/>
      <c r="QYC40" s="4648"/>
      <c r="QYD40" s="4648"/>
      <c r="QYE40" s="4648"/>
      <c r="QYF40" s="4648"/>
      <c r="QYG40" s="4648"/>
      <c r="QYH40" s="4648"/>
      <c r="QYI40" s="4648"/>
      <c r="QYJ40" s="4648"/>
      <c r="QYK40" s="4648"/>
      <c r="QYL40" s="4648"/>
      <c r="QYM40" s="4648"/>
      <c r="QYN40" s="4648"/>
      <c r="QYO40" s="4648"/>
      <c r="QYP40" s="4648"/>
      <c r="QYQ40" s="4648"/>
      <c r="QYR40" s="4648"/>
      <c r="QYS40" s="4648"/>
      <c r="QYT40" s="4648"/>
      <c r="QYU40" s="4648"/>
      <c r="QYV40" s="4648"/>
      <c r="QYW40" s="4648"/>
      <c r="QYX40" s="4648"/>
      <c r="QYY40" s="4648"/>
      <c r="QYZ40" s="4648"/>
      <c r="QZA40" s="4648"/>
      <c r="QZB40" s="4648"/>
      <c r="QZC40" s="4648"/>
      <c r="QZD40" s="4648"/>
      <c r="QZE40" s="4648"/>
      <c r="QZF40" s="4648"/>
      <c r="QZG40" s="4648"/>
      <c r="QZH40" s="4648"/>
      <c r="QZI40" s="4648"/>
      <c r="QZJ40" s="4648"/>
      <c r="QZK40" s="4648"/>
      <c r="QZL40" s="4648"/>
      <c r="QZM40" s="4648"/>
      <c r="QZN40" s="4648"/>
      <c r="QZO40" s="4648"/>
      <c r="QZP40" s="4648"/>
      <c r="QZQ40" s="4648"/>
      <c r="QZR40" s="4648"/>
      <c r="QZS40" s="4648"/>
      <c r="QZT40" s="4648"/>
      <c r="QZU40" s="4648"/>
      <c r="QZV40" s="4648"/>
      <c r="QZW40" s="4648"/>
      <c r="QZX40" s="4648"/>
      <c r="QZY40" s="4648"/>
      <c r="QZZ40" s="4648"/>
      <c r="RAA40" s="4648"/>
      <c r="RAB40" s="4648"/>
      <c r="RAC40" s="4648"/>
      <c r="RAD40" s="4648"/>
      <c r="RAE40" s="4648"/>
      <c r="RAF40" s="4648"/>
      <c r="RAG40" s="4648"/>
      <c r="RAH40" s="4648"/>
      <c r="RAI40" s="4648"/>
      <c r="RAJ40" s="4648"/>
      <c r="RAK40" s="4648"/>
      <c r="RAL40" s="4648"/>
      <c r="RAM40" s="4648"/>
      <c r="RAN40" s="4648"/>
      <c r="RAO40" s="4648"/>
      <c r="RAP40" s="4648"/>
      <c r="RAQ40" s="4648"/>
      <c r="RAR40" s="4648"/>
      <c r="RAS40" s="4648"/>
      <c r="RAT40" s="4648"/>
      <c r="RAU40" s="4648"/>
      <c r="RAV40" s="4648"/>
      <c r="RAW40" s="4648"/>
      <c r="RAX40" s="4648"/>
      <c r="RAY40" s="4648"/>
      <c r="RAZ40" s="4648"/>
      <c r="RBA40" s="4648"/>
      <c r="RBB40" s="4648"/>
      <c r="RBC40" s="4648"/>
      <c r="RBD40" s="4648"/>
      <c r="RBE40" s="4648"/>
      <c r="RBF40" s="4648"/>
      <c r="RBG40" s="4648"/>
      <c r="RBH40" s="4648"/>
      <c r="RBI40" s="4648"/>
      <c r="RBJ40" s="4648"/>
      <c r="RBK40" s="4648"/>
      <c r="RBL40" s="4648"/>
      <c r="RBM40" s="4648"/>
      <c r="RBN40" s="4648"/>
      <c r="RBO40" s="4648"/>
      <c r="RBP40" s="4648"/>
      <c r="RBQ40" s="4648"/>
      <c r="RBR40" s="4648"/>
      <c r="RBS40" s="4648"/>
      <c r="RBT40" s="4648"/>
      <c r="RBU40" s="4648"/>
      <c r="RBV40" s="4648"/>
      <c r="RBW40" s="4648"/>
      <c r="RBX40" s="4648"/>
      <c r="RBY40" s="4648"/>
      <c r="RBZ40" s="4648"/>
      <c r="RCA40" s="4648"/>
      <c r="RCB40" s="4648"/>
      <c r="RCC40" s="4648"/>
      <c r="RCD40" s="4648"/>
      <c r="RCE40" s="4648"/>
      <c r="RCF40" s="4648"/>
      <c r="RCG40" s="4648"/>
      <c r="RCH40" s="4648"/>
      <c r="RCI40" s="4648"/>
      <c r="RCJ40" s="4648"/>
      <c r="RCK40" s="4648"/>
      <c r="RCL40" s="4648"/>
      <c r="RCM40" s="4648"/>
      <c r="RCN40" s="4648"/>
      <c r="RCO40" s="4648"/>
      <c r="RCP40" s="4648"/>
      <c r="RCQ40" s="4648"/>
      <c r="RCR40" s="4648"/>
      <c r="RCS40" s="4648"/>
      <c r="RCT40" s="4648"/>
      <c r="RCU40" s="4648"/>
      <c r="RCV40" s="4648"/>
      <c r="RCW40" s="4648"/>
      <c r="RCX40" s="4648"/>
      <c r="RCY40" s="4648"/>
      <c r="RCZ40" s="4648"/>
      <c r="RDA40" s="4648"/>
      <c r="RDB40" s="4648"/>
      <c r="RDC40" s="4648"/>
      <c r="RDD40" s="4648"/>
      <c r="RDE40" s="4648"/>
      <c r="RDF40" s="4648"/>
      <c r="RDG40" s="4648"/>
      <c r="RDH40" s="4648"/>
      <c r="RDI40" s="4648"/>
      <c r="RDJ40" s="4648"/>
      <c r="RDK40" s="4648"/>
      <c r="RDL40" s="4648"/>
      <c r="RDM40" s="4648"/>
      <c r="RDN40" s="4648"/>
      <c r="RDO40" s="4648"/>
      <c r="RDP40" s="4648"/>
      <c r="RDQ40" s="4648"/>
      <c r="RDR40" s="4648"/>
      <c r="RDS40" s="4648"/>
      <c r="RDT40" s="4648"/>
      <c r="RDU40" s="4648"/>
      <c r="RDV40" s="4648"/>
      <c r="RDW40" s="4648"/>
      <c r="RDX40" s="4648"/>
      <c r="RDY40" s="4648"/>
      <c r="RDZ40" s="4648"/>
      <c r="REA40" s="4648"/>
      <c r="REB40" s="4648"/>
      <c r="REC40" s="4648"/>
      <c r="RED40" s="4648"/>
      <c r="REE40" s="4648"/>
      <c r="REF40" s="4648"/>
      <c r="REG40" s="4648"/>
      <c r="REH40" s="4648"/>
      <c r="REI40" s="4648"/>
      <c r="REJ40" s="4648"/>
      <c r="REK40" s="4648"/>
      <c r="REL40" s="4648"/>
      <c r="REM40" s="4648"/>
      <c r="REN40" s="4648"/>
      <c r="REO40" s="4648"/>
      <c r="REP40" s="4648"/>
      <c r="REQ40" s="4648"/>
      <c r="RER40" s="4648"/>
      <c r="RES40" s="4648"/>
      <c r="RET40" s="4648"/>
      <c r="REU40" s="4648"/>
      <c r="REV40" s="4648"/>
      <c r="REW40" s="4648"/>
      <c r="REX40" s="4648"/>
      <c r="REY40" s="4648"/>
      <c r="REZ40" s="4648"/>
      <c r="RFA40" s="4648"/>
      <c r="RFB40" s="4648"/>
      <c r="RFC40" s="4648"/>
      <c r="RFD40" s="4648"/>
      <c r="RFE40" s="4648"/>
      <c r="RFF40" s="4648"/>
      <c r="RFG40" s="4648"/>
      <c r="RFH40" s="4648"/>
      <c r="RFI40" s="4648"/>
      <c r="RFJ40" s="4648"/>
      <c r="RFK40" s="4648"/>
      <c r="RFL40" s="4648"/>
      <c r="RFM40" s="4648"/>
      <c r="RFN40" s="4648"/>
      <c r="RFO40" s="4648"/>
      <c r="RFP40" s="4648"/>
      <c r="RFQ40" s="4648"/>
      <c r="RFR40" s="4648"/>
      <c r="RFS40" s="4648"/>
      <c r="RFT40" s="4648"/>
      <c r="RFU40" s="4648"/>
      <c r="RFV40" s="4648"/>
      <c r="RFW40" s="4648"/>
      <c r="RFX40" s="4648"/>
      <c r="RFY40" s="4648"/>
      <c r="RFZ40" s="4648"/>
      <c r="RGA40" s="4648"/>
      <c r="RGB40" s="4648"/>
      <c r="RGC40" s="4648"/>
      <c r="RGD40" s="4648"/>
      <c r="RGE40" s="4648"/>
      <c r="RGF40" s="4648"/>
      <c r="RGG40" s="4648"/>
      <c r="RGH40" s="4648"/>
      <c r="RGI40" s="4648"/>
      <c r="RGJ40" s="4648"/>
      <c r="RGK40" s="4648"/>
      <c r="RGL40" s="4648"/>
      <c r="RGM40" s="4648"/>
      <c r="RGN40" s="4648"/>
      <c r="RGO40" s="4648"/>
      <c r="RGP40" s="4648"/>
      <c r="RGQ40" s="4648"/>
      <c r="RGR40" s="4648"/>
      <c r="RGS40" s="4648"/>
      <c r="RGT40" s="4648"/>
      <c r="RGU40" s="4648"/>
      <c r="RGV40" s="4648"/>
      <c r="RGW40" s="4648"/>
      <c r="RGX40" s="4648"/>
      <c r="RGY40" s="4648"/>
      <c r="RGZ40" s="4648"/>
      <c r="RHA40" s="4648"/>
      <c r="RHB40" s="4648"/>
      <c r="RHC40" s="4648"/>
      <c r="RHD40" s="4648"/>
      <c r="RHE40" s="4648"/>
      <c r="RHF40" s="4648"/>
      <c r="RHG40" s="4648"/>
      <c r="RHH40" s="4648"/>
      <c r="RHI40" s="4648"/>
      <c r="RHJ40" s="4648"/>
      <c r="RHK40" s="4648"/>
      <c r="RHL40" s="4648"/>
      <c r="RHM40" s="4648"/>
      <c r="RHN40" s="4648"/>
      <c r="RHO40" s="4648"/>
      <c r="RHP40" s="4648"/>
      <c r="RHQ40" s="4648"/>
      <c r="RHR40" s="4648"/>
      <c r="RHS40" s="4648"/>
      <c r="RHT40" s="4648"/>
      <c r="RHU40" s="4648"/>
      <c r="RHV40" s="4648"/>
      <c r="RHW40" s="4648"/>
      <c r="RHX40" s="4648"/>
      <c r="RHY40" s="4648"/>
      <c r="RHZ40" s="4648"/>
      <c r="RIA40" s="4648"/>
      <c r="RIB40" s="4648"/>
      <c r="RIC40" s="4648"/>
      <c r="RID40" s="4648"/>
      <c r="RIE40" s="4648"/>
      <c r="RIF40" s="4648"/>
      <c r="RIG40" s="4648"/>
      <c r="RIH40" s="4648"/>
      <c r="RII40" s="4648"/>
      <c r="RIJ40" s="4648"/>
      <c r="RIK40" s="4648"/>
      <c r="RIL40" s="4648"/>
      <c r="RIM40" s="4648"/>
      <c r="RIN40" s="4648"/>
      <c r="RIO40" s="4648"/>
      <c r="RIP40" s="4648"/>
      <c r="RIQ40" s="4648"/>
      <c r="RIR40" s="4648"/>
      <c r="RIS40" s="4648"/>
      <c r="RIT40" s="4648"/>
      <c r="RIU40" s="4648"/>
      <c r="RIV40" s="4648"/>
      <c r="RIW40" s="4648"/>
      <c r="RIX40" s="4648"/>
      <c r="RIY40" s="4648"/>
      <c r="RIZ40" s="4648"/>
      <c r="RJA40" s="4648"/>
      <c r="RJB40" s="4648"/>
      <c r="RJC40" s="4648"/>
      <c r="RJD40" s="4648"/>
      <c r="RJE40" s="4648"/>
      <c r="RJF40" s="4648"/>
      <c r="RJG40" s="4648"/>
      <c r="RJH40" s="4648"/>
      <c r="RJI40" s="4648"/>
      <c r="RJJ40" s="4648"/>
      <c r="RJK40" s="4648"/>
      <c r="RJL40" s="4648"/>
      <c r="RJM40" s="4648"/>
      <c r="RJN40" s="4648"/>
      <c r="RJO40" s="4648"/>
      <c r="RJP40" s="4648"/>
      <c r="RJQ40" s="4648"/>
      <c r="RJR40" s="4648"/>
      <c r="RJS40" s="4648"/>
      <c r="RJT40" s="4648"/>
      <c r="RJU40" s="4648"/>
      <c r="RJV40" s="4648"/>
      <c r="RJW40" s="4648"/>
      <c r="RJX40" s="4648"/>
      <c r="RJY40" s="4648"/>
      <c r="RJZ40" s="4648"/>
      <c r="RKA40" s="4648"/>
      <c r="RKB40" s="4648"/>
      <c r="RKC40" s="4648"/>
      <c r="RKD40" s="4648"/>
      <c r="RKE40" s="4648"/>
      <c r="RKF40" s="4648"/>
      <c r="RKG40" s="4648"/>
      <c r="RKH40" s="4648"/>
      <c r="RKI40" s="4648"/>
      <c r="RKJ40" s="4648"/>
      <c r="RKK40" s="4648"/>
      <c r="RKL40" s="4648"/>
      <c r="RKM40" s="4648"/>
      <c r="RKN40" s="4648"/>
      <c r="RKO40" s="4648"/>
      <c r="RKP40" s="4648"/>
      <c r="RKQ40" s="4648"/>
      <c r="RKR40" s="4648"/>
      <c r="RKS40" s="4648"/>
      <c r="RKT40" s="4648"/>
      <c r="RKU40" s="4648"/>
      <c r="RKV40" s="4648"/>
      <c r="RKW40" s="4648"/>
      <c r="RKX40" s="4648"/>
      <c r="RKY40" s="4648"/>
      <c r="RKZ40" s="4648"/>
      <c r="RLA40" s="4648"/>
      <c r="RLB40" s="4648"/>
      <c r="RLC40" s="4648"/>
      <c r="RLD40" s="4648"/>
      <c r="RLE40" s="4648"/>
      <c r="RLF40" s="4648"/>
      <c r="RLG40" s="4648"/>
      <c r="RLH40" s="4648"/>
      <c r="RLI40" s="4648"/>
      <c r="RLJ40" s="4648"/>
      <c r="RLK40" s="4648"/>
      <c r="RLL40" s="4648"/>
      <c r="RLM40" s="4648"/>
      <c r="RLN40" s="4648"/>
      <c r="RLO40" s="4648"/>
      <c r="RLP40" s="4648"/>
      <c r="RLQ40" s="4648"/>
      <c r="RLR40" s="4648"/>
      <c r="RLS40" s="4648"/>
      <c r="RLT40" s="4648"/>
      <c r="RLU40" s="4648"/>
      <c r="RLV40" s="4648"/>
      <c r="RLW40" s="4648"/>
      <c r="RLX40" s="4648"/>
      <c r="RLY40" s="4648"/>
      <c r="RLZ40" s="4648"/>
      <c r="RMA40" s="4648"/>
      <c r="RMB40" s="4648"/>
      <c r="RMC40" s="4648"/>
      <c r="RMD40" s="4648"/>
      <c r="RME40" s="4648"/>
      <c r="RMF40" s="4648"/>
      <c r="RMG40" s="4648"/>
      <c r="RMH40" s="4648"/>
      <c r="RMI40" s="4648"/>
      <c r="RMJ40" s="4648"/>
      <c r="RMK40" s="4648"/>
      <c r="RML40" s="4648"/>
      <c r="RMM40" s="4648"/>
      <c r="RMN40" s="4648"/>
      <c r="RMO40" s="4648"/>
      <c r="RMP40" s="4648"/>
      <c r="RMQ40" s="4648"/>
      <c r="RMR40" s="4648"/>
      <c r="RMS40" s="4648"/>
      <c r="RMT40" s="4648"/>
      <c r="RMU40" s="4648"/>
      <c r="RMV40" s="4648"/>
      <c r="RMW40" s="4648"/>
      <c r="RMX40" s="4648"/>
      <c r="RMY40" s="4648"/>
      <c r="RMZ40" s="4648"/>
      <c r="RNA40" s="4648"/>
      <c r="RNB40" s="4648"/>
      <c r="RNC40" s="4648"/>
      <c r="RND40" s="4648"/>
      <c r="RNE40" s="4648"/>
      <c r="RNF40" s="4648"/>
      <c r="RNG40" s="4648"/>
      <c r="RNH40" s="4648"/>
      <c r="RNI40" s="4648"/>
      <c r="RNJ40" s="4648"/>
      <c r="RNK40" s="4648"/>
      <c r="RNL40" s="4648"/>
      <c r="RNM40" s="4648"/>
      <c r="RNN40" s="4648"/>
      <c r="RNO40" s="4648"/>
      <c r="RNP40" s="4648"/>
      <c r="RNQ40" s="4648"/>
      <c r="RNR40" s="4648"/>
      <c r="RNS40" s="4648"/>
      <c r="RNT40" s="4648"/>
      <c r="RNU40" s="4648"/>
      <c r="RNV40" s="4648"/>
      <c r="RNW40" s="4648"/>
      <c r="RNX40" s="4648"/>
      <c r="RNY40" s="4648"/>
      <c r="RNZ40" s="4648"/>
      <c r="ROA40" s="4648"/>
      <c r="ROB40" s="4648"/>
      <c r="ROC40" s="4648"/>
      <c r="ROD40" s="4648"/>
      <c r="ROE40" s="4648"/>
      <c r="ROF40" s="4648"/>
      <c r="ROG40" s="4648"/>
      <c r="ROH40" s="4648"/>
      <c r="ROI40" s="4648"/>
      <c r="ROJ40" s="4648"/>
      <c r="ROK40" s="4648"/>
      <c r="ROL40" s="4648"/>
      <c r="ROM40" s="4648"/>
      <c r="RON40" s="4648"/>
      <c r="ROO40" s="4648"/>
      <c r="ROP40" s="4648"/>
      <c r="ROQ40" s="4648"/>
      <c r="ROR40" s="4648"/>
      <c r="ROS40" s="4648"/>
      <c r="ROT40" s="4648"/>
      <c r="ROU40" s="4648"/>
      <c r="ROV40" s="4648"/>
      <c r="ROW40" s="4648"/>
      <c r="ROX40" s="4648"/>
      <c r="ROY40" s="4648"/>
      <c r="ROZ40" s="4648"/>
      <c r="RPA40" s="4648"/>
      <c r="RPB40" s="4648"/>
      <c r="RPC40" s="4648"/>
      <c r="RPD40" s="4648"/>
      <c r="RPE40" s="4648"/>
      <c r="RPF40" s="4648"/>
      <c r="RPG40" s="4648"/>
      <c r="RPH40" s="4648"/>
      <c r="RPI40" s="4648"/>
      <c r="RPJ40" s="4648"/>
      <c r="RPK40" s="4648"/>
      <c r="RPL40" s="4648"/>
      <c r="RPM40" s="4648"/>
      <c r="RPN40" s="4648"/>
      <c r="RPO40" s="4648"/>
      <c r="RPP40" s="4648"/>
      <c r="RPQ40" s="4648"/>
      <c r="RPR40" s="4648"/>
      <c r="RPS40" s="4648"/>
      <c r="RPT40" s="4648"/>
      <c r="RPU40" s="4648"/>
      <c r="RPV40" s="4648"/>
      <c r="RPW40" s="4648"/>
      <c r="RPX40" s="4648"/>
      <c r="RPY40" s="4648"/>
      <c r="RPZ40" s="4648"/>
      <c r="RQA40" s="4648"/>
      <c r="RQB40" s="4648"/>
      <c r="RQC40" s="4648"/>
      <c r="RQD40" s="4648"/>
      <c r="RQE40" s="4648"/>
      <c r="RQF40" s="4648"/>
      <c r="RQG40" s="4648"/>
      <c r="RQH40" s="4648"/>
      <c r="RQI40" s="4648"/>
      <c r="RQJ40" s="4648"/>
      <c r="RQK40" s="4648"/>
      <c r="RQL40" s="4648"/>
      <c r="RQM40" s="4648"/>
      <c r="RQN40" s="4648"/>
      <c r="RQO40" s="4648"/>
      <c r="RQP40" s="4648"/>
      <c r="RQQ40" s="4648"/>
      <c r="RQR40" s="4648"/>
      <c r="RQS40" s="4648"/>
      <c r="RQT40" s="4648"/>
      <c r="RQU40" s="4648"/>
      <c r="RQV40" s="4648"/>
      <c r="RQW40" s="4648"/>
      <c r="RQX40" s="4648"/>
      <c r="RQY40" s="4648"/>
      <c r="RQZ40" s="4648"/>
      <c r="RRA40" s="4648"/>
      <c r="RRB40" s="4648"/>
      <c r="RRC40" s="4648"/>
      <c r="RRD40" s="4648"/>
      <c r="RRE40" s="4648"/>
      <c r="RRF40" s="4648"/>
      <c r="RRG40" s="4648"/>
      <c r="RRH40" s="4648"/>
      <c r="RRI40" s="4648"/>
      <c r="RRJ40" s="4648"/>
      <c r="RRK40" s="4648"/>
      <c r="RRL40" s="4648"/>
      <c r="RRM40" s="4648"/>
      <c r="RRN40" s="4648"/>
      <c r="RRO40" s="4648"/>
      <c r="RRP40" s="4648"/>
      <c r="RRQ40" s="4648"/>
      <c r="RRR40" s="4648"/>
      <c r="RRS40" s="4648"/>
      <c r="RRT40" s="4648"/>
      <c r="RRU40" s="4648"/>
      <c r="RRV40" s="4648"/>
      <c r="RRW40" s="4648"/>
      <c r="RRX40" s="4648"/>
      <c r="RRY40" s="4648"/>
      <c r="RRZ40" s="4648"/>
      <c r="RSA40" s="4648"/>
      <c r="RSB40" s="4648"/>
      <c r="RSC40" s="4648"/>
      <c r="RSD40" s="4648"/>
      <c r="RSE40" s="4648"/>
      <c r="RSF40" s="4648"/>
      <c r="RSG40" s="4648"/>
      <c r="RSH40" s="4648"/>
      <c r="RSI40" s="4648"/>
      <c r="RSJ40" s="4648"/>
      <c r="RSK40" s="4648"/>
      <c r="RSL40" s="4648"/>
      <c r="RSM40" s="4648"/>
      <c r="RSN40" s="4648"/>
      <c r="RSO40" s="4648"/>
      <c r="RSP40" s="4648"/>
      <c r="RSQ40" s="4648"/>
      <c r="RSR40" s="4648"/>
      <c r="RSS40" s="4648"/>
      <c r="RST40" s="4648"/>
      <c r="RSU40" s="4648"/>
      <c r="RSV40" s="4648"/>
      <c r="RSW40" s="4648"/>
      <c r="RSX40" s="4648"/>
      <c r="RSY40" s="4648"/>
      <c r="RSZ40" s="4648"/>
      <c r="RTA40" s="4648"/>
      <c r="RTB40" s="4648"/>
      <c r="RTC40" s="4648"/>
      <c r="RTD40" s="4648"/>
      <c r="RTE40" s="4648"/>
      <c r="RTF40" s="4648"/>
      <c r="RTG40" s="4648"/>
      <c r="RTH40" s="4648"/>
      <c r="RTI40" s="4648"/>
      <c r="RTJ40" s="4648"/>
      <c r="RTK40" s="4648"/>
      <c r="RTL40" s="4648"/>
      <c r="RTM40" s="4648"/>
      <c r="RTN40" s="4648"/>
      <c r="RTO40" s="4648"/>
      <c r="RTP40" s="4648"/>
      <c r="RTQ40" s="4648"/>
      <c r="RTR40" s="4648"/>
      <c r="RTS40" s="4648"/>
      <c r="RTT40" s="4648"/>
      <c r="RTU40" s="4648"/>
      <c r="RTV40" s="4648"/>
      <c r="RTW40" s="4648"/>
      <c r="RTX40" s="4648"/>
      <c r="RTY40" s="4648"/>
      <c r="RTZ40" s="4648"/>
      <c r="RUA40" s="4648"/>
      <c r="RUB40" s="4648"/>
      <c r="RUC40" s="4648"/>
      <c r="RUD40" s="4648"/>
      <c r="RUE40" s="4648"/>
      <c r="RUF40" s="4648"/>
      <c r="RUG40" s="4648"/>
      <c r="RUH40" s="4648"/>
      <c r="RUI40" s="4648"/>
      <c r="RUJ40" s="4648"/>
      <c r="RUK40" s="4648"/>
      <c r="RUL40" s="4648"/>
      <c r="RUM40" s="4648"/>
      <c r="RUN40" s="4648"/>
      <c r="RUO40" s="4648"/>
      <c r="RUP40" s="4648"/>
      <c r="RUQ40" s="4648"/>
      <c r="RUR40" s="4648"/>
      <c r="RUS40" s="4648"/>
      <c r="RUT40" s="4648"/>
      <c r="RUU40" s="4648"/>
      <c r="RUV40" s="4648"/>
      <c r="RUW40" s="4648"/>
      <c r="RUX40" s="4648"/>
      <c r="RUY40" s="4648"/>
      <c r="RUZ40" s="4648"/>
      <c r="RVA40" s="4648"/>
      <c r="RVB40" s="4648"/>
      <c r="RVC40" s="4648"/>
      <c r="RVD40" s="4648"/>
      <c r="RVE40" s="4648"/>
      <c r="RVF40" s="4648"/>
      <c r="RVG40" s="4648"/>
      <c r="RVH40" s="4648"/>
      <c r="RVI40" s="4648"/>
      <c r="RVJ40" s="4648"/>
      <c r="RVK40" s="4648"/>
      <c r="RVL40" s="4648"/>
      <c r="RVM40" s="4648"/>
      <c r="RVN40" s="4648"/>
      <c r="RVO40" s="4648"/>
      <c r="RVP40" s="4648"/>
      <c r="RVQ40" s="4648"/>
      <c r="RVR40" s="4648"/>
      <c r="RVS40" s="4648"/>
      <c r="RVT40" s="4648"/>
      <c r="RVU40" s="4648"/>
      <c r="RVV40" s="4648"/>
      <c r="RVW40" s="4648"/>
      <c r="RVX40" s="4648"/>
      <c r="RVY40" s="4648"/>
      <c r="RVZ40" s="4648"/>
      <c r="RWA40" s="4648"/>
      <c r="RWB40" s="4648"/>
      <c r="RWC40" s="4648"/>
      <c r="RWD40" s="4648"/>
      <c r="RWE40" s="4648"/>
      <c r="RWF40" s="4648"/>
      <c r="RWG40" s="4648"/>
      <c r="RWH40" s="4648"/>
      <c r="RWI40" s="4648"/>
      <c r="RWJ40" s="4648"/>
      <c r="RWK40" s="4648"/>
      <c r="RWL40" s="4648"/>
      <c r="RWM40" s="4648"/>
      <c r="RWN40" s="4648"/>
      <c r="RWO40" s="4648"/>
      <c r="RWP40" s="4648"/>
      <c r="RWQ40" s="4648"/>
      <c r="RWR40" s="4648"/>
      <c r="RWS40" s="4648"/>
      <c r="RWT40" s="4648"/>
      <c r="RWU40" s="4648"/>
      <c r="RWV40" s="4648"/>
      <c r="RWW40" s="4648"/>
      <c r="RWX40" s="4648"/>
      <c r="RWY40" s="4648"/>
      <c r="RWZ40" s="4648"/>
      <c r="RXA40" s="4648"/>
      <c r="RXB40" s="4648"/>
      <c r="RXC40" s="4648"/>
      <c r="RXD40" s="4648"/>
      <c r="RXE40" s="4648"/>
      <c r="RXF40" s="4648"/>
      <c r="RXG40" s="4648"/>
      <c r="RXH40" s="4648"/>
      <c r="RXI40" s="4648"/>
      <c r="RXJ40" s="4648"/>
      <c r="RXK40" s="4648"/>
      <c r="RXL40" s="4648"/>
      <c r="RXM40" s="4648"/>
      <c r="RXN40" s="4648"/>
      <c r="RXO40" s="4648"/>
      <c r="RXP40" s="4648"/>
      <c r="RXQ40" s="4648"/>
      <c r="RXR40" s="4648"/>
      <c r="RXS40" s="4648"/>
      <c r="RXT40" s="4648"/>
      <c r="RXU40" s="4648"/>
      <c r="RXV40" s="4648"/>
      <c r="RXW40" s="4648"/>
      <c r="RXX40" s="4648"/>
      <c r="RXY40" s="4648"/>
      <c r="RXZ40" s="4648"/>
      <c r="RYA40" s="4648"/>
      <c r="RYB40" s="4648"/>
      <c r="RYC40" s="4648"/>
      <c r="RYD40" s="4648"/>
      <c r="RYE40" s="4648"/>
      <c r="RYF40" s="4648"/>
      <c r="RYG40" s="4648"/>
      <c r="RYH40" s="4648"/>
      <c r="RYI40" s="4648"/>
      <c r="RYJ40" s="4648"/>
      <c r="RYK40" s="4648"/>
      <c r="RYL40" s="4648"/>
      <c r="RYM40" s="4648"/>
      <c r="RYN40" s="4648"/>
      <c r="RYO40" s="4648"/>
      <c r="RYP40" s="4648"/>
      <c r="RYQ40" s="4648"/>
      <c r="RYR40" s="4648"/>
      <c r="RYS40" s="4648"/>
      <c r="RYT40" s="4648"/>
      <c r="RYU40" s="4648"/>
      <c r="RYV40" s="4648"/>
      <c r="RYW40" s="4648"/>
      <c r="RYX40" s="4648"/>
      <c r="RYY40" s="4648"/>
      <c r="RYZ40" s="4648"/>
      <c r="RZA40" s="4648"/>
      <c r="RZB40" s="4648"/>
      <c r="RZC40" s="4648"/>
      <c r="RZD40" s="4648"/>
      <c r="RZE40" s="4648"/>
      <c r="RZF40" s="4648"/>
      <c r="RZG40" s="4648"/>
      <c r="RZH40" s="4648"/>
      <c r="RZI40" s="4648"/>
      <c r="RZJ40" s="4648"/>
      <c r="RZK40" s="4648"/>
      <c r="RZL40" s="4648"/>
      <c r="RZM40" s="4648"/>
      <c r="RZN40" s="4648"/>
      <c r="RZO40" s="4648"/>
      <c r="RZP40" s="4648"/>
      <c r="RZQ40" s="4648"/>
      <c r="RZR40" s="4648"/>
      <c r="RZS40" s="4648"/>
      <c r="RZT40" s="4648"/>
      <c r="RZU40" s="4648"/>
      <c r="RZV40" s="4648"/>
      <c r="RZW40" s="4648"/>
      <c r="RZX40" s="4648"/>
      <c r="RZY40" s="4648"/>
      <c r="RZZ40" s="4648"/>
      <c r="SAA40" s="4648"/>
      <c r="SAB40" s="4648"/>
      <c r="SAC40" s="4648"/>
      <c r="SAD40" s="4648"/>
      <c r="SAE40" s="4648"/>
      <c r="SAF40" s="4648"/>
      <c r="SAG40" s="4648"/>
      <c r="SAH40" s="4648"/>
      <c r="SAI40" s="4648"/>
      <c r="SAJ40" s="4648"/>
      <c r="SAK40" s="4648"/>
      <c r="SAL40" s="4648"/>
      <c r="SAM40" s="4648"/>
      <c r="SAN40" s="4648"/>
      <c r="SAO40" s="4648"/>
      <c r="SAP40" s="4648"/>
      <c r="SAQ40" s="4648"/>
      <c r="SAR40" s="4648"/>
      <c r="SAS40" s="4648"/>
      <c r="SAT40" s="4648"/>
      <c r="SAU40" s="4648"/>
      <c r="SAV40" s="4648"/>
      <c r="SAW40" s="4648"/>
      <c r="SAX40" s="4648"/>
      <c r="SAY40" s="4648"/>
      <c r="SAZ40" s="4648"/>
      <c r="SBA40" s="4648"/>
      <c r="SBB40" s="4648"/>
      <c r="SBC40" s="4648"/>
      <c r="SBD40" s="4648"/>
      <c r="SBE40" s="4648"/>
      <c r="SBF40" s="4648"/>
      <c r="SBG40" s="4648"/>
      <c r="SBH40" s="4648"/>
      <c r="SBI40" s="4648"/>
      <c r="SBJ40" s="4648"/>
      <c r="SBK40" s="4648"/>
      <c r="SBL40" s="4648"/>
      <c r="SBM40" s="4648"/>
      <c r="SBN40" s="4648"/>
      <c r="SBO40" s="4648"/>
      <c r="SBP40" s="4648"/>
      <c r="SBQ40" s="4648"/>
      <c r="SBR40" s="4648"/>
      <c r="SBS40" s="4648"/>
      <c r="SBT40" s="4648"/>
      <c r="SBU40" s="4648"/>
      <c r="SBV40" s="4648"/>
      <c r="SBW40" s="4648"/>
      <c r="SBX40" s="4648"/>
      <c r="SBY40" s="4648"/>
      <c r="SBZ40" s="4648"/>
      <c r="SCA40" s="4648"/>
      <c r="SCB40" s="4648"/>
      <c r="SCC40" s="4648"/>
      <c r="SCD40" s="4648"/>
      <c r="SCE40" s="4648"/>
      <c r="SCF40" s="4648"/>
      <c r="SCG40" s="4648"/>
      <c r="SCH40" s="4648"/>
      <c r="SCI40" s="4648"/>
      <c r="SCJ40" s="4648"/>
      <c r="SCK40" s="4648"/>
      <c r="SCL40" s="4648"/>
      <c r="SCM40" s="4648"/>
      <c r="SCN40" s="4648"/>
      <c r="SCO40" s="4648"/>
      <c r="SCP40" s="4648"/>
      <c r="SCQ40" s="4648"/>
      <c r="SCR40" s="4648"/>
      <c r="SCS40" s="4648"/>
      <c r="SCT40" s="4648"/>
      <c r="SCU40" s="4648"/>
      <c r="SCV40" s="4648"/>
      <c r="SCW40" s="4648"/>
      <c r="SCX40" s="4648"/>
      <c r="SCY40" s="4648"/>
      <c r="SCZ40" s="4648"/>
      <c r="SDA40" s="4648"/>
      <c r="SDB40" s="4648"/>
      <c r="SDC40" s="4648"/>
      <c r="SDD40" s="4648"/>
      <c r="SDE40" s="4648"/>
      <c r="SDF40" s="4648"/>
      <c r="SDG40" s="4648"/>
      <c r="SDH40" s="4648"/>
      <c r="SDI40" s="4648"/>
      <c r="SDJ40" s="4648"/>
      <c r="SDK40" s="4648"/>
      <c r="SDL40" s="4648"/>
      <c r="SDM40" s="4648"/>
      <c r="SDN40" s="4648"/>
      <c r="SDO40" s="4648"/>
      <c r="SDP40" s="4648"/>
      <c r="SDQ40" s="4648"/>
      <c r="SDR40" s="4648"/>
      <c r="SDS40" s="4648"/>
      <c r="SDT40" s="4648"/>
      <c r="SDU40" s="4648"/>
      <c r="SDV40" s="4648"/>
      <c r="SDW40" s="4648"/>
      <c r="SDX40" s="4648"/>
      <c r="SDY40" s="4648"/>
      <c r="SDZ40" s="4648"/>
      <c r="SEA40" s="4648"/>
      <c r="SEB40" s="4648"/>
      <c r="SEC40" s="4648"/>
      <c r="SED40" s="4648"/>
      <c r="SEE40" s="4648"/>
      <c r="SEF40" s="4648"/>
      <c r="SEG40" s="4648"/>
      <c r="SEH40" s="4648"/>
      <c r="SEI40" s="4648"/>
      <c r="SEJ40" s="4648"/>
      <c r="SEK40" s="4648"/>
      <c r="SEL40" s="4648"/>
      <c r="SEM40" s="4648"/>
      <c r="SEN40" s="4648"/>
      <c r="SEO40" s="4648"/>
      <c r="SEP40" s="4648"/>
      <c r="SEQ40" s="4648"/>
      <c r="SER40" s="4648"/>
      <c r="SES40" s="4648"/>
      <c r="SET40" s="4648"/>
      <c r="SEU40" s="4648"/>
      <c r="SEV40" s="4648"/>
      <c r="SEW40" s="4648"/>
      <c r="SEX40" s="4648"/>
      <c r="SEY40" s="4648"/>
      <c r="SEZ40" s="4648"/>
      <c r="SFA40" s="4648"/>
      <c r="SFB40" s="4648"/>
      <c r="SFC40" s="4648"/>
      <c r="SFD40" s="4648"/>
      <c r="SFE40" s="4648"/>
      <c r="SFF40" s="4648"/>
      <c r="SFG40" s="4648"/>
      <c r="SFH40" s="4648"/>
      <c r="SFI40" s="4648"/>
      <c r="SFJ40" s="4648"/>
      <c r="SFK40" s="4648"/>
      <c r="SFL40" s="4648"/>
      <c r="SFM40" s="4648"/>
      <c r="SFN40" s="4648"/>
      <c r="SFO40" s="4648"/>
      <c r="SFP40" s="4648"/>
      <c r="SFQ40" s="4648"/>
      <c r="SFR40" s="4648"/>
      <c r="SFS40" s="4648"/>
      <c r="SFT40" s="4648"/>
      <c r="SFU40" s="4648"/>
      <c r="SFV40" s="4648"/>
      <c r="SFW40" s="4648"/>
      <c r="SFX40" s="4648"/>
      <c r="SFY40" s="4648"/>
      <c r="SFZ40" s="4648"/>
      <c r="SGA40" s="4648"/>
      <c r="SGB40" s="4648"/>
      <c r="SGC40" s="4648"/>
      <c r="SGD40" s="4648"/>
      <c r="SGE40" s="4648"/>
      <c r="SGF40" s="4648"/>
      <c r="SGG40" s="4648"/>
      <c r="SGH40" s="4648"/>
      <c r="SGI40" s="4648"/>
      <c r="SGJ40" s="4648"/>
      <c r="SGK40" s="4648"/>
      <c r="SGL40" s="4648"/>
      <c r="SGM40" s="4648"/>
      <c r="SGN40" s="4648"/>
      <c r="SGO40" s="4648"/>
      <c r="SGP40" s="4648"/>
      <c r="SGQ40" s="4648"/>
      <c r="SGR40" s="4648"/>
      <c r="SGS40" s="4648"/>
      <c r="SGT40" s="4648"/>
      <c r="SGU40" s="4648"/>
      <c r="SGV40" s="4648"/>
      <c r="SGW40" s="4648"/>
      <c r="SGX40" s="4648"/>
      <c r="SGY40" s="4648"/>
      <c r="SGZ40" s="4648"/>
      <c r="SHA40" s="4648"/>
      <c r="SHB40" s="4648"/>
      <c r="SHC40" s="4648"/>
      <c r="SHD40" s="4648"/>
      <c r="SHE40" s="4648"/>
      <c r="SHF40" s="4648"/>
      <c r="SHG40" s="4648"/>
      <c r="SHH40" s="4648"/>
      <c r="SHI40" s="4648"/>
      <c r="SHJ40" s="4648"/>
      <c r="SHK40" s="4648"/>
      <c r="SHL40" s="4648"/>
      <c r="SHM40" s="4648"/>
      <c r="SHN40" s="4648"/>
      <c r="SHO40" s="4648"/>
      <c r="SHP40" s="4648"/>
      <c r="SHQ40" s="4648"/>
      <c r="SHR40" s="4648"/>
      <c r="SHS40" s="4648"/>
      <c r="SHT40" s="4648"/>
      <c r="SHU40" s="4648"/>
      <c r="SHV40" s="4648"/>
      <c r="SHW40" s="4648"/>
      <c r="SHX40" s="4648"/>
      <c r="SHY40" s="4648"/>
      <c r="SHZ40" s="4648"/>
      <c r="SIA40" s="4648"/>
      <c r="SIB40" s="4648"/>
      <c r="SIC40" s="4648"/>
      <c r="SID40" s="4648"/>
      <c r="SIE40" s="4648"/>
      <c r="SIF40" s="4648"/>
      <c r="SIG40" s="4648"/>
      <c r="SIH40" s="4648"/>
      <c r="SII40" s="4648"/>
      <c r="SIJ40" s="4648"/>
      <c r="SIK40" s="4648"/>
      <c r="SIL40" s="4648"/>
      <c r="SIM40" s="4648"/>
      <c r="SIN40" s="4648"/>
      <c r="SIO40" s="4648"/>
      <c r="SIP40" s="4648"/>
      <c r="SIQ40" s="4648"/>
      <c r="SIR40" s="4648"/>
      <c r="SIS40" s="4648"/>
      <c r="SIT40" s="4648"/>
      <c r="SIU40" s="4648"/>
      <c r="SIV40" s="4648"/>
      <c r="SIW40" s="4648"/>
      <c r="SIX40" s="4648"/>
      <c r="SIY40" s="4648"/>
      <c r="SIZ40" s="4648"/>
      <c r="SJA40" s="4648"/>
      <c r="SJB40" s="4648"/>
      <c r="SJC40" s="4648"/>
      <c r="SJD40" s="4648"/>
      <c r="SJE40" s="4648"/>
      <c r="SJF40" s="4648"/>
      <c r="SJG40" s="4648"/>
      <c r="SJH40" s="4648"/>
      <c r="SJI40" s="4648"/>
      <c r="SJJ40" s="4648"/>
      <c r="SJK40" s="4648"/>
      <c r="SJL40" s="4648"/>
      <c r="SJM40" s="4648"/>
      <c r="SJN40" s="4648"/>
      <c r="SJO40" s="4648"/>
      <c r="SJP40" s="4648"/>
      <c r="SJQ40" s="4648"/>
      <c r="SJR40" s="4648"/>
      <c r="SJS40" s="4648"/>
      <c r="SJT40" s="4648"/>
      <c r="SJU40" s="4648"/>
      <c r="SJV40" s="4648"/>
      <c r="SJW40" s="4648"/>
      <c r="SJX40" s="4648"/>
      <c r="SJY40" s="4648"/>
      <c r="SJZ40" s="4648"/>
      <c r="SKA40" s="4648"/>
      <c r="SKB40" s="4648"/>
      <c r="SKC40" s="4648"/>
      <c r="SKD40" s="4648"/>
      <c r="SKE40" s="4648"/>
      <c r="SKF40" s="4648"/>
      <c r="SKG40" s="4648"/>
      <c r="SKH40" s="4648"/>
      <c r="SKI40" s="4648"/>
      <c r="SKJ40" s="4648"/>
      <c r="SKK40" s="4648"/>
      <c r="SKL40" s="4648"/>
      <c r="SKM40" s="4648"/>
      <c r="SKN40" s="4648"/>
      <c r="SKO40" s="4648"/>
      <c r="SKP40" s="4648"/>
      <c r="SKQ40" s="4648"/>
      <c r="SKR40" s="4648"/>
      <c r="SKS40" s="4648"/>
      <c r="SKT40" s="4648"/>
      <c r="SKU40" s="4648"/>
      <c r="SKV40" s="4648"/>
      <c r="SKW40" s="4648"/>
      <c r="SKX40" s="4648"/>
      <c r="SKY40" s="4648"/>
      <c r="SKZ40" s="4648"/>
      <c r="SLA40" s="4648"/>
      <c r="SLB40" s="4648"/>
      <c r="SLC40" s="4648"/>
      <c r="SLD40" s="4648"/>
      <c r="SLE40" s="4648"/>
      <c r="SLF40" s="4648"/>
      <c r="SLG40" s="4648"/>
      <c r="SLH40" s="4648"/>
      <c r="SLI40" s="4648"/>
      <c r="SLJ40" s="4648"/>
      <c r="SLK40" s="4648"/>
      <c r="SLL40" s="4648"/>
      <c r="SLM40" s="4648"/>
      <c r="SLN40" s="4648"/>
      <c r="SLO40" s="4648"/>
      <c r="SLP40" s="4648"/>
      <c r="SLQ40" s="4648"/>
      <c r="SLR40" s="4648"/>
      <c r="SLS40" s="4648"/>
      <c r="SLT40" s="4648"/>
      <c r="SLU40" s="4648"/>
      <c r="SLV40" s="4648"/>
      <c r="SLW40" s="4648"/>
      <c r="SLX40" s="4648"/>
      <c r="SLY40" s="4648"/>
      <c r="SLZ40" s="4648"/>
      <c r="SMA40" s="4648"/>
      <c r="SMB40" s="4648"/>
      <c r="SMC40" s="4648"/>
      <c r="SMD40" s="4648"/>
      <c r="SME40" s="4648"/>
      <c r="SMF40" s="4648"/>
      <c r="SMG40" s="4648"/>
      <c r="SMH40" s="4648"/>
      <c r="SMI40" s="4648"/>
      <c r="SMJ40" s="4648"/>
      <c r="SMK40" s="4648"/>
      <c r="SML40" s="4648"/>
      <c r="SMM40" s="4648"/>
      <c r="SMN40" s="4648"/>
      <c r="SMO40" s="4648"/>
      <c r="SMP40" s="4648"/>
      <c r="SMQ40" s="4648"/>
      <c r="SMR40" s="4648"/>
      <c r="SMS40" s="4648"/>
      <c r="SMT40" s="4648"/>
      <c r="SMU40" s="4648"/>
      <c r="SMV40" s="4648"/>
      <c r="SMW40" s="4648"/>
      <c r="SMX40" s="4648"/>
      <c r="SMY40" s="4648"/>
      <c r="SMZ40" s="4648"/>
      <c r="SNA40" s="4648"/>
      <c r="SNB40" s="4648"/>
      <c r="SNC40" s="4648"/>
      <c r="SND40" s="4648"/>
      <c r="SNE40" s="4648"/>
      <c r="SNF40" s="4648"/>
      <c r="SNG40" s="4648"/>
      <c r="SNH40" s="4648"/>
      <c r="SNI40" s="4648"/>
      <c r="SNJ40" s="4648"/>
      <c r="SNK40" s="4648"/>
      <c r="SNL40" s="4648"/>
      <c r="SNM40" s="4648"/>
      <c r="SNN40" s="4648"/>
      <c r="SNO40" s="4648"/>
      <c r="SNP40" s="4648"/>
      <c r="SNQ40" s="4648"/>
      <c r="SNR40" s="4648"/>
      <c r="SNS40" s="4648"/>
      <c r="SNT40" s="4648"/>
      <c r="SNU40" s="4648"/>
      <c r="SNV40" s="4648"/>
      <c r="SNW40" s="4648"/>
      <c r="SNX40" s="4648"/>
      <c r="SNY40" s="4648"/>
      <c r="SNZ40" s="4648"/>
      <c r="SOA40" s="4648"/>
      <c r="SOB40" s="4648"/>
      <c r="SOC40" s="4648"/>
      <c r="SOD40" s="4648"/>
      <c r="SOE40" s="4648"/>
      <c r="SOF40" s="4648"/>
      <c r="SOG40" s="4648"/>
      <c r="SOH40" s="4648"/>
      <c r="SOI40" s="4648"/>
      <c r="SOJ40" s="4648"/>
      <c r="SOK40" s="4648"/>
      <c r="SOL40" s="4648"/>
      <c r="SOM40" s="4648"/>
      <c r="SON40" s="4648"/>
      <c r="SOO40" s="4648"/>
      <c r="SOP40" s="4648"/>
      <c r="SOQ40" s="4648"/>
      <c r="SOR40" s="4648"/>
      <c r="SOS40" s="4648"/>
      <c r="SOT40" s="4648"/>
      <c r="SOU40" s="4648"/>
      <c r="SOV40" s="4648"/>
      <c r="SOW40" s="4648"/>
      <c r="SOX40" s="4648"/>
      <c r="SOY40" s="4648"/>
      <c r="SOZ40" s="4648"/>
      <c r="SPA40" s="4648"/>
      <c r="SPB40" s="4648"/>
      <c r="SPC40" s="4648"/>
      <c r="SPD40" s="4648"/>
      <c r="SPE40" s="4648"/>
      <c r="SPF40" s="4648"/>
      <c r="SPG40" s="4648"/>
      <c r="SPH40" s="4648"/>
      <c r="SPI40" s="4648"/>
      <c r="SPJ40" s="4648"/>
      <c r="SPK40" s="4648"/>
      <c r="SPL40" s="4648"/>
      <c r="SPM40" s="4648"/>
      <c r="SPN40" s="4648"/>
      <c r="SPO40" s="4648"/>
      <c r="SPP40" s="4648"/>
      <c r="SPQ40" s="4648"/>
      <c r="SPR40" s="4648"/>
      <c r="SPS40" s="4648"/>
      <c r="SPT40" s="4648"/>
      <c r="SPU40" s="4648"/>
      <c r="SPV40" s="4648"/>
      <c r="SPW40" s="4648"/>
      <c r="SPX40" s="4648"/>
      <c r="SPY40" s="4648"/>
      <c r="SPZ40" s="4648"/>
      <c r="SQA40" s="4648"/>
      <c r="SQB40" s="4648"/>
      <c r="SQC40" s="4648"/>
      <c r="SQD40" s="4648"/>
      <c r="SQE40" s="4648"/>
      <c r="SQF40" s="4648"/>
      <c r="SQG40" s="4648"/>
      <c r="SQH40" s="4648"/>
      <c r="SQI40" s="4648"/>
      <c r="SQJ40" s="4648"/>
      <c r="SQK40" s="4648"/>
      <c r="SQL40" s="4648"/>
      <c r="SQM40" s="4648"/>
      <c r="SQN40" s="4648"/>
      <c r="SQO40" s="4648"/>
      <c r="SQP40" s="4648"/>
      <c r="SQQ40" s="4648"/>
      <c r="SQR40" s="4648"/>
      <c r="SQS40" s="4648"/>
      <c r="SQT40" s="4648"/>
      <c r="SQU40" s="4648"/>
      <c r="SQV40" s="4648"/>
      <c r="SQW40" s="4648"/>
      <c r="SQX40" s="4648"/>
      <c r="SQY40" s="4648"/>
      <c r="SQZ40" s="4648"/>
      <c r="SRA40" s="4648"/>
      <c r="SRB40" s="4648"/>
      <c r="SRC40" s="4648"/>
      <c r="SRD40" s="4648"/>
      <c r="SRE40" s="4648"/>
      <c r="SRF40" s="4648"/>
      <c r="SRG40" s="4648"/>
      <c r="SRH40" s="4648"/>
      <c r="SRI40" s="4648"/>
      <c r="SRJ40" s="4648"/>
      <c r="SRK40" s="4648"/>
      <c r="SRL40" s="4648"/>
      <c r="SRM40" s="4648"/>
      <c r="SRN40" s="4648"/>
      <c r="SRO40" s="4648"/>
      <c r="SRP40" s="4648"/>
      <c r="SRQ40" s="4648"/>
      <c r="SRR40" s="4648"/>
      <c r="SRS40" s="4648"/>
      <c r="SRT40" s="4648"/>
      <c r="SRU40" s="4648"/>
      <c r="SRV40" s="4648"/>
      <c r="SRW40" s="4648"/>
      <c r="SRX40" s="4648"/>
      <c r="SRY40" s="4648"/>
      <c r="SRZ40" s="4648"/>
      <c r="SSA40" s="4648"/>
      <c r="SSB40" s="4648"/>
      <c r="SSC40" s="4648"/>
      <c r="SSD40" s="4648"/>
      <c r="SSE40" s="4648"/>
      <c r="SSF40" s="4648"/>
      <c r="SSG40" s="4648"/>
      <c r="SSH40" s="4648"/>
      <c r="SSI40" s="4648"/>
      <c r="SSJ40" s="4648"/>
      <c r="SSK40" s="4648"/>
      <c r="SSL40" s="4648"/>
      <c r="SSM40" s="4648"/>
      <c r="SSN40" s="4648"/>
      <c r="SSO40" s="4648"/>
      <c r="SSP40" s="4648"/>
      <c r="SSQ40" s="4648"/>
      <c r="SSR40" s="4648"/>
      <c r="SSS40" s="4648"/>
      <c r="SST40" s="4648"/>
      <c r="SSU40" s="4648"/>
      <c r="SSV40" s="4648"/>
      <c r="SSW40" s="4648"/>
      <c r="SSX40" s="4648"/>
      <c r="SSY40" s="4648"/>
      <c r="SSZ40" s="4648"/>
      <c r="STA40" s="4648"/>
      <c r="STB40" s="4648"/>
      <c r="STC40" s="4648"/>
      <c r="STD40" s="4648"/>
      <c r="STE40" s="4648"/>
      <c r="STF40" s="4648"/>
      <c r="STG40" s="4648"/>
      <c r="STH40" s="4648"/>
      <c r="STI40" s="4648"/>
      <c r="STJ40" s="4648"/>
      <c r="STK40" s="4648"/>
      <c r="STL40" s="4648"/>
      <c r="STM40" s="4648"/>
      <c r="STN40" s="4648"/>
      <c r="STO40" s="4648"/>
      <c r="STP40" s="4648"/>
      <c r="STQ40" s="4648"/>
      <c r="STR40" s="4648"/>
      <c r="STS40" s="4648"/>
      <c r="STT40" s="4648"/>
      <c r="STU40" s="4648"/>
      <c r="STV40" s="4648"/>
      <c r="STW40" s="4648"/>
      <c r="STX40" s="4648"/>
      <c r="STY40" s="4648"/>
      <c r="STZ40" s="4648"/>
      <c r="SUA40" s="4648"/>
      <c r="SUB40" s="4648"/>
      <c r="SUC40" s="4648"/>
      <c r="SUD40" s="4648"/>
      <c r="SUE40" s="4648"/>
      <c r="SUF40" s="4648"/>
      <c r="SUG40" s="4648"/>
      <c r="SUH40" s="4648"/>
      <c r="SUI40" s="4648"/>
      <c r="SUJ40" s="4648"/>
      <c r="SUK40" s="4648"/>
      <c r="SUL40" s="4648"/>
      <c r="SUM40" s="4648"/>
      <c r="SUN40" s="4648"/>
      <c r="SUO40" s="4648"/>
      <c r="SUP40" s="4648"/>
      <c r="SUQ40" s="4648"/>
      <c r="SUR40" s="4648"/>
      <c r="SUS40" s="4648"/>
      <c r="SUT40" s="4648"/>
      <c r="SUU40" s="4648"/>
      <c r="SUV40" s="4648"/>
      <c r="SUW40" s="4648"/>
      <c r="SUX40" s="4648"/>
      <c r="SUY40" s="4648"/>
      <c r="SUZ40" s="4648"/>
      <c r="SVA40" s="4648"/>
      <c r="SVB40" s="4648"/>
      <c r="SVC40" s="4648"/>
      <c r="SVD40" s="4648"/>
      <c r="SVE40" s="4648"/>
      <c r="SVF40" s="4648"/>
      <c r="SVG40" s="4648"/>
      <c r="SVH40" s="4648"/>
      <c r="SVI40" s="4648"/>
      <c r="SVJ40" s="4648"/>
      <c r="SVK40" s="4648"/>
      <c r="SVL40" s="4648"/>
      <c r="SVM40" s="4648"/>
      <c r="SVN40" s="4648"/>
      <c r="SVO40" s="4648"/>
      <c r="SVP40" s="4648"/>
      <c r="SVQ40" s="4648"/>
      <c r="SVR40" s="4648"/>
      <c r="SVS40" s="4648"/>
      <c r="SVT40" s="4648"/>
      <c r="SVU40" s="4648"/>
      <c r="SVV40" s="4648"/>
      <c r="SVW40" s="4648"/>
      <c r="SVX40" s="4648"/>
      <c r="SVY40" s="4648"/>
      <c r="SVZ40" s="4648"/>
      <c r="SWA40" s="4648"/>
      <c r="SWB40" s="4648"/>
      <c r="SWC40" s="4648"/>
      <c r="SWD40" s="4648"/>
      <c r="SWE40" s="4648"/>
      <c r="SWF40" s="4648"/>
      <c r="SWG40" s="4648"/>
      <c r="SWH40" s="4648"/>
      <c r="SWI40" s="4648"/>
      <c r="SWJ40" s="4648"/>
      <c r="SWK40" s="4648"/>
      <c r="SWL40" s="4648"/>
      <c r="SWM40" s="4648"/>
      <c r="SWN40" s="4648"/>
      <c r="SWO40" s="4648"/>
      <c r="SWP40" s="4648"/>
      <c r="SWQ40" s="4648"/>
      <c r="SWR40" s="4648"/>
      <c r="SWS40" s="4648"/>
      <c r="SWT40" s="4648"/>
      <c r="SWU40" s="4648"/>
      <c r="SWV40" s="4648"/>
      <c r="SWW40" s="4648"/>
      <c r="SWX40" s="4648"/>
      <c r="SWY40" s="4648"/>
      <c r="SWZ40" s="4648"/>
      <c r="SXA40" s="4648"/>
      <c r="SXB40" s="4648"/>
      <c r="SXC40" s="4648"/>
      <c r="SXD40" s="4648"/>
      <c r="SXE40" s="4648"/>
      <c r="SXF40" s="4648"/>
      <c r="SXG40" s="4648"/>
      <c r="SXH40" s="4648"/>
      <c r="SXI40" s="4648"/>
      <c r="SXJ40" s="4648"/>
      <c r="SXK40" s="4648"/>
      <c r="SXL40" s="4648"/>
      <c r="SXM40" s="4648"/>
      <c r="SXN40" s="4648"/>
      <c r="SXO40" s="4648"/>
      <c r="SXP40" s="4648"/>
      <c r="SXQ40" s="4648"/>
      <c r="SXR40" s="4648"/>
      <c r="SXS40" s="4648"/>
      <c r="SXT40" s="4648"/>
      <c r="SXU40" s="4648"/>
      <c r="SXV40" s="4648"/>
      <c r="SXW40" s="4648"/>
      <c r="SXX40" s="4648"/>
      <c r="SXY40" s="4648"/>
      <c r="SXZ40" s="4648"/>
      <c r="SYA40" s="4648"/>
      <c r="SYB40" s="4648"/>
      <c r="SYC40" s="4648"/>
      <c r="SYD40" s="4648"/>
      <c r="SYE40" s="4648"/>
      <c r="SYF40" s="4648"/>
      <c r="SYG40" s="4648"/>
      <c r="SYH40" s="4648"/>
      <c r="SYI40" s="4648"/>
      <c r="SYJ40" s="4648"/>
      <c r="SYK40" s="4648"/>
      <c r="SYL40" s="4648"/>
      <c r="SYM40" s="4648"/>
      <c r="SYN40" s="4648"/>
      <c r="SYO40" s="4648"/>
      <c r="SYP40" s="4648"/>
      <c r="SYQ40" s="4648"/>
      <c r="SYR40" s="4648"/>
      <c r="SYS40" s="4648"/>
      <c r="SYT40" s="4648"/>
      <c r="SYU40" s="4648"/>
      <c r="SYV40" s="4648"/>
      <c r="SYW40" s="4648"/>
      <c r="SYX40" s="4648"/>
      <c r="SYY40" s="4648"/>
      <c r="SYZ40" s="4648"/>
      <c r="SZA40" s="4648"/>
      <c r="SZB40" s="4648"/>
      <c r="SZC40" s="4648"/>
      <c r="SZD40" s="4648"/>
      <c r="SZE40" s="4648"/>
      <c r="SZF40" s="4648"/>
      <c r="SZG40" s="4648"/>
      <c r="SZH40" s="4648"/>
      <c r="SZI40" s="4648"/>
      <c r="SZJ40" s="4648"/>
      <c r="SZK40" s="4648"/>
      <c r="SZL40" s="4648"/>
      <c r="SZM40" s="4648"/>
      <c r="SZN40" s="4648"/>
      <c r="SZO40" s="4648"/>
      <c r="SZP40" s="4648"/>
      <c r="SZQ40" s="4648"/>
      <c r="SZR40" s="4648"/>
      <c r="SZS40" s="4648"/>
      <c r="SZT40" s="4648"/>
      <c r="SZU40" s="4648"/>
      <c r="SZV40" s="4648"/>
      <c r="SZW40" s="4648"/>
      <c r="SZX40" s="4648"/>
      <c r="SZY40" s="4648"/>
      <c r="SZZ40" s="4648"/>
      <c r="TAA40" s="4648"/>
      <c r="TAB40" s="4648"/>
      <c r="TAC40" s="4648"/>
      <c r="TAD40" s="4648"/>
      <c r="TAE40" s="4648"/>
      <c r="TAF40" s="4648"/>
      <c r="TAG40" s="4648"/>
      <c r="TAH40" s="4648"/>
      <c r="TAI40" s="4648"/>
      <c r="TAJ40" s="4648"/>
      <c r="TAK40" s="4648"/>
      <c r="TAL40" s="4648"/>
      <c r="TAM40" s="4648"/>
      <c r="TAN40" s="4648"/>
      <c r="TAO40" s="4648"/>
      <c r="TAP40" s="4648"/>
      <c r="TAQ40" s="4648"/>
      <c r="TAR40" s="4648"/>
      <c r="TAS40" s="4648"/>
      <c r="TAT40" s="4648"/>
      <c r="TAU40" s="4648"/>
      <c r="TAV40" s="4648"/>
      <c r="TAW40" s="4648"/>
      <c r="TAX40" s="4648"/>
      <c r="TAY40" s="4648"/>
      <c r="TAZ40" s="4648"/>
      <c r="TBA40" s="4648"/>
      <c r="TBB40" s="4648"/>
      <c r="TBC40" s="4648"/>
      <c r="TBD40" s="4648"/>
      <c r="TBE40" s="4648"/>
      <c r="TBF40" s="4648"/>
      <c r="TBG40" s="4648"/>
      <c r="TBH40" s="4648"/>
      <c r="TBI40" s="4648"/>
      <c r="TBJ40" s="4648"/>
      <c r="TBK40" s="4648"/>
      <c r="TBL40" s="4648"/>
      <c r="TBM40" s="4648"/>
      <c r="TBN40" s="4648"/>
      <c r="TBO40" s="4648"/>
      <c r="TBP40" s="4648"/>
      <c r="TBQ40" s="4648"/>
      <c r="TBR40" s="4648"/>
      <c r="TBS40" s="4648"/>
      <c r="TBT40" s="4648"/>
      <c r="TBU40" s="4648"/>
      <c r="TBV40" s="4648"/>
      <c r="TBW40" s="4648"/>
      <c r="TBX40" s="4648"/>
      <c r="TBY40" s="4648"/>
      <c r="TBZ40" s="4648"/>
      <c r="TCA40" s="4648"/>
      <c r="TCB40" s="4648"/>
      <c r="TCC40" s="4648"/>
      <c r="TCD40" s="4648"/>
      <c r="TCE40" s="4648"/>
      <c r="TCF40" s="4648"/>
      <c r="TCG40" s="4648"/>
      <c r="TCH40" s="4648"/>
      <c r="TCI40" s="4648"/>
      <c r="TCJ40" s="4648"/>
      <c r="TCK40" s="4648"/>
      <c r="TCL40" s="4648"/>
      <c r="TCM40" s="4648"/>
      <c r="TCN40" s="4648"/>
      <c r="TCO40" s="4648"/>
      <c r="TCP40" s="4648"/>
      <c r="TCQ40" s="4648"/>
      <c r="TCR40" s="4648"/>
      <c r="TCS40" s="4648"/>
      <c r="TCT40" s="4648"/>
      <c r="TCU40" s="4648"/>
      <c r="TCV40" s="4648"/>
      <c r="TCW40" s="4648"/>
      <c r="TCX40" s="4648"/>
      <c r="TCY40" s="4648"/>
      <c r="TCZ40" s="4648"/>
      <c r="TDA40" s="4648"/>
      <c r="TDB40" s="4648"/>
      <c r="TDC40" s="4648"/>
      <c r="TDD40" s="4648"/>
      <c r="TDE40" s="4648"/>
      <c r="TDF40" s="4648"/>
      <c r="TDG40" s="4648"/>
      <c r="TDH40" s="4648"/>
      <c r="TDI40" s="4648"/>
      <c r="TDJ40" s="4648"/>
      <c r="TDK40" s="4648"/>
      <c r="TDL40" s="4648"/>
      <c r="TDM40" s="4648"/>
      <c r="TDN40" s="4648"/>
      <c r="TDO40" s="4648"/>
      <c r="TDP40" s="4648"/>
      <c r="TDQ40" s="4648"/>
      <c r="TDR40" s="4648"/>
      <c r="TDS40" s="4648"/>
      <c r="TDT40" s="4648"/>
      <c r="TDU40" s="4648"/>
      <c r="TDV40" s="4648"/>
      <c r="TDW40" s="4648"/>
      <c r="TDX40" s="4648"/>
      <c r="TDY40" s="4648"/>
      <c r="TDZ40" s="4648"/>
      <c r="TEA40" s="4648"/>
      <c r="TEB40" s="4648"/>
      <c r="TEC40" s="4648"/>
      <c r="TED40" s="4648"/>
      <c r="TEE40" s="4648"/>
      <c r="TEF40" s="4648"/>
      <c r="TEG40" s="4648"/>
      <c r="TEH40" s="4648"/>
      <c r="TEI40" s="4648"/>
      <c r="TEJ40" s="4648"/>
      <c r="TEK40" s="4648"/>
      <c r="TEL40" s="4648"/>
      <c r="TEM40" s="4648"/>
      <c r="TEN40" s="4648"/>
      <c r="TEO40" s="4648"/>
      <c r="TEP40" s="4648"/>
      <c r="TEQ40" s="4648"/>
      <c r="TER40" s="4648"/>
      <c r="TES40" s="4648"/>
      <c r="TET40" s="4648"/>
      <c r="TEU40" s="4648"/>
      <c r="TEV40" s="4648"/>
      <c r="TEW40" s="4648"/>
      <c r="TEX40" s="4648"/>
      <c r="TEY40" s="4648"/>
      <c r="TEZ40" s="4648"/>
      <c r="TFA40" s="4648"/>
      <c r="TFB40" s="4648"/>
      <c r="TFC40" s="4648"/>
      <c r="TFD40" s="4648"/>
      <c r="TFE40" s="4648"/>
      <c r="TFF40" s="4648"/>
      <c r="TFG40" s="4648"/>
      <c r="TFH40" s="4648"/>
      <c r="TFI40" s="4648"/>
      <c r="TFJ40" s="4648"/>
      <c r="TFK40" s="4648"/>
      <c r="TFL40" s="4648"/>
      <c r="TFM40" s="4648"/>
      <c r="TFN40" s="4648"/>
      <c r="TFO40" s="4648"/>
      <c r="TFP40" s="4648"/>
      <c r="TFQ40" s="4648"/>
      <c r="TFR40" s="4648"/>
      <c r="TFS40" s="4648"/>
      <c r="TFT40" s="4648"/>
      <c r="TFU40" s="4648"/>
      <c r="TFV40" s="4648"/>
      <c r="TFW40" s="4648"/>
      <c r="TFX40" s="4648"/>
      <c r="TFY40" s="4648"/>
      <c r="TFZ40" s="4648"/>
      <c r="TGA40" s="4648"/>
      <c r="TGB40" s="4648"/>
      <c r="TGC40" s="4648"/>
      <c r="TGD40" s="4648"/>
      <c r="TGE40" s="4648"/>
      <c r="TGF40" s="4648"/>
      <c r="TGG40" s="4648"/>
      <c r="TGH40" s="4648"/>
      <c r="TGI40" s="4648"/>
      <c r="TGJ40" s="4648"/>
      <c r="TGK40" s="4648"/>
      <c r="TGL40" s="4648"/>
      <c r="TGM40" s="4648"/>
      <c r="TGN40" s="4648"/>
      <c r="TGO40" s="4648"/>
      <c r="TGP40" s="4648"/>
      <c r="TGQ40" s="4648"/>
      <c r="TGR40" s="4648"/>
      <c r="TGS40" s="4648"/>
      <c r="TGT40" s="4648"/>
      <c r="TGU40" s="4648"/>
      <c r="TGV40" s="4648"/>
      <c r="TGW40" s="4648"/>
      <c r="TGX40" s="4648"/>
      <c r="TGY40" s="4648"/>
      <c r="TGZ40" s="4648"/>
      <c r="THA40" s="4648"/>
      <c r="THB40" s="4648"/>
      <c r="THC40" s="4648"/>
      <c r="THD40" s="4648"/>
      <c r="THE40" s="4648"/>
      <c r="THF40" s="4648"/>
      <c r="THG40" s="4648"/>
      <c r="THH40" s="4648"/>
      <c r="THI40" s="4648"/>
      <c r="THJ40" s="4648"/>
      <c r="THK40" s="4648"/>
      <c r="THL40" s="4648"/>
      <c r="THM40" s="4648"/>
      <c r="THN40" s="4648"/>
      <c r="THO40" s="4648"/>
      <c r="THP40" s="4648"/>
      <c r="THQ40" s="4648"/>
      <c r="THR40" s="4648"/>
      <c r="THS40" s="4648"/>
      <c r="THT40" s="4648"/>
      <c r="THU40" s="4648"/>
      <c r="THV40" s="4648"/>
      <c r="THW40" s="4648"/>
      <c r="THX40" s="4648"/>
      <c r="THY40" s="4648"/>
      <c r="THZ40" s="4648"/>
      <c r="TIA40" s="4648"/>
      <c r="TIB40" s="4648"/>
      <c r="TIC40" s="4648"/>
      <c r="TID40" s="4648"/>
      <c r="TIE40" s="4648"/>
      <c r="TIF40" s="4648"/>
      <c r="TIG40" s="4648"/>
      <c r="TIH40" s="4648"/>
      <c r="TII40" s="4648"/>
      <c r="TIJ40" s="4648"/>
      <c r="TIK40" s="4648"/>
      <c r="TIL40" s="4648"/>
      <c r="TIM40" s="4648"/>
      <c r="TIN40" s="4648"/>
      <c r="TIO40" s="4648"/>
      <c r="TIP40" s="4648"/>
      <c r="TIQ40" s="4648"/>
      <c r="TIR40" s="4648"/>
      <c r="TIS40" s="4648"/>
      <c r="TIT40" s="4648"/>
      <c r="TIU40" s="4648"/>
      <c r="TIV40" s="4648"/>
      <c r="TIW40" s="4648"/>
      <c r="TIX40" s="4648"/>
      <c r="TIY40" s="4648"/>
      <c r="TIZ40" s="4648"/>
      <c r="TJA40" s="4648"/>
      <c r="TJB40" s="4648"/>
      <c r="TJC40" s="4648"/>
      <c r="TJD40" s="4648"/>
      <c r="TJE40" s="4648"/>
      <c r="TJF40" s="4648"/>
      <c r="TJG40" s="4648"/>
      <c r="TJH40" s="4648"/>
      <c r="TJI40" s="4648"/>
      <c r="TJJ40" s="4648"/>
      <c r="TJK40" s="4648"/>
      <c r="TJL40" s="4648"/>
      <c r="TJM40" s="4648"/>
      <c r="TJN40" s="4648"/>
      <c r="TJO40" s="4648"/>
      <c r="TJP40" s="4648"/>
      <c r="TJQ40" s="4648"/>
      <c r="TJR40" s="4648"/>
      <c r="TJS40" s="4648"/>
      <c r="TJT40" s="4648"/>
      <c r="TJU40" s="4648"/>
      <c r="TJV40" s="4648"/>
      <c r="TJW40" s="4648"/>
      <c r="TJX40" s="4648"/>
      <c r="TJY40" s="4648"/>
      <c r="TJZ40" s="4648"/>
      <c r="TKA40" s="4648"/>
      <c r="TKB40" s="4648"/>
      <c r="TKC40" s="4648"/>
      <c r="TKD40" s="4648"/>
      <c r="TKE40" s="4648"/>
      <c r="TKF40" s="4648"/>
      <c r="TKG40" s="4648"/>
      <c r="TKH40" s="4648"/>
      <c r="TKI40" s="4648"/>
      <c r="TKJ40" s="4648"/>
      <c r="TKK40" s="4648"/>
      <c r="TKL40" s="4648"/>
      <c r="TKM40" s="4648"/>
      <c r="TKN40" s="4648"/>
      <c r="TKO40" s="4648"/>
      <c r="TKP40" s="4648"/>
      <c r="TKQ40" s="4648"/>
      <c r="TKR40" s="4648"/>
      <c r="TKS40" s="4648"/>
      <c r="TKT40" s="4648"/>
      <c r="TKU40" s="4648"/>
      <c r="TKV40" s="4648"/>
      <c r="TKW40" s="4648"/>
      <c r="TKX40" s="4648"/>
      <c r="TKY40" s="4648"/>
      <c r="TKZ40" s="4648"/>
      <c r="TLA40" s="4648"/>
      <c r="TLB40" s="4648"/>
      <c r="TLC40" s="4648"/>
      <c r="TLD40" s="4648"/>
      <c r="TLE40" s="4648"/>
      <c r="TLF40" s="4648"/>
      <c r="TLG40" s="4648"/>
      <c r="TLH40" s="4648"/>
      <c r="TLI40" s="4648"/>
      <c r="TLJ40" s="4648"/>
      <c r="TLK40" s="4648"/>
      <c r="TLL40" s="4648"/>
      <c r="TLM40" s="4648"/>
      <c r="TLN40" s="4648"/>
      <c r="TLO40" s="4648"/>
      <c r="TLP40" s="4648"/>
      <c r="TLQ40" s="4648"/>
      <c r="TLR40" s="4648"/>
      <c r="TLS40" s="4648"/>
      <c r="TLT40" s="4648"/>
      <c r="TLU40" s="4648"/>
      <c r="TLV40" s="4648"/>
      <c r="TLW40" s="4648"/>
      <c r="TLX40" s="4648"/>
      <c r="TLY40" s="4648"/>
      <c r="TLZ40" s="4648"/>
      <c r="TMA40" s="4648"/>
      <c r="TMB40" s="4648"/>
      <c r="TMC40" s="4648"/>
      <c r="TMD40" s="4648"/>
      <c r="TME40" s="4648"/>
      <c r="TMF40" s="4648"/>
      <c r="TMG40" s="4648"/>
      <c r="TMH40" s="4648"/>
      <c r="TMI40" s="4648"/>
      <c r="TMJ40" s="4648"/>
      <c r="TMK40" s="4648"/>
      <c r="TML40" s="4648"/>
      <c r="TMM40" s="4648"/>
      <c r="TMN40" s="4648"/>
      <c r="TMO40" s="4648"/>
      <c r="TMP40" s="4648"/>
      <c r="TMQ40" s="4648"/>
      <c r="TMR40" s="4648"/>
      <c r="TMS40" s="4648"/>
      <c r="TMT40" s="4648"/>
      <c r="TMU40" s="4648"/>
      <c r="TMV40" s="4648"/>
      <c r="TMW40" s="4648"/>
      <c r="TMX40" s="4648"/>
      <c r="TMY40" s="4648"/>
      <c r="TMZ40" s="4648"/>
      <c r="TNA40" s="4648"/>
      <c r="TNB40" s="4648"/>
      <c r="TNC40" s="4648"/>
      <c r="TND40" s="4648"/>
      <c r="TNE40" s="4648"/>
      <c r="TNF40" s="4648"/>
      <c r="TNG40" s="4648"/>
      <c r="TNH40" s="4648"/>
      <c r="TNI40" s="4648"/>
      <c r="TNJ40" s="4648"/>
      <c r="TNK40" s="4648"/>
      <c r="TNL40" s="4648"/>
      <c r="TNM40" s="4648"/>
      <c r="TNN40" s="4648"/>
      <c r="TNO40" s="4648"/>
      <c r="TNP40" s="4648"/>
      <c r="TNQ40" s="4648"/>
      <c r="TNR40" s="4648"/>
      <c r="TNS40" s="4648"/>
      <c r="TNT40" s="4648"/>
      <c r="TNU40" s="4648"/>
      <c r="TNV40" s="4648"/>
      <c r="TNW40" s="4648"/>
      <c r="TNX40" s="4648"/>
      <c r="TNY40" s="4648"/>
      <c r="TNZ40" s="4648"/>
      <c r="TOA40" s="4648"/>
      <c r="TOB40" s="4648"/>
      <c r="TOC40" s="4648"/>
      <c r="TOD40" s="4648"/>
      <c r="TOE40" s="4648"/>
      <c r="TOF40" s="4648"/>
      <c r="TOG40" s="4648"/>
      <c r="TOH40" s="4648"/>
      <c r="TOI40" s="4648"/>
      <c r="TOJ40" s="4648"/>
      <c r="TOK40" s="4648"/>
      <c r="TOL40" s="4648"/>
      <c r="TOM40" s="4648"/>
      <c r="TON40" s="4648"/>
      <c r="TOO40" s="4648"/>
      <c r="TOP40" s="4648"/>
      <c r="TOQ40" s="4648"/>
      <c r="TOR40" s="4648"/>
      <c r="TOS40" s="4648"/>
      <c r="TOT40" s="4648"/>
      <c r="TOU40" s="4648"/>
      <c r="TOV40" s="4648"/>
      <c r="TOW40" s="4648"/>
      <c r="TOX40" s="4648"/>
      <c r="TOY40" s="4648"/>
      <c r="TOZ40" s="4648"/>
      <c r="TPA40" s="4648"/>
      <c r="TPB40" s="4648"/>
      <c r="TPC40" s="4648"/>
      <c r="TPD40" s="4648"/>
      <c r="TPE40" s="4648"/>
      <c r="TPF40" s="4648"/>
      <c r="TPG40" s="4648"/>
      <c r="TPH40" s="4648"/>
      <c r="TPI40" s="4648"/>
      <c r="TPJ40" s="4648"/>
      <c r="TPK40" s="4648"/>
      <c r="TPL40" s="4648"/>
      <c r="TPM40" s="4648"/>
      <c r="TPN40" s="4648"/>
      <c r="TPO40" s="4648"/>
      <c r="TPP40" s="4648"/>
      <c r="TPQ40" s="4648"/>
      <c r="TPR40" s="4648"/>
      <c r="TPS40" s="4648"/>
      <c r="TPT40" s="4648"/>
      <c r="TPU40" s="4648"/>
      <c r="TPV40" s="4648"/>
      <c r="TPW40" s="4648"/>
      <c r="TPX40" s="4648"/>
      <c r="TPY40" s="4648"/>
      <c r="TPZ40" s="4648"/>
      <c r="TQA40" s="4648"/>
      <c r="TQB40" s="4648"/>
      <c r="TQC40" s="4648"/>
      <c r="TQD40" s="4648"/>
      <c r="TQE40" s="4648"/>
      <c r="TQF40" s="4648"/>
      <c r="TQG40" s="4648"/>
      <c r="TQH40" s="4648"/>
      <c r="TQI40" s="4648"/>
      <c r="TQJ40" s="4648"/>
      <c r="TQK40" s="4648"/>
      <c r="TQL40" s="4648"/>
      <c r="TQM40" s="4648"/>
      <c r="TQN40" s="4648"/>
      <c r="TQO40" s="4648"/>
      <c r="TQP40" s="4648"/>
      <c r="TQQ40" s="4648"/>
      <c r="TQR40" s="4648"/>
      <c r="TQS40" s="4648"/>
      <c r="TQT40" s="4648"/>
      <c r="TQU40" s="4648"/>
      <c r="TQV40" s="4648"/>
      <c r="TQW40" s="4648"/>
      <c r="TQX40" s="4648"/>
      <c r="TQY40" s="4648"/>
      <c r="TQZ40" s="4648"/>
      <c r="TRA40" s="4648"/>
      <c r="TRB40" s="4648"/>
      <c r="TRC40" s="4648"/>
      <c r="TRD40" s="4648"/>
      <c r="TRE40" s="4648"/>
      <c r="TRF40" s="4648"/>
      <c r="TRG40" s="4648"/>
      <c r="TRH40" s="4648"/>
      <c r="TRI40" s="4648"/>
      <c r="TRJ40" s="4648"/>
      <c r="TRK40" s="4648"/>
      <c r="TRL40" s="4648"/>
      <c r="TRM40" s="4648"/>
      <c r="TRN40" s="4648"/>
      <c r="TRO40" s="4648"/>
      <c r="TRP40" s="4648"/>
      <c r="TRQ40" s="4648"/>
      <c r="TRR40" s="4648"/>
      <c r="TRS40" s="4648"/>
      <c r="TRT40" s="4648"/>
      <c r="TRU40" s="4648"/>
      <c r="TRV40" s="4648"/>
      <c r="TRW40" s="4648"/>
      <c r="TRX40" s="4648"/>
      <c r="TRY40" s="4648"/>
      <c r="TRZ40" s="4648"/>
      <c r="TSA40" s="4648"/>
      <c r="TSB40" s="4648"/>
      <c r="TSC40" s="4648"/>
      <c r="TSD40" s="4648"/>
      <c r="TSE40" s="4648"/>
      <c r="TSF40" s="4648"/>
      <c r="TSG40" s="4648"/>
      <c r="TSH40" s="4648"/>
      <c r="TSI40" s="4648"/>
      <c r="TSJ40" s="4648"/>
      <c r="TSK40" s="4648"/>
      <c r="TSL40" s="4648"/>
      <c r="TSM40" s="4648"/>
      <c r="TSN40" s="4648"/>
      <c r="TSO40" s="4648"/>
      <c r="TSP40" s="4648"/>
      <c r="TSQ40" s="4648"/>
      <c r="TSR40" s="4648"/>
      <c r="TSS40" s="4648"/>
      <c r="TST40" s="4648"/>
      <c r="TSU40" s="4648"/>
      <c r="TSV40" s="4648"/>
      <c r="TSW40" s="4648"/>
      <c r="TSX40" s="4648"/>
      <c r="TSY40" s="4648"/>
      <c r="TSZ40" s="4648"/>
      <c r="TTA40" s="4648"/>
      <c r="TTB40" s="4648"/>
      <c r="TTC40" s="4648"/>
      <c r="TTD40" s="4648"/>
      <c r="TTE40" s="4648"/>
      <c r="TTF40" s="4648"/>
      <c r="TTG40" s="4648"/>
      <c r="TTH40" s="4648"/>
      <c r="TTI40" s="4648"/>
      <c r="TTJ40" s="4648"/>
      <c r="TTK40" s="4648"/>
      <c r="TTL40" s="4648"/>
      <c r="TTM40" s="4648"/>
      <c r="TTN40" s="4648"/>
      <c r="TTO40" s="4648"/>
      <c r="TTP40" s="4648"/>
      <c r="TTQ40" s="4648"/>
      <c r="TTR40" s="4648"/>
      <c r="TTS40" s="4648"/>
      <c r="TTT40" s="4648"/>
      <c r="TTU40" s="4648"/>
      <c r="TTV40" s="4648"/>
      <c r="TTW40" s="4648"/>
      <c r="TTX40" s="4648"/>
      <c r="TTY40" s="4648"/>
      <c r="TTZ40" s="4648"/>
      <c r="TUA40" s="4648"/>
      <c r="TUB40" s="4648"/>
      <c r="TUC40" s="4648"/>
      <c r="TUD40" s="4648"/>
      <c r="TUE40" s="4648"/>
      <c r="TUF40" s="4648"/>
      <c r="TUG40" s="4648"/>
      <c r="TUH40" s="4648"/>
      <c r="TUI40" s="4648"/>
      <c r="TUJ40" s="4648"/>
      <c r="TUK40" s="4648"/>
      <c r="TUL40" s="4648"/>
      <c r="TUM40" s="4648"/>
      <c r="TUN40" s="4648"/>
      <c r="TUO40" s="4648"/>
      <c r="TUP40" s="4648"/>
      <c r="TUQ40" s="4648"/>
      <c r="TUR40" s="4648"/>
      <c r="TUS40" s="4648"/>
      <c r="TUT40" s="4648"/>
      <c r="TUU40" s="4648"/>
      <c r="TUV40" s="4648"/>
      <c r="TUW40" s="4648"/>
      <c r="TUX40" s="4648"/>
      <c r="TUY40" s="4648"/>
      <c r="TUZ40" s="4648"/>
      <c r="TVA40" s="4648"/>
      <c r="TVB40" s="4648"/>
      <c r="TVC40" s="4648"/>
      <c r="TVD40" s="4648"/>
      <c r="TVE40" s="4648"/>
      <c r="TVF40" s="4648"/>
      <c r="TVG40" s="4648"/>
      <c r="TVH40" s="4648"/>
      <c r="TVI40" s="4648"/>
      <c r="TVJ40" s="4648"/>
      <c r="TVK40" s="4648"/>
      <c r="TVL40" s="4648"/>
      <c r="TVM40" s="4648"/>
      <c r="TVN40" s="4648"/>
      <c r="TVO40" s="4648"/>
      <c r="TVP40" s="4648"/>
      <c r="TVQ40" s="4648"/>
      <c r="TVR40" s="4648"/>
      <c r="TVS40" s="4648"/>
      <c r="TVT40" s="4648"/>
      <c r="TVU40" s="4648"/>
      <c r="TVV40" s="4648"/>
      <c r="TVW40" s="4648"/>
      <c r="TVX40" s="4648"/>
      <c r="TVY40" s="4648"/>
      <c r="TVZ40" s="4648"/>
      <c r="TWA40" s="4648"/>
      <c r="TWB40" s="4648"/>
      <c r="TWC40" s="4648"/>
      <c r="TWD40" s="4648"/>
      <c r="TWE40" s="4648"/>
      <c r="TWF40" s="4648"/>
      <c r="TWG40" s="4648"/>
      <c r="TWH40" s="4648"/>
      <c r="TWI40" s="4648"/>
      <c r="TWJ40" s="4648"/>
      <c r="TWK40" s="4648"/>
      <c r="TWL40" s="4648"/>
      <c r="TWM40" s="4648"/>
      <c r="TWN40" s="4648"/>
      <c r="TWO40" s="4648"/>
      <c r="TWP40" s="4648"/>
      <c r="TWQ40" s="4648"/>
      <c r="TWR40" s="4648"/>
      <c r="TWS40" s="4648"/>
      <c r="TWT40" s="4648"/>
      <c r="TWU40" s="4648"/>
      <c r="TWV40" s="4648"/>
      <c r="TWW40" s="4648"/>
      <c r="TWX40" s="4648"/>
      <c r="TWY40" s="4648"/>
      <c r="TWZ40" s="4648"/>
      <c r="TXA40" s="4648"/>
      <c r="TXB40" s="4648"/>
      <c r="TXC40" s="4648"/>
      <c r="TXD40" s="4648"/>
      <c r="TXE40" s="4648"/>
      <c r="TXF40" s="4648"/>
      <c r="TXG40" s="4648"/>
      <c r="TXH40" s="4648"/>
      <c r="TXI40" s="4648"/>
      <c r="TXJ40" s="4648"/>
      <c r="TXK40" s="4648"/>
      <c r="TXL40" s="4648"/>
      <c r="TXM40" s="4648"/>
      <c r="TXN40" s="4648"/>
      <c r="TXO40" s="4648"/>
      <c r="TXP40" s="4648"/>
      <c r="TXQ40" s="4648"/>
      <c r="TXR40" s="4648"/>
      <c r="TXS40" s="4648"/>
      <c r="TXT40" s="4648"/>
      <c r="TXU40" s="4648"/>
      <c r="TXV40" s="4648"/>
      <c r="TXW40" s="4648"/>
      <c r="TXX40" s="4648"/>
      <c r="TXY40" s="4648"/>
      <c r="TXZ40" s="4648"/>
      <c r="TYA40" s="4648"/>
      <c r="TYB40" s="4648"/>
      <c r="TYC40" s="4648"/>
      <c r="TYD40" s="4648"/>
      <c r="TYE40" s="4648"/>
      <c r="TYF40" s="4648"/>
      <c r="TYG40" s="4648"/>
      <c r="TYH40" s="4648"/>
      <c r="TYI40" s="4648"/>
      <c r="TYJ40" s="4648"/>
      <c r="TYK40" s="4648"/>
      <c r="TYL40" s="4648"/>
      <c r="TYM40" s="4648"/>
      <c r="TYN40" s="4648"/>
      <c r="TYO40" s="4648"/>
      <c r="TYP40" s="4648"/>
      <c r="TYQ40" s="4648"/>
      <c r="TYR40" s="4648"/>
      <c r="TYS40" s="4648"/>
      <c r="TYT40" s="4648"/>
      <c r="TYU40" s="4648"/>
      <c r="TYV40" s="4648"/>
      <c r="TYW40" s="4648"/>
      <c r="TYX40" s="4648"/>
      <c r="TYY40" s="4648"/>
      <c r="TYZ40" s="4648"/>
      <c r="TZA40" s="4648"/>
      <c r="TZB40" s="4648"/>
      <c r="TZC40" s="4648"/>
      <c r="TZD40" s="4648"/>
      <c r="TZE40" s="4648"/>
      <c r="TZF40" s="4648"/>
      <c r="TZG40" s="4648"/>
      <c r="TZH40" s="4648"/>
      <c r="TZI40" s="4648"/>
      <c r="TZJ40" s="4648"/>
      <c r="TZK40" s="4648"/>
      <c r="TZL40" s="4648"/>
      <c r="TZM40" s="4648"/>
      <c r="TZN40" s="4648"/>
      <c r="TZO40" s="4648"/>
      <c r="TZP40" s="4648"/>
      <c r="TZQ40" s="4648"/>
      <c r="TZR40" s="4648"/>
      <c r="TZS40" s="4648"/>
      <c r="TZT40" s="4648"/>
      <c r="TZU40" s="4648"/>
      <c r="TZV40" s="4648"/>
      <c r="TZW40" s="4648"/>
      <c r="TZX40" s="4648"/>
      <c r="TZY40" s="4648"/>
      <c r="TZZ40" s="4648"/>
      <c r="UAA40" s="4648"/>
      <c r="UAB40" s="4648"/>
      <c r="UAC40" s="4648"/>
      <c r="UAD40" s="4648"/>
      <c r="UAE40" s="4648"/>
      <c r="UAF40" s="4648"/>
      <c r="UAG40" s="4648"/>
      <c r="UAH40" s="4648"/>
      <c r="UAI40" s="4648"/>
      <c r="UAJ40" s="4648"/>
      <c r="UAK40" s="4648"/>
      <c r="UAL40" s="4648"/>
      <c r="UAM40" s="4648"/>
      <c r="UAN40" s="4648"/>
      <c r="UAO40" s="4648"/>
      <c r="UAP40" s="4648"/>
      <c r="UAQ40" s="4648"/>
      <c r="UAR40" s="4648"/>
      <c r="UAS40" s="4648"/>
      <c r="UAT40" s="4648"/>
      <c r="UAU40" s="4648"/>
      <c r="UAV40" s="4648"/>
      <c r="UAW40" s="4648"/>
      <c r="UAX40" s="4648"/>
      <c r="UAY40" s="4648"/>
      <c r="UAZ40" s="4648"/>
      <c r="UBA40" s="4648"/>
      <c r="UBB40" s="4648"/>
      <c r="UBC40" s="4648"/>
      <c r="UBD40" s="4648"/>
      <c r="UBE40" s="4648"/>
      <c r="UBF40" s="4648"/>
      <c r="UBG40" s="4648"/>
      <c r="UBH40" s="4648"/>
      <c r="UBI40" s="4648"/>
      <c r="UBJ40" s="4648"/>
      <c r="UBK40" s="4648"/>
      <c r="UBL40" s="4648"/>
      <c r="UBM40" s="4648"/>
      <c r="UBN40" s="4648"/>
      <c r="UBO40" s="4648"/>
      <c r="UBP40" s="4648"/>
      <c r="UBQ40" s="4648"/>
      <c r="UBR40" s="4648"/>
      <c r="UBS40" s="4648"/>
      <c r="UBT40" s="4648"/>
      <c r="UBU40" s="4648"/>
      <c r="UBV40" s="4648"/>
      <c r="UBW40" s="4648"/>
      <c r="UBX40" s="4648"/>
      <c r="UBY40" s="4648"/>
      <c r="UBZ40" s="4648"/>
      <c r="UCA40" s="4648"/>
      <c r="UCB40" s="4648"/>
      <c r="UCC40" s="4648"/>
      <c r="UCD40" s="4648"/>
      <c r="UCE40" s="4648"/>
      <c r="UCF40" s="4648"/>
      <c r="UCG40" s="4648"/>
      <c r="UCH40" s="4648"/>
      <c r="UCI40" s="4648"/>
      <c r="UCJ40" s="4648"/>
      <c r="UCK40" s="4648"/>
      <c r="UCL40" s="4648"/>
      <c r="UCM40" s="4648"/>
      <c r="UCN40" s="4648"/>
      <c r="UCO40" s="4648"/>
      <c r="UCP40" s="4648"/>
      <c r="UCQ40" s="4648"/>
      <c r="UCR40" s="4648"/>
      <c r="UCS40" s="4648"/>
      <c r="UCT40" s="4648"/>
      <c r="UCU40" s="4648"/>
      <c r="UCV40" s="4648"/>
      <c r="UCW40" s="4648"/>
      <c r="UCX40" s="4648"/>
      <c r="UCY40" s="4648"/>
      <c r="UCZ40" s="4648"/>
      <c r="UDA40" s="4648"/>
      <c r="UDB40" s="4648"/>
      <c r="UDC40" s="4648"/>
      <c r="UDD40" s="4648"/>
      <c r="UDE40" s="4648"/>
      <c r="UDF40" s="4648"/>
      <c r="UDG40" s="4648"/>
      <c r="UDH40" s="4648"/>
      <c r="UDI40" s="4648"/>
      <c r="UDJ40" s="4648"/>
      <c r="UDK40" s="4648"/>
      <c r="UDL40" s="4648"/>
      <c r="UDM40" s="4648"/>
      <c r="UDN40" s="4648"/>
      <c r="UDO40" s="4648"/>
      <c r="UDP40" s="4648"/>
      <c r="UDQ40" s="4648"/>
      <c r="UDR40" s="4648"/>
      <c r="UDS40" s="4648"/>
      <c r="UDT40" s="4648"/>
      <c r="UDU40" s="4648"/>
      <c r="UDV40" s="4648"/>
      <c r="UDW40" s="4648"/>
      <c r="UDX40" s="4648"/>
      <c r="UDY40" s="4648"/>
      <c r="UDZ40" s="4648"/>
      <c r="UEA40" s="4648"/>
      <c r="UEB40" s="4648"/>
      <c r="UEC40" s="4648"/>
      <c r="UED40" s="4648"/>
      <c r="UEE40" s="4648"/>
      <c r="UEF40" s="4648"/>
      <c r="UEG40" s="4648"/>
      <c r="UEH40" s="4648"/>
      <c r="UEI40" s="4648"/>
      <c r="UEJ40" s="4648"/>
      <c r="UEK40" s="4648"/>
      <c r="UEL40" s="4648"/>
      <c r="UEM40" s="4648"/>
      <c r="UEN40" s="4648"/>
      <c r="UEO40" s="4648"/>
      <c r="UEP40" s="4648"/>
      <c r="UEQ40" s="4648"/>
      <c r="UER40" s="4648"/>
      <c r="UES40" s="4648"/>
      <c r="UET40" s="4648"/>
      <c r="UEU40" s="4648"/>
      <c r="UEV40" s="4648"/>
      <c r="UEW40" s="4648"/>
      <c r="UEX40" s="4648"/>
      <c r="UEY40" s="4648"/>
      <c r="UEZ40" s="4648"/>
      <c r="UFA40" s="4648"/>
      <c r="UFB40" s="4648"/>
      <c r="UFC40" s="4648"/>
      <c r="UFD40" s="4648"/>
      <c r="UFE40" s="4648"/>
      <c r="UFF40" s="4648"/>
      <c r="UFG40" s="4648"/>
      <c r="UFH40" s="4648"/>
      <c r="UFI40" s="4648"/>
      <c r="UFJ40" s="4648"/>
      <c r="UFK40" s="4648"/>
      <c r="UFL40" s="4648"/>
      <c r="UFM40" s="4648"/>
      <c r="UFN40" s="4648"/>
      <c r="UFO40" s="4648"/>
      <c r="UFP40" s="4648"/>
      <c r="UFQ40" s="4648"/>
      <c r="UFR40" s="4648"/>
      <c r="UFS40" s="4648"/>
      <c r="UFT40" s="4648"/>
      <c r="UFU40" s="4648"/>
      <c r="UFV40" s="4648"/>
      <c r="UFW40" s="4648"/>
      <c r="UFX40" s="4648"/>
      <c r="UFY40" s="4648"/>
      <c r="UFZ40" s="4648"/>
      <c r="UGA40" s="4648"/>
      <c r="UGB40" s="4648"/>
      <c r="UGC40" s="4648"/>
      <c r="UGD40" s="4648"/>
      <c r="UGE40" s="4648"/>
      <c r="UGF40" s="4648"/>
      <c r="UGG40" s="4648"/>
      <c r="UGH40" s="4648"/>
      <c r="UGI40" s="4648"/>
      <c r="UGJ40" s="4648"/>
      <c r="UGK40" s="4648"/>
      <c r="UGL40" s="4648"/>
      <c r="UGM40" s="4648"/>
      <c r="UGN40" s="4648"/>
      <c r="UGO40" s="4648"/>
      <c r="UGP40" s="4648"/>
      <c r="UGQ40" s="4648"/>
      <c r="UGR40" s="4648"/>
      <c r="UGS40" s="4648"/>
      <c r="UGT40" s="4648"/>
      <c r="UGU40" s="4648"/>
      <c r="UGV40" s="4648"/>
      <c r="UGW40" s="4648"/>
      <c r="UGX40" s="4648"/>
      <c r="UGY40" s="4648"/>
      <c r="UGZ40" s="4648"/>
      <c r="UHA40" s="4648"/>
      <c r="UHB40" s="4648"/>
      <c r="UHC40" s="4648"/>
      <c r="UHD40" s="4648"/>
      <c r="UHE40" s="4648"/>
      <c r="UHF40" s="4648"/>
      <c r="UHG40" s="4648"/>
      <c r="UHH40" s="4648"/>
      <c r="UHI40" s="4648"/>
      <c r="UHJ40" s="4648"/>
      <c r="UHK40" s="4648"/>
      <c r="UHL40" s="4648"/>
      <c r="UHM40" s="4648"/>
      <c r="UHN40" s="4648"/>
      <c r="UHO40" s="4648"/>
      <c r="UHP40" s="4648"/>
      <c r="UHQ40" s="4648"/>
      <c r="UHR40" s="4648"/>
      <c r="UHS40" s="4648"/>
      <c r="UHT40" s="4648"/>
      <c r="UHU40" s="4648"/>
      <c r="UHV40" s="4648"/>
      <c r="UHW40" s="4648"/>
      <c r="UHX40" s="4648"/>
      <c r="UHY40" s="4648"/>
      <c r="UHZ40" s="4648"/>
      <c r="UIA40" s="4648"/>
      <c r="UIB40" s="4648"/>
      <c r="UIC40" s="4648"/>
      <c r="UID40" s="4648"/>
      <c r="UIE40" s="4648"/>
      <c r="UIF40" s="4648"/>
      <c r="UIG40" s="4648"/>
      <c r="UIH40" s="4648"/>
      <c r="UII40" s="4648"/>
      <c r="UIJ40" s="4648"/>
      <c r="UIK40" s="4648"/>
      <c r="UIL40" s="4648"/>
      <c r="UIM40" s="4648"/>
      <c r="UIN40" s="4648"/>
      <c r="UIO40" s="4648"/>
      <c r="UIP40" s="4648"/>
      <c r="UIQ40" s="4648"/>
      <c r="UIR40" s="4648"/>
      <c r="UIS40" s="4648"/>
      <c r="UIT40" s="4648"/>
      <c r="UIU40" s="4648"/>
      <c r="UIV40" s="4648"/>
      <c r="UIW40" s="4648"/>
      <c r="UIX40" s="4648"/>
      <c r="UIY40" s="4648"/>
      <c r="UIZ40" s="4648"/>
      <c r="UJA40" s="4648"/>
      <c r="UJB40" s="4648"/>
      <c r="UJC40" s="4648"/>
      <c r="UJD40" s="4648"/>
      <c r="UJE40" s="4648"/>
      <c r="UJF40" s="4648"/>
      <c r="UJG40" s="4648"/>
      <c r="UJH40" s="4648"/>
      <c r="UJI40" s="4648"/>
      <c r="UJJ40" s="4648"/>
      <c r="UJK40" s="4648"/>
      <c r="UJL40" s="4648"/>
      <c r="UJM40" s="4648"/>
      <c r="UJN40" s="4648"/>
      <c r="UJO40" s="4648"/>
      <c r="UJP40" s="4648"/>
      <c r="UJQ40" s="4648"/>
      <c r="UJR40" s="4648"/>
      <c r="UJS40" s="4648"/>
      <c r="UJT40" s="4648"/>
      <c r="UJU40" s="4648"/>
      <c r="UJV40" s="4648"/>
      <c r="UJW40" s="4648"/>
      <c r="UJX40" s="4648"/>
      <c r="UJY40" s="4648"/>
      <c r="UJZ40" s="4648"/>
      <c r="UKA40" s="4648"/>
      <c r="UKB40" s="4648"/>
      <c r="UKC40" s="4648"/>
      <c r="UKD40" s="4648"/>
      <c r="UKE40" s="4648"/>
      <c r="UKF40" s="4648"/>
      <c r="UKG40" s="4648"/>
      <c r="UKH40" s="4648"/>
      <c r="UKI40" s="4648"/>
      <c r="UKJ40" s="4648"/>
      <c r="UKK40" s="4648"/>
      <c r="UKL40" s="4648"/>
      <c r="UKM40" s="4648"/>
      <c r="UKN40" s="4648"/>
      <c r="UKO40" s="4648"/>
      <c r="UKP40" s="4648"/>
      <c r="UKQ40" s="4648"/>
      <c r="UKR40" s="4648"/>
      <c r="UKS40" s="4648"/>
      <c r="UKT40" s="4648"/>
      <c r="UKU40" s="4648"/>
      <c r="UKV40" s="4648"/>
      <c r="UKW40" s="4648"/>
      <c r="UKX40" s="4648"/>
      <c r="UKY40" s="4648"/>
      <c r="UKZ40" s="4648"/>
      <c r="ULA40" s="4648"/>
      <c r="ULB40" s="4648"/>
      <c r="ULC40" s="4648"/>
      <c r="ULD40" s="4648"/>
      <c r="ULE40" s="4648"/>
      <c r="ULF40" s="4648"/>
      <c r="ULG40" s="4648"/>
      <c r="ULH40" s="4648"/>
      <c r="ULI40" s="4648"/>
      <c r="ULJ40" s="4648"/>
      <c r="ULK40" s="4648"/>
      <c r="ULL40" s="4648"/>
      <c r="ULM40" s="4648"/>
      <c r="ULN40" s="4648"/>
      <c r="ULO40" s="4648"/>
      <c r="ULP40" s="4648"/>
      <c r="ULQ40" s="4648"/>
      <c r="ULR40" s="4648"/>
      <c r="ULS40" s="4648"/>
      <c r="ULT40" s="4648"/>
      <c r="ULU40" s="4648"/>
      <c r="ULV40" s="4648"/>
      <c r="ULW40" s="4648"/>
      <c r="ULX40" s="4648"/>
      <c r="ULY40" s="4648"/>
      <c r="ULZ40" s="4648"/>
      <c r="UMA40" s="4648"/>
      <c r="UMB40" s="4648"/>
      <c r="UMC40" s="4648"/>
      <c r="UMD40" s="4648"/>
      <c r="UME40" s="4648"/>
      <c r="UMF40" s="4648"/>
      <c r="UMG40" s="4648"/>
      <c r="UMH40" s="4648"/>
      <c r="UMI40" s="4648"/>
      <c r="UMJ40" s="4648"/>
      <c r="UMK40" s="4648"/>
      <c r="UML40" s="4648"/>
      <c r="UMM40" s="4648"/>
      <c r="UMN40" s="4648"/>
      <c r="UMO40" s="4648"/>
      <c r="UMP40" s="4648"/>
      <c r="UMQ40" s="4648"/>
      <c r="UMR40" s="4648"/>
      <c r="UMS40" s="4648"/>
      <c r="UMT40" s="4648"/>
      <c r="UMU40" s="4648"/>
      <c r="UMV40" s="4648"/>
      <c r="UMW40" s="4648"/>
      <c r="UMX40" s="4648"/>
      <c r="UMY40" s="4648"/>
      <c r="UMZ40" s="4648"/>
      <c r="UNA40" s="4648"/>
      <c r="UNB40" s="4648"/>
      <c r="UNC40" s="4648"/>
      <c r="UND40" s="4648"/>
      <c r="UNE40" s="4648"/>
      <c r="UNF40" s="4648"/>
      <c r="UNG40" s="4648"/>
      <c r="UNH40" s="4648"/>
      <c r="UNI40" s="4648"/>
      <c r="UNJ40" s="4648"/>
      <c r="UNK40" s="4648"/>
      <c r="UNL40" s="4648"/>
      <c r="UNM40" s="4648"/>
      <c r="UNN40" s="4648"/>
      <c r="UNO40" s="4648"/>
      <c r="UNP40" s="4648"/>
      <c r="UNQ40" s="4648"/>
      <c r="UNR40" s="4648"/>
      <c r="UNS40" s="4648"/>
      <c r="UNT40" s="4648"/>
      <c r="UNU40" s="4648"/>
      <c r="UNV40" s="4648"/>
      <c r="UNW40" s="4648"/>
      <c r="UNX40" s="4648"/>
      <c r="UNY40" s="4648"/>
      <c r="UNZ40" s="4648"/>
      <c r="UOA40" s="4648"/>
      <c r="UOB40" s="4648"/>
      <c r="UOC40" s="4648"/>
      <c r="UOD40" s="4648"/>
      <c r="UOE40" s="4648"/>
      <c r="UOF40" s="4648"/>
      <c r="UOG40" s="4648"/>
      <c r="UOH40" s="4648"/>
      <c r="UOI40" s="4648"/>
      <c r="UOJ40" s="4648"/>
      <c r="UOK40" s="4648"/>
      <c r="UOL40" s="4648"/>
      <c r="UOM40" s="4648"/>
      <c r="UON40" s="4648"/>
      <c r="UOO40" s="4648"/>
      <c r="UOP40" s="4648"/>
      <c r="UOQ40" s="4648"/>
      <c r="UOR40" s="4648"/>
      <c r="UOS40" s="4648"/>
      <c r="UOT40" s="4648"/>
      <c r="UOU40" s="4648"/>
      <c r="UOV40" s="4648"/>
      <c r="UOW40" s="4648"/>
      <c r="UOX40" s="4648"/>
      <c r="UOY40" s="4648"/>
      <c r="UOZ40" s="4648"/>
      <c r="UPA40" s="4648"/>
      <c r="UPB40" s="4648"/>
      <c r="UPC40" s="4648"/>
      <c r="UPD40" s="4648"/>
      <c r="UPE40" s="4648"/>
      <c r="UPF40" s="4648"/>
      <c r="UPG40" s="4648"/>
      <c r="UPH40" s="4648"/>
      <c r="UPI40" s="4648"/>
      <c r="UPJ40" s="4648"/>
      <c r="UPK40" s="4648"/>
      <c r="UPL40" s="4648"/>
      <c r="UPM40" s="4648"/>
      <c r="UPN40" s="4648"/>
      <c r="UPO40" s="4648"/>
      <c r="UPP40" s="4648"/>
      <c r="UPQ40" s="4648"/>
      <c r="UPR40" s="4648"/>
      <c r="UPS40" s="4648"/>
      <c r="UPT40" s="4648"/>
      <c r="UPU40" s="4648"/>
      <c r="UPV40" s="4648"/>
      <c r="UPW40" s="4648"/>
      <c r="UPX40" s="4648"/>
      <c r="UPY40" s="4648"/>
      <c r="UPZ40" s="4648"/>
      <c r="UQA40" s="4648"/>
      <c r="UQB40" s="4648"/>
      <c r="UQC40" s="4648"/>
      <c r="UQD40" s="4648"/>
      <c r="UQE40" s="4648"/>
      <c r="UQF40" s="4648"/>
      <c r="UQG40" s="4648"/>
      <c r="UQH40" s="4648"/>
      <c r="UQI40" s="4648"/>
      <c r="UQJ40" s="4648"/>
      <c r="UQK40" s="4648"/>
      <c r="UQL40" s="4648"/>
      <c r="UQM40" s="4648"/>
      <c r="UQN40" s="4648"/>
      <c r="UQO40" s="4648"/>
      <c r="UQP40" s="4648"/>
      <c r="UQQ40" s="4648"/>
      <c r="UQR40" s="4648"/>
      <c r="UQS40" s="4648"/>
      <c r="UQT40" s="4648"/>
      <c r="UQU40" s="4648"/>
      <c r="UQV40" s="4648"/>
      <c r="UQW40" s="4648"/>
      <c r="UQX40" s="4648"/>
      <c r="UQY40" s="4648"/>
      <c r="UQZ40" s="4648"/>
      <c r="URA40" s="4648"/>
      <c r="URB40" s="4648"/>
      <c r="URC40" s="4648"/>
      <c r="URD40" s="4648"/>
      <c r="URE40" s="4648"/>
      <c r="URF40" s="4648"/>
      <c r="URG40" s="4648"/>
      <c r="URH40" s="4648"/>
      <c r="URI40" s="4648"/>
      <c r="URJ40" s="4648"/>
      <c r="URK40" s="4648"/>
      <c r="URL40" s="4648"/>
      <c r="URM40" s="4648"/>
      <c r="URN40" s="4648"/>
      <c r="URO40" s="4648"/>
      <c r="URP40" s="4648"/>
      <c r="URQ40" s="4648"/>
      <c r="URR40" s="4648"/>
      <c r="URS40" s="4648"/>
      <c r="URT40" s="4648"/>
      <c r="URU40" s="4648"/>
      <c r="URV40" s="4648"/>
      <c r="URW40" s="4648"/>
      <c r="URX40" s="4648"/>
      <c r="URY40" s="4648"/>
      <c r="URZ40" s="4648"/>
      <c r="USA40" s="4648"/>
      <c r="USB40" s="4648"/>
      <c r="USC40" s="4648"/>
      <c r="USD40" s="4648"/>
      <c r="USE40" s="4648"/>
      <c r="USF40" s="4648"/>
      <c r="USG40" s="4648"/>
      <c r="USH40" s="4648"/>
      <c r="USI40" s="4648"/>
      <c r="USJ40" s="4648"/>
      <c r="USK40" s="4648"/>
      <c r="USL40" s="4648"/>
      <c r="USM40" s="4648"/>
      <c r="USN40" s="4648"/>
      <c r="USO40" s="4648"/>
      <c r="USP40" s="4648"/>
      <c r="USQ40" s="4648"/>
      <c r="USR40" s="4648"/>
      <c r="USS40" s="4648"/>
      <c r="UST40" s="4648"/>
      <c r="USU40" s="4648"/>
      <c r="USV40" s="4648"/>
      <c r="USW40" s="4648"/>
      <c r="USX40" s="4648"/>
      <c r="USY40" s="4648"/>
      <c r="USZ40" s="4648"/>
      <c r="UTA40" s="4648"/>
      <c r="UTB40" s="4648"/>
      <c r="UTC40" s="4648"/>
      <c r="UTD40" s="4648"/>
      <c r="UTE40" s="4648"/>
      <c r="UTF40" s="4648"/>
      <c r="UTG40" s="4648"/>
      <c r="UTH40" s="4648"/>
      <c r="UTI40" s="4648"/>
      <c r="UTJ40" s="4648"/>
      <c r="UTK40" s="4648"/>
      <c r="UTL40" s="4648"/>
      <c r="UTM40" s="4648"/>
      <c r="UTN40" s="4648"/>
      <c r="UTO40" s="4648"/>
      <c r="UTP40" s="4648"/>
      <c r="UTQ40" s="4648"/>
      <c r="UTR40" s="4648"/>
      <c r="UTS40" s="4648"/>
      <c r="UTT40" s="4648"/>
      <c r="UTU40" s="4648"/>
      <c r="UTV40" s="4648"/>
      <c r="UTW40" s="4648"/>
      <c r="UTX40" s="4648"/>
      <c r="UTY40" s="4648"/>
      <c r="UTZ40" s="4648"/>
      <c r="UUA40" s="4648"/>
      <c r="UUB40" s="4648"/>
      <c r="UUC40" s="4648"/>
      <c r="UUD40" s="4648"/>
      <c r="UUE40" s="4648"/>
      <c r="UUF40" s="4648"/>
      <c r="UUG40" s="4648"/>
      <c r="UUH40" s="4648"/>
      <c r="UUI40" s="4648"/>
      <c r="UUJ40" s="4648"/>
      <c r="UUK40" s="4648"/>
      <c r="UUL40" s="4648"/>
      <c r="UUM40" s="4648"/>
      <c r="UUN40" s="4648"/>
      <c r="UUO40" s="4648"/>
      <c r="UUP40" s="4648"/>
      <c r="UUQ40" s="4648"/>
      <c r="UUR40" s="4648"/>
      <c r="UUS40" s="4648"/>
      <c r="UUT40" s="4648"/>
      <c r="UUU40" s="4648"/>
      <c r="UUV40" s="4648"/>
      <c r="UUW40" s="4648"/>
      <c r="UUX40" s="4648"/>
      <c r="UUY40" s="4648"/>
      <c r="UUZ40" s="4648"/>
      <c r="UVA40" s="4648"/>
      <c r="UVB40" s="4648"/>
      <c r="UVC40" s="4648"/>
      <c r="UVD40" s="4648"/>
      <c r="UVE40" s="4648"/>
      <c r="UVF40" s="4648"/>
      <c r="UVG40" s="4648"/>
      <c r="UVH40" s="4648"/>
      <c r="UVI40" s="4648"/>
      <c r="UVJ40" s="4648"/>
      <c r="UVK40" s="4648"/>
      <c r="UVL40" s="4648"/>
      <c r="UVM40" s="4648"/>
      <c r="UVN40" s="4648"/>
      <c r="UVO40" s="4648"/>
      <c r="UVP40" s="4648"/>
      <c r="UVQ40" s="4648"/>
      <c r="UVR40" s="4648"/>
      <c r="UVS40" s="4648"/>
      <c r="UVT40" s="4648"/>
      <c r="UVU40" s="4648"/>
      <c r="UVV40" s="4648"/>
      <c r="UVW40" s="4648"/>
      <c r="UVX40" s="4648"/>
      <c r="UVY40" s="4648"/>
      <c r="UVZ40" s="4648"/>
      <c r="UWA40" s="4648"/>
      <c r="UWB40" s="4648"/>
      <c r="UWC40" s="4648"/>
      <c r="UWD40" s="4648"/>
      <c r="UWE40" s="4648"/>
      <c r="UWF40" s="4648"/>
      <c r="UWG40" s="4648"/>
      <c r="UWH40" s="4648"/>
      <c r="UWI40" s="4648"/>
      <c r="UWJ40" s="4648"/>
      <c r="UWK40" s="4648"/>
      <c r="UWL40" s="4648"/>
      <c r="UWM40" s="4648"/>
      <c r="UWN40" s="4648"/>
      <c r="UWO40" s="4648"/>
      <c r="UWP40" s="4648"/>
      <c r="UWQ40" s="4648"/>
      <c r="UWR40" s="4648"/>
      <c r="UWS40" s="4648"/>
      <c r="UWT40" s="4648"/>
      <c r="UWU40" s="4648"/>
      <c r="UWV40" s="4648"/>
      <c r="UWW40" s="4648"/>
      <c r="UWX40" s="4648"/>
      <c r="UWY40" s="4648"/>
      <c r="UWZ40" s="4648"/>
      <c r="UXA40" s="4648"/>
      <c r="UXB40" s="4648"/>
      <c r="UXC40" s="4648"/>
      <c r="UXD40" s="4648"/>
      <c r="UXE40" s="4648"/>
      <c r="UXF40" s="4648"/>
      <c r="UXG40" s="4648"/>
      <c r="UXH40" s="4648"/>
      <c r="UXI40" s="4648"/>
      <c r="UXJ40" s="4648"/>
      <c r="UXK40" s="4648"/>
      <c r="UXL40" s="4648"/>
      <c r="UXM40" s="4648"/>
      <c r="UXN40" s="4648"/>
      <c r="UXO40" s="4648"/>
      <c r="UXP40" s="4648"/>
      <c r="UXQ40" s="4648"/>
      <c r="UXR40" s="4648"/>
      <c r="UXS40" s="4648"/>
      <c r="UXT40" s="4648"/>
      <c r="UXU40" s="4648"/>
      <c r="UXV40" s="4648"/>
      <c r="UXW40" s="4648"/>
      <c r="UXX40" s="4648"/>
      <c r="UXY40" s="4648"/>
      <c r="UXZ40" s="4648"/>
      <c r="UYA40" s="4648"/>
      <c r="UYB40" s="4648"/>
      <c r="UYC40" s="4648"/>
      <c r="UYD40" s="4648"/>
      <c r="UYE40" s="4648"/>
      <c r="UYF40" s="4648"/>
      <c r="UYG40" s="4648"/>
      <c r="UYH40" s="4648"/>
      <c r="UYI40" s="4648"/>
      <c r="UYJ40" s="4648"/>
      <c r="UYK40" s="4648"/>
      <c r="UYL40" s="4648"/>
      <c r="UYM40" s="4648"/>
      <c r="UYN40" s="4648"/>
      <c r="UYO40" s="4648"/>
      <c r="UYP40" s="4648"/>
      <c r="UYQ40" s="4648"/>
      <c r="UYR40" s="4648"/>
      <c r="UYS40" s="4648"/>
      <c r="UYT40" s="4648"/>
      <c r="UYU40" s="4648"/>
      <c r="UYV40" s="4648"/>
      <c r="UYW40" s="4648"/>
      <c r="UYX40" s="4648"/>
      <c r="UYY40" s="4648"/>
      <c r="UYZ40" s="4648"/>
      <c r="UZA40" s="4648"/>
      <c r="UZB40" s="4648"/>
      <c r="UZC40" s="4648"/>
      <c r="UZD40" s="4648"/>
      <c r="UZE40" s="4648"/>
      <c r="UZF40" s="4648"/>
      <c r="UZG40" s="4648"/>
      <c r="UZH40" s="4648"/>
      <c r="UZI40" s="4648"/>
      <c r="UZJ40" s="4648"/>
      <c r="UZK40" s="4648"/>
      <c r="UZL40" s="4648"/>
      <c r="UZM40" s="4648"/>
      <c r="UZN40" s="4648"/>
      <c r="UZO40" s="4648"/>
      <c r="UZP40" s="4648"/>
      <c r="UZQ40" s="4648"/>
      <c r="UZR40" s="4648"/>
      <c r="UZS40" s="4648"/>
      <c r="UZT40" s="4648"/>
      <c r="UZU40" s="4648"/>
      <c r="UZV40" s="4648"/>
      <c r="UZW40" s="4648"/>
      <c r="UZX40" s="4648"/>
      <c r="UZY40" s="4648"/>
      <c r="UZZ40" s="4648"/>
      <c r="VAA40" s="4648"/>
      <c r="VAB40" s="4648"/>
      <c r="VAC40" s="4648"/>
      <c r="VAD40" s="4648"/>
      <c r="VAE40" s="4648"/>
      <c r="VAF40" s="4648"/>
      <c r="VAG40" s="4648"/>
      <c r="VAH40" s="4648"/>
      <c r="VAI40" s="4648"/>
      <c r="VAJ40" s="4648"/>
      <c r="VAK40" s="4648"/>
      <c r="VAL40" s="4648"/>
      <c r="VAM40" s="4648"/>
      <c r="VAN40" s="4648"/>
      <c r="VAO40" s="4648"/>
      <c r="VAP40" s="4648"/>
      <c r="VAQ40" s="4648"/>
      <c r="VAR40" s="4648"/>
      <c r="VAS40" s="4648"/>
      <c r="VAT40" s="4648"/>
      <c r="VAU40" s="4648"/>
      <c r="VAV40" s="4648"/>
      <c r="VAW40" s="4648"/>
      <c r="VAX40" s="4648"/>
      <c r="VAY40" s="4648"/>
      <c r="VAZ40" s="4648"/>
      <c r="VBA40" s="4648"/>
      <c r="VBB40" s="4648"/>
      <c r="VBC40" s="4648"/>
      <c r="VBD40" s="4648"/>
      <c r="VBE40" s="4648"/>
      <c r="VBF40" s="4648"/>
      <c r="VBG40" s="4648"/>
      <c r="VBH40" s="4648"/>
      <c r="VBI40" s="4648"/>
      <c r="VBJ40" s="4648"/>
      <c r="VBK40" s="4648"/>
      <c r="VBL40" s="4648"/>
      <c r="VBM40" s="4648"/>
      <c r="VBN40" s="4648"/>
      <c r="VBO40" s="4648"/>
      <c r="VBP40" s="4648"/>
      <c r="VBQ40" s="4648"/>
      <c r="VBR40" s="4648"/>
      <c r="VBS40" s="4648"/>
      <c r="VBT40" s="4648"/>
      <c r="VBU40" s="4648"/>
      <c r="VBV40" s="4648"/>
      <c r="VBW40" s="4648"/>
      <c r="VBX40" s="4648"/>
      <c r="VBY40" s="4648"/>
      <c r="VBZ40" s="4648"/>
      <c r="VCA40" s="4648"/>
      <c r="VCB40" s="4648"/>
      <c r="VCC40" s="4648"/>
      <c r="VCD40" s="4648"/>
      <c r="VCE40" s="4648"/>
      <c r="VCF40" s="4648"/>
      <c r="VCG40" s="4648"/>
      <c r="VCH40" s="4648"/>
      <c r="VCI40" s="4648"/>
      <c r="VCJ40" s="4648"/>
      <c r="VCK40" s="4648"/>
      <c r="VCL40" s="4648"/>
      <c r="VCM40" s="4648"/>
      <c r="VCN40" s="4648"/>
      <c r="VCO40" s="4648"/>
      <c r="VCP40" s="4648"/>
      <c r="VCQ40" s="4648"/>
      <c r="VCR40" s="4648"/>
      <c r="VCS40" s="4648"/>
      <c r="VCT40" s="4648"/>
      <c r="VCU40" s="4648"/>
      <c r="VCV40" s="4648"/>
      <c r="VCW40" s="4648"/>
      <c r="VCX40" s="4648"/>
      <c r="VCY40" s="4648"/>
      <c r="VCZ40" s="4648"/>
      <c r="VDA40" s="4648"/>
      <c r="VDB40" s="4648"/>
      <c r="VDC40" s="4648"/>
      <c r="VDD40" s="4648"/>
      <c r="VDE40" s="4648"/>
      <c r="VDF40" s="4648"/>
      <c r="VDG40" s="4648"/>
      <c r="VDH40" s="4648"/>
      <c r="VDI40" s="4648"/>
      <c r="VDJ40" s="4648"/>
      <c r="VDK40" s="4648"/>
      <c r="VDL40" s="4648"/>
      <c r="VDM40" s="4648"/>
      <c r="VDN40" s="4648"/>
      <c r="VDO40" s="4648"/>
      <c r="VDP40" s="4648"/>
      <c r="VDQ40" s="4648"/>
      <c r="VDR40" s="4648"/>
      <c r="VDS40" s="4648"/>
      <c r="VDT40" s="4648"/>
      <c r="VDU40" s="4648"/>
      <c r="VDV40" s="4648"/>
      <c r="VDW40" s="4648"/>
      <c r="VDX40" s="4648"/>
      <c r="VDY40" s="4648"/>
      <c r="VDZ40" s="4648"/>
      <c r="VEA40" s="4648"/>
      <c r="VEB40" s="4648"/>
      <c r="VEC40" s="4648"/>
      <c r="VED40" s="4648"/>
      <c r="VEE40" s="4648"/>
      <c r="VEF40" s="4648"/>
      <c r="VEG40" s="4648"/>
      <c r="VEH40" s="4648"/>
      <c r="VEI40" s="4648"/>
      <c r="VEJ40" s="4648"/>
      <c r="VEK40" s="4648"/>
      <c r="VEL40" s="4648"/>
      <c r="VEM40" s="4648"/>
      <c r="VEN40" s="4648"/>
      <c r="VEO40" s="4648"/>
      <c r="VEP40" s="4648"/>
      <c r="VEQ40" s="4648"/>
      <c r="VER40" s="4648"/>
      <c r="VES40" s="4648"/>
      <c r="VET40" s="4648"/>
      <c r="VEU40" s="4648"/>
      <c r="VEV40" s="4648"/>
      <c r="VEW40" s="4648"/>
      <c r="VEX40" s="4648"/>
      <c r="VEY40" s="4648"/>
      <c r="VEZ40" s="4648"/>
      <c r="VFA40" s="4648"/>
      <c r="VFB40" s="4648"/>
      <c r="VFC40" s="4648"/>
      <c r="VFD40" s="4648"/>
      <c r="VFE40" s="4648"/>
      <c r="VFF40" s="4648"/>
      <c r="VFG40" s="4648"/>
      <c r="VFH40" s="4648"/>
      <c r="VFI40" s="4648"/>
      <c r="VFJ40" s="4648"/>
      <c r="VFK40" s="4648"/>
      <c r="VFL40" s="4648"/>
      <c r="VFM40" s="4648"/>
      <c r="VFN40" s="4648"/>
      <c r="VFO40" s="4648"/>
      <c r="VFP40" s="4648"/>
      <c r="VFQ40" s="4648"/>
      <c r="VFR40" s="4648"/>
      <c r="VFS40" s="4648"/>
      <c r="VFT40" s="4648"/>
      <c r="VFU40" s="4648"/>
      <c r="VFV40" s="4648"/>
      <c r="VFW40" s="4648"/>
      <c r="VFX40" s="4648"/>
      <c r="VFY40" s="4648"/>
      <c r="VFZ40" s="4648"/>
      <c r="VGA40" s="4648"/>
      <c r="VGB40" s="4648"/>
      <c r="VGC40" s="4648"/>
      <c r="VGD40" s="4648"/>
      <c r="VGE40" s="4648"/>
      <c r="VGF40" s="4648"/>
      <c r="VGG40" s="4648"/>
      <c r="VGH40" s="4648"/>
      <c r="VGI40" s="4648"/>
      <c r="VGJ40" s="4648"/>
      <c r="VGK40" s="4648"/>
      <c r="VGL40" s="4648"/>
      <c r="VGM40" s="4648"/>
      <c r="VGN40" s="4648"/>
      <c r="VGO40" s="4648"/>
      <c r="VGP40" s="4648"/>
      <c r="VGQ40" s="4648"/>
      <c r="VGR40" s="4648"/>
      <c r="VGS40" s="4648"/>
      <c r="VGT40" s="4648"/>
      <c r="VGU40" s="4648"/>
      <c r="VGV40" s="4648"/>
      <c r="VGW40" s="4648"/>
      <c r="VGX40" s="4648"/>
      <c r="VGY40" s="4648"/>
      <c r="VGZ40" s="4648"/>
      <c r="VHA40" s="4648"/>
      <c r="VHB40" s="4648"/>
      <c r="VHC40" s="4648"/>
      <c r="VHD40" s="4648"/>
      <c r="VHE40" s="4648"/>
      <c r="VHF40" s="4648"/>
      <c r="VHG40" s="4648"/>
      <c r="VHH40" s="4648"/>
      <c r="VHI40" s="4648"/>
      <c r="VHJ40" s="4648"/>
      <c r="VHK40" s="4648"/>
      <c r="VHL40" s="4648"/>
      <c r="VHM40" s="4648"/>
      <c r="VHN40" s="4648"/>
      <c r="VHO40" s="4648"/>
      <c r="VHP40" s="4648"/>
      <c r="VHQ40" s="4648"/>
      <c r="VHR40" s="4648"/>
      <c r="VHS40" s="4648"/>
      <c r="VHT40" s="4648"/>
      <c r="VHU40" s="4648"/>
      <c r="VHV40" s="4648"/>
      <c r="VHW40" s="4648"/>
      <c r="VHX40" s="4648"/>
      <c r="VHY40" s="4648"/>
      <c r="VHZ40" s="4648"/>
      <c r="VIA40" s="4648"/>
      <c r="VIB40" s="4648"/>
      <c r="VIC40" s="4648"/>
      <c r="VID40" s="4648"/>
      <c r="VIE40" s="4648"/>
      <c r="VIF40" s="4648"/>
      <c r="VIG40" s="4648"/>
      <c r="VIH40" s="4648"/>
      <c r="VII40" s="4648"/>
      <c r="VIJ40" s="4648"/>
      <c r="VIK40" s="4648"/>
      <c r="VIL40" s="4648"/>
      <c r="VIM40" s="4648"/>
      <c r="VIN40" s="4648"/>
      <c r="VIO40" s="4648"/>
      <c r="VIP40" s="4648"/>
      <c r="VIQ40" s="4648"/>
      <c r="VIR40" s="4648"/>
      <c r="VIS40" s="4648"/>
      <c r="VIT40" s="4648"/>
      <c r="VIU40" s="4648"/>
      <c r="VIV40" s="4648"/>
      <c r="VIW40" s="4648"/>
      <c r="VIX40" s="4648"/>
      <c r="VIY40" s="4648"/>
      <c r="VIZ40" s="4648"/>
      <c r="VJA40" s="4648"/>
      <c r="VJB40" s="4648"/>
      <c r="VJC40" s="4648"/>
      <c r="VJD40" s="4648"/>
      <c r="VJE40" s="4648"/>
      <c r="VJF40" s="4648"/>
      <c r="VJG40" s="4648"/>
      <c r="VJH40" s="4648"/>
      <c r="VJI40" s="4648"/>
      <c r="VJJ40" s="4648"/>
      <c r="VJK40" s="4648"/>
      <c r="VJL40" s="4648"/>
      <c r="VJM40" s="4648"/>
      <c r="VJN40" s="4648"/>
      <c r="VJO40" s="4648"/>
      <c r="VJP40" s="4648"/>
      <c r="VJQ40" s="4648"/>
      <c r="VJR40" s="4648"/>
      <c r="VJS40" s="4648"/>
      <c r="VJT40" s="4648"/>
      <c r="VJU40" s="4648"/>
      <c r="VJV40" s="4648"/>
      <c r="VJW40" s="4648"/>
      <c r="VJX40" s="4648"/>
      <c r="VJY40" s="4648"/>
      <c r="VJZ40" s="4648"/>
      <c r="VKA40" s="4648"/>
      <c r="VKB40" s="4648"/>
      <c r="VKC40" s="4648"/>
      <c r="VKD40" s="4648"/>
      <c r="VKE40" s="4648"/>
      <c r="VKF40" s="4648"/>
      <c r="VKG40" s="4648"/>
      <c r="VKH40" s="4648"/>
      <c r="VKI40" s="4648"/>
      <c r="VKJ40" s="4648"/>
      <c r="VKK40" s="4648"/>
      <c r="VKL40" s="4648"/>
      <c r="VKM40" s="4648"/>
      <c r="VKN40" s="4648"/>
      <c r="VKO40" s="4648"/>
      <c r="VKP40" s="4648"/>
      <c r="VKQ40" s="4648"/>
      <c r="VKR40" s="4648"/>
      <c r="VKS40" s="4648"/>
      <c r="VKT40" s="4648"/>
      <c r="VKU40" s="4648"/>
      <c r="VKV40" s="4648"/>
      <c r="VKW40" s="4648"/>
      <c r="VKX40" s="4648"/>
      <c r="VKY40" s="4648"/>
      <c r="VKZ40" s="4648"/>
      <c r="VLA40" s="4648"/>
      <c r="VLB40" s="4648"/>
      <c r="VLC40" s="4648"/>
      <c r="VLD40" s="4648"/>
      <c r="VLE40" s="4648"/>
      <c r="VLF40" s="4648"/>
      <c r="VLG40" s="4648"/>
      <c r="VLH40" s="4648"/>
      <c r="VLI40" s="4648"/>
      <c r="VLJ40" s="4648"/>
      <c r="VLK40" s="4648"/>
      <c r="VLL40" s="4648"/>
      <c r="VLM40" s="4648"/>
      <c r="VLN40" s="4648"/>
      <c r="VLO40" s="4648"/>
      <c r="VLP40" s="4648"/>
      <c r="VLQ40" s="4648"/>
      <c r="VLR40" s="4648"/>
      <c r="VLS40" s="4648"/>
      <c r="VLT40" s="4648"/>
      <c r="VLU40" s="4648"/>
      <c r="VLV40" s="4648"/>
      <c r="VLW40" s="4648"/>
      <c r="VLX40" s="4648"/>
      <c r="VLY40" s="4648"/>
      <c r="VLZ40" s="4648"/>
      <c r="VMA40" s="4648"/>
      <c r="VMB40" s="4648"/>
      <c r="VMC40" s="4648"/>
      <c r="VMD40" s="4648"/>
      <c r="VME40" s="4648"/>
      <c r="VMF40" s="4648"/>
      <c r="VMG40" s="4648"/>
      <c r="VMH40" s="4648"/>
      <c r="VMI40" s="4648"/>
      <c r="VMJ40" s="4648"/>
      <c r="VMK40" s="4648"/>
      <c r="VML40" s="4648"/>
      <c r="VMM40" s="4648"/>
      <c r="VMN40" s="4648"/>
      <c r="VMO40" s="4648"/>
      <c r="VMP40" s="4648"/>
      <c r="VMQ40" s="4648"/>
      <c r="VMR40" s="4648"/>
      <c r="VMS40" s="4648"/>
      <c r="VMT40" s="4648"/>
      <c r="VMU40" s="4648"/>
      <c r="VMV40" s="4648"/>
      <c r="VMW40" s="4648"/>
      <c r="VMX40" s="4648"/>
      <c r="VMY40" s="4648"/>
      <c r="VMZ40" s="4648"/>
      <c r="VNA40" s="4648"/>
      <c r="VNB40" s="4648"/>
      <c r="VNC40" s="4648"/>
      <c r="VND40" s="4648"/>
      <c r="VNE40" s="4648"/>
      <c r="VNF40" s="4648"/>
      <c r="VNG40" s="4648"/>
      <c r="VNH40" s="4648"/>
      <c r="VNI40" s="4648"/>
      <c r="VNJ40" s="4648"/>
      <c r="VNK40" s="4648"/>
      <c r="VNL40" s="4648"/>
      <c r="VNM40" s="4648"/>
      <c r="VNN40" s="4648"/>
      <c r="VNO40" s="4648"/>
      <c r="VNP40" s="4648"/>
      <c r="VNQ40" s="4648"/>
      <c r="VNR40" s="4648"/>
      <c r="VNS40" s="4648"/>
      <c r="VNT40" s="4648"/>
      <c r="VNU40" s="4648"/>
      <c r="VNV40" s="4648"/>
      <c r="VNW40" s="4648"/>
      <c r="VNX40" s="4648"/>
      <c r="VNY40" s="4648"/>
      <c r="VNZ40" s="4648"/>
      <c r="VOA40" s="4648"/>
      <c r="VOB40" s="4648"/>
      <c r="VOC40" s="4648"/>
      <c r="VOD40" s="4648"/>
      <c r="VOE40" s="4648"/>
      <c r="VOF40" s="4648"/>
      <c r="VOG40" s="4648"/>
      <c r="VOH40" s="4648"/>
      <c r="VOI40" s="4648"/>
      <c r="VOJ40" s="4648"/>
      <c r="VOK40" s="4648"/>
      <c r="VOL40" s="4648"/>
      <c r="VOM40" s="4648"/>
      <c r="VON40" s="4648"/>
      <c r="VOO40" s="4648"/>
      <c r="VOP40" s="4648"/>
      <c r="VOQ40" s="4648"/>
      <c r="VOR40" s="4648"/>
      <c r="VOS40" s="4648"/>
      <c r="VOT40" s="4648"/>
      <c r="VOU40" s="4648"/>
      <c r="VOV40" s="4648"/>
      <c r="VOW40" s="4648"/>
      <c r="VOX40" s="4648"/>
      <c r="VOY40" s="4648"/>
      <c r="VOZ40" s="4648"/>
      <c r="VPA40" s="4648"/>
      <c r="VPB40" s="4648"/>
      <c r="VPC40" s="4648"/>
      <c r="VPD40" s="4648"/>
      <c r="VPE40" s="4648"/>
      <c r="VPF40" s="4648"/>
      <c r="VPG40" s="4648"/>
      <c r="VPH40" s="4648"/>
      <c r="VPI40" s="4648"/>
      <c r="VPJ40" s="4648"/>
      <c r="VPK40" s="4648"/>
      <c r="VPL40" s="4648"/>
      <c r="VPM40" s="4648"/>
      <c r="VPN40" s="4648"/>
      <c r="VPO40" s="4648"/>
      <c r="VPP40" s="4648"/>
      <c r="VPQ40" s="4648"/>
      <c r="VPR40" s="4648"/>
      <c r="VPS40" s="4648"/>
      <c r="VPT40" s="4648"/>
      <c r="VPU40" s="4648"/>
      <c r="VPV40" s="4648"/>
      <c r="VPW40" s="4648"/>
      <c r="VPX40" s="4648"/>
      <c r="VPY40" s="4648"/>
      <c r="VPZ40" s="4648"/>
      <c r="VQA40" s="4648"/>
      <c r="VQB40" s="4648"/>
      <c r="VQC40" s="4648"/>
      <c r="VQD40" s="4648"/>
      <c r="VQE40" s="4648"/>
      <c r="VQF40" s="4648"/>
      <c r="VQG40" s="4648"/>
      <c r="VQH40" s="4648"/>
      <c r="VQI40" s="4648"/>
      <c r="VQJ40" s="4648"/>
      <c r="VQK40" s="4648"/>
      <c r="VQL40" s="4648"/>
      <c r="VQM40" s="4648"/>
      <c r="VQN40" s="4648"/>
      <c r="VQO40" s="4648"/>
      <c r="VQP40" s="4648"/>
      <c r="VQQ40" s="4648"/>
      <c r="VQR40" s="4648"/>
      <c r="VQS40" s="4648"/>
      <c r="VQT40" s="4648"/>
      <c r="VQU40" s="4648"/>
      <c r="VQV40" s="4648"/>
      <c r="VQW40" s="4648"/>
      <c r="VQX40" s="4648"/>
      <c r="VQY40" s="4648"/>
      <c r="VQZ40" s="4648"/>
      <c r="VRA40" s="4648"/>
      <c r="VRB40" s="4648"/>
      <c r="VRC40" s="4648"/>
      <c r="VRD40" s="4648"/>
      <c r="VRE40" s="4648"/>
      <c r="VRF40" s="4648"/>
      <c r="VRG40" s="4648"/>
      <c r="VRH40" s="4648"/>
      <c r="VRI40" s="4648"/>
      <c r="VRJ40" s="4648"/>
      <c r="VRK40" s="4648"/>
      <c r="VRL40" s="4648"/>
      <c r="VRM40" s="4648"/>
      <c r="VRN40" s="4648"/>
      <c r="VRO40" s="4648"/>
      <c r="VRP40" s="4648"/>
      <c r="VRQ40" s="4648"/>
      <c r="VRR40" s="4648"/>
      <c r="VRS40" s="4648"/>
      <c r="VRT40" s="4648"/>
      <c r="VRU40" s="4648"/>
      <c r="VRV40" s="4648"/>
      <c r="VRW40" s="4648"/>
      <c r="VRX40" s="4648"/>
      <c r="VRY40" s="4648"/>
      <c r="VRZ40" s="4648"/>
      <c r="VSA40" s="4648"/>
      <c r="VSB40" s="4648"/>
      <c r="VSC40" s="4648"/>
      <c r="VSD40" s="4648"/>
      <c r="VSE40" s="4648"/>
      <c r="VSF40" s="4648"/>
      <c r="VSG40" s="4648"/>
      <c r="VSH40" s="4648"/>
      <c r="VSI40" s="4648"/>
      <c r="VSJ40" s="4648"/>
      <c r="VSK40" s="4648"/>
      <c r="VSL40" s="4648"/>
      <c r="VSM40" s="4648"/>
      <c r="VSN40" s="4648"/>
      <c r="VSO40" s="4648"/>
      <c r="VSP40" s="4648"/>
      <c r="VSQ40" s="4648"/>
      <c r="VSR40" s="4648"/>
      <c r="VSS40" s="4648"/>
      <c r="VST40" s="4648"/>
      <c r="VSU40" s="4648"/>
      <c r="VSV40" s="4648"/>
      <c r="VSW40" s="4648"/>
      <c r="VSX40" s="4648"/>
      <c r="VSY40" s="4648"/>
      <c r="VSZ40" s="4648"/>
      <c r="VTA40" s="4648"/>
      <c r="VTB40" s="4648"/>
      <c r="VTC40" s="4648"/>
      <c r="VTD40" s="4648"/>
      <c r="VTE40" s="4648"/>
      <c r="VTF40" s="4648"/>
      <c r="VTG40" s="4648"/>
      <c r="VTH40" s="4648"/>
      <c r="VTI40" s="4648"/>
      <c r="VTJ40" s="4648"/>
      <c r="VTK40" s="4648"/>
      <c r="VTL40" s="4648"/>
      <c r="VTM40" s="4648"/>
      <c r="VTN40" s="4648"/>
      <c r="VTO40" s="4648"/>
      <c r="VTP40" s="4648"/>
      <c r="VTQ40" s="4648"/>
      <c r="VTR40" s="4648"/>
      <c r="VTS40" s="4648"/>
      <c r="VTT40" s="4648"/>
      <c r="VTU40" s="4648"/>
      <c r="VTV40" s="4648"/>
      <c r="VTW40" s="4648"/>
      <c r="VTX40" s="4648"/>
      <c r="VTY40" s="4648"/>
      <c r="VTZ40" s="4648"/>
      <c r="VUA40" s="4648"/>
      <c r="VUB40" s="4648"/>
      <c r="VUC40" s="4648"/>
      <c r="VUD40" s="4648"/>
      <c r="VUE40" s="4648"/>
      <c r="VUF40" s="4648"/>
      <c r="VUG40" s="4648"/>
      <c r="VUH40" s="4648"/>
      <c r="VUI40" s="4648"/>
      <c r="VUJ40" s="4648"/>
      <c r="VUK40" s="4648"/>
      <c r="VUL40" s="4648"/>
      <c r="VUM40" s="4648"/>
      <c r="VUN40" s="4648"/>
      <c r="VUO40" s="4648"/>
      <c r="VUP40" s="4648"/>
      <c r="VUQ40" s="4648"/>
      <c r="VUR40" s="4648"/>
      <c r="VUS40" s="4648"/>
      <c r="VUT40" s="4648"/>
      <c r="VUU40" s="4648"/>
      <c r="VUV40" s="4648"/>
      <c r="VUW40" s="4648"/>
      <c r="VUX40" s="4648"/>
      <c r="VUY40" s="4648"/>
      <c r="VUZ40" s="4648"/>
      <c r="VVA40" s="4648"/>
      <c r="VVB40" s="4648"/>
      <c r="VVC40" s="4648"/>
      <c r="VVD40" s="4648"/>
      <c r="VVE40" s="4648"/>
      <c r="VVF40" s="4648"/>
      <c r="VVG40" s="4648"/>
      <c r="VVH40" s="4648"/>
      <c r="VVI40" s="4648"/>
      <c r="VVJ40" s="4648"/>
      <c r="VVK40" s="4648"/>
      <c r="VVL40" s="4648"/>
      <c r="VVM40" s="4648"/>
      <c r="VVN40" s="4648"/>
      <c r="VVO40" s="4648"/>
      <c r="VVP40" s="4648"/>
      <c r="VVQ40" s="4648"/>
      <c r="VVR40" s="4648"/>
      <c r="VVS40" s="4648"/>
      <c r="VVT40" s="4648"/>
      <c r="VVU40" s="4648"/>
      <c r="VVV40" s="4648"/>
      <c r="VVW40" s="4648"/>
      <c r="VVX40" s="4648"/>
      <c r="VVY40" s="4648"/>
      <c r="VVZ40" s="4648"/>
      <c r="VWA40" s="4648"/>
      <c r="VWB40" s="4648"/>
      <c r="VWC40" s="4648"/>
      <c r="VWD40" s="4648"/>
      <c r="VWE40" s="4648"/>
      <c r="VWF40" s="4648"/>
      <c r="VWG40" s="4648"/>
      <c r="VWH40" s="4648"/>
      <c r="VWI40" s="4648"/>
      <c r="VWJ40" s="4648"/>
      <c r="VWK40" s="4648"/>
      <c r="VWL40" s="4648"/>
      <c r="VWM40" s="4648"/>
      <c r="VWN40" s="4648"/>
      <c r="VWO40" s="4648"/>
      <c r="VWP40" s="4648"/>
      <c r="VWQ40" s="4648"/>
      <c r="VWR40" s="4648"/>
      <c r="VWS40" s="4648"/>
      <c r="VWT40" s="4648"/>
      <c r="VWU40" s="4648"/>
      <c r="VWV40" s="4648"/>
      <c r="VWW40" s="4648"/>
      <c r="VWX40" s="4648"/>
      <c r="VWY40" s="4648"/>
      <c r="VWZ40" s="4648"/>
      <c r="VXA40" s="4648"/>
      <c r="VXB40" s="4648"/>
      <c r="VXC40" s="4648"/>
      <c r="VXD40" s="4648"/>
      <c r="VXE40" s="4648"/>
      <c r="VXF40" s="4648"/>
      <c r="VXG40" s="4648"/>
      <c r="VXH40" s="4648"/>
      <c r="VXI40" s="4648"/>
      <c r="VXJ40" s="4648"/>
      <c r="VXK40" s="4648"/>
      <c r="VXL40" s="4648"/>
      <c r="VXM40" s="4648"/>
      <c r="VXN40" s="4648"/>
      <c r="VXO40" s="4648"/>
      <c r="VXP40" s="4648"/>
      <c r="VXQ40" s="4648"/>
      <c r="VXR40" s="4648"/>
      <c r="VXS40" s="4648"/>
      <c r="VXT40" s="4648"/>
      <c r="VXU40" s="4648"/>
      <c r="VXV40" s="4648"/>
      <c r="VXW40" s="4648"/>
      <c r="VXX40" s="4648"/>
      <c r="VXY40" s="4648"/>
      <c r="VXZ40" s="4648"/>
      <c r="VYA40" s="4648"/>
      <c r="VYB40" s="4648"/>
      <c r="VYC40" s="4648"/>
      <c r="VYD40" s="4648"/>
      <c r="VYE40" s="4648"/>
      <c r="VYF40" s="4648"/>
      <c r="VYG40" s="4648"/>
      <c r="VYH40" s="4648"/>
      <c r="VYI40" s="4648"/>
      <c r="VYJ40" s="4648"/>
      <c r="VYK40" s="4648"/>
      <c r="VYL40" s="4648"/>
      <c r="VYM40" s="4648"/>
      <c r="VYN40" s="4648"/>
      <c r="VYO40" s="4648"/>
      <c r="VYP40" s="4648"/>
      <c r="VYQ40" s="4648"/>
      <c r="VYR40" s="4648"/>
      <c r="VYS40" s="4648"/>
      <c r="VYT40" s="4648"/>
      <c r="VYU40" s="4648"/>
      <c r="VYV40" s="4648"/>
      <c r="VYW40" s="4648"/>
      <c r="VYX40" s="4648"/>
      <c r="VYY40" s="4648"/>
      <c r="VYZ40" s="4648"/>
      <c r="VZA40" s="4648"/>
      <c r="VZB40" s="4648"/>
      <c r="VZC40" s="4648"/>
      <c r="VZD40" s="4648"/>
      <c r="VZE40" s="4648"/>
      <c r="VZF40" s="4648"/>
      <c r="VZG40" s="4648"/>
      <c r="VZH40" s="4648"/>
      <c r="VZI40" s="4648"/>
      <c r="VZJ40" s="4648"/>
      <c r="VZK40" s="4648"/>
      <c r="VZL40" s="4648"/>
      <c r="VZM40" s="4648"/>
      <c r="VZN40" s="4648"/>
      <c r="VZO40" s="4648"/>
      <c r="VZP40" s="4648"/>
      <c r="VZQ40" s="4648"/>
      <c r="VZR40" s="4648"/>
      <c r="VZS40" s="4648"/>
      <c r="VZT40" s="4648"/>
      <c r="VZU40" s="4648"/>
      <c r="VZV40" s="4648"/>
      <c r="VZW40" s="4648"/>
      <c r="VZX40" s="4648"/>
      <c r="VZY40" s="4648"/>
      <c r="VZZ40" s="4648"/>
      <c r="WAA40" s="4648"/>
      <c r="WAB40" s="4648"/>
      <c r="WAC40" s="4648"/>
      <c r="WAD40" s="4648"/>
      <c r="WAE40" s="4648"/>
      <c r="WAF40" s="4648"/>
      <c r="WAG40" s="4648"/>
      <c r="WAH40" s="4648"/>
      <c r="WAI40" s="4648"/>
      <c r="WAJ40" s="4648"/>
      <c r="WAK40" s="4648"/>
      <c r="WAL40" s="4648"/>
      <c r="WAM40" s="4648"/>
      <c r="WAN40" s="4648"/>
      <c r="WAO40" s="4648"/>
      <c r="WAP40" s="4648"/>
      <c r="WAQ40" s="4648"/>
      <c r="WAR40" s="4648"/>
      <c r="WAS40" s="4648"/>
      <c r="WAT40" s="4648"/>
      <c r="WAU40" s="4648"/>
      <c r="WAV40" s="4648"/>
      <c r="WAW40" s="4648"/>
      <c r="WAX40" s="4648"/>
      <c r="WAY40" s="4648"/>
      <c r="WAZ40" s="4648"/>
      <c r="WBA40" s="4648"/>
      <c r="WBB40" s="4648"/>
      <c r="WBC40" s="4648"/>
      <c r="WBD40" s="4648"/>
      <c r="WBE40" s="4648"/>
      <c r="WBF40" s="4648"/>
      <c r="WBG40" s="4648"/>
      <c r="WBH40" s="4648"/>
      <c r="WBI40" s="4648"/>
      <c r="WBJ40" s="4648"/>
      <c r="WBK40" s="4648"/>
      <c r="WBL40" s="4648"/>
      <c r="WBM40" s="4648"/>
      <c r="WBN40" s="4648"/>
      <c r="WBO40" s="4648"/>
      <c r="WBP40" s="4648"/>
      <c r="WBQ40" s="4648"/>
      <c r="WBR40" s="4648"/>
      <c r="WBS40" s="4648"/>
      <c r="WBT40" s="4648"/>
      <c r="WBU40" s="4648"/>
      <c r="WBV40" s="4648"/>
      <c r="WBW40" s="4648"/>
      <c r="WBX40" s="4648"/>
      <c r="WBY40" s="4648"/>
      <c r="WBZ40" s="4648"/>
      <c r="WCA40" s="4648"/>
      <c r="WCB40" s="4648"/>
      <c r="WCC40" s="4648"/>
      <c r="WCD40" s="4648"/>
      <c r="WCE40" s="4648"/>
      <c r="WCF40" s="4648"/>
      <c r="WCG40" s="4648"/>
      <c r="WCH40" s="4648"/>
      <c r="WCI40" s="4648"/>
      <c r="WCJ40" s="4648"/>
      <c r="WCK40" s="4648"/>
      <c r="WCL40" s="4648"/>
      <c r="WCM40" s="4648"/>
      <c r="WCN40" s="4648"/>
      <c r="WCO40" s="4648"/>
      <c r="WCP40" s="4648"/>
      <c r="WCQ40" s="4648"/>
      <c r="WCR40" s="4648"/>
      <c r="WCS40" s="4648"/>
      <c r="WCT40" s="4648"/>
      <c r="WCU40" s="4648"/>
      <c r="WCV40" s="4648"/>
      <c r="WCW40" s="4648"/>
      <c r="WCX40" s="4648"/>
      <c r="WCY40" s="4648"/>
      <c r="WCZ40" s="4648"/>
      <c r="WDA40" s="4648"/>
      <c r="WDB40" s="4648"/>
      <c r="WDC40" s="4648"/>
      <c r="WDD40" s="4648"/>
      <c r="WDE40" s="4648"/>
      <c r="WDF40" s="4648"/>
      <c r="WDG40" s="4648"/>
      <c r="WDH40" s="4648"/>
      <c r="WDI40" s="4648"/>
      <c r="WDJ40" s="4648"/>
      <c r="WDK40" s="4648"/>
      <c r="WDL40" s="4648"/>
      <c r="WDM40" s="4648"/>
      <c r="WDN40" s="4648"/>
      <c r="WDO40" s="4648"/>
      <c r="WDP40" s="4648"/>
      <c r="WDQ40" s="4648"/>
      <c r="WDR40" s="4648"/>
      <c r="WDS40" s="4648"/>
      <c r="WDT40" s="4648"/>
      <c r="WDU40" s="4648"/>
      <c r="WDV40" s="4648"/>
      <c r="WDW40" s="4648"/>
      <c r="WDX40" s="4648"/>
      <c r="WDY40" s="4648"/>
      <c r="WDZ40" s="4648"/>
      <c r="WEA40" s="4648"/>
      <c r="WEB40" s="4648"/>
      <c r="WEC40" s="4648"/>
      <c r="WED40" s="4648"/>
      <c r="WEE40" s="4648"/>
      <c r="WEF40" s="4648"/>
      <c r="WEG40" s="4648"/>
      <c r="WEH40" s="4648"/>
      <c r="WEI40" s="4648"/>
      <c r="WEJ40" s="4648"/>
      <c r="WEK40" s="4648"/>
      <c r="WEL40" s="4648"/>
      <c r="WEM40" s="4648"/>
      <c r="WEN40" s="4648"/>
      <c r="WEO40" s="4648"/>
      <c r="WEP40" s="4648"/>
      <c r="WEQ40" s="4648"/>
      <c r="WER40" s="4648"/>
      <c r="WES40" s="4648"/>
      <c r="WET40" s="4648"/>
      <c r="WEU40" s="4648"/>
      <c r="WEV40" s="4648"/>
      <c r="WEW40" s="4648"/>
      <c r="WEX40" s="4648"/>
      <c r="WEY40" s="4648"/>
      <c r="WEZ40" s="4648"/>
      <c r="WFA40" s="4648"/>
      <c r="WFB40" s="4648"/>
      <c r="WFC40" s="4648"/>
      <c r="WFD40" s="4648"/>
      <c r="WFE40" s="4648"/>
      <c r="WFF40" s="4648"/>
      <c r="WFG40" s="4648"/>
      <c r="WFH40" s="4648"/>
      <c r="WFI40" s="4648"/>
      <c r="WFJ40" s="4648"/>
      <c r="WFK40" s="4648"/>
      <c r="WFL40" s="4648"/>
      <c r="WFM40" s="4648"/>
      <c r="WFN40" s="4648"/>
      <c r="WFO40" s="4648"/>
      <c r="WFP40" s="4648"/>
      <c r="WFQ40" s="4648"/>
      <c r="WFR40" s="4648"/>
      <c r="WFS40" s="4648"/>
      <c r="WFT40" s="4648"/>
      <c r="WFU40" s="4648"/>
      <c r="WFV40" s="4648"/>
      <c r="WFW40" s="4648"/>
      <c r="WFX40" s="4648"/>
      <c r="WFY40" s="4648"/>
      <c r="WFZ40" s="4648"/>
      <c r="WGA40" s="4648"/>
      <c r="WGB40" s="4648"/>
      <c r="WGC40" s="4648"/>
      <c r="WGD40" s="4648"/>
      <c r="WGE40" s="4648"/>
      <c r="WGF40" s="4648"/>
      <c r="WGG40" s="4648"/>
      <c r="WGH40" s="4648"/>
      <c r="WGI40" s="4648"/>
      <c r="WGJ40" s="4648"/>
      <c r="WGK40" s="4648"/>
      <c r="WGL40" s="4648"/>
      <c r="WGM40" s="4648"/>
      <c r="WGN40" s="4648"/>
      <c r="WGO40" s="4648"/>
      <c r="WGP40" s="4648"/>
      <c r="WGQ40" s="4648"/>
      <c r="WGR40" s="4648"/>
      <c r="WGS40" s="4648"/>
      <c r="WGT40" s="4648"/>
      <c r="WGU40" s="4648"/>
      <c r="WGV40" s="4648"/>
      <c r="WGW40" s="4648"/>
      <c r="WGX40" s="4648"/>
      <c r="WGY40" s="4648"/>
      <c r="WGZ40" s="4648"/>
      <c r="WHA40" s="4648"/>
      <c r="WHB40" s="4648"/>
      <c r="WHC40" s="4648"/>
      <c r="WHD40" s="4648"/>
      <c r="WHE40" s="4648"/>
      <c r="WHF40" s="4648"/>
      <c r="WHG40" s="4648"/>
      <c r="WHH40" s="4648"/>
      <c r="WHI40" s="4648"/>
      <c r="WHJ40" s="4648"/>
      <c r="WHK40" s="4648"/>
      <c r="WHL40" s="4648"/>
      <c r="WHM40" s="4648"/>
      <c r="WHN40" s="4648"/>
      <c r="WHO40" s="4648"/>
      <c r="WHP40" s="4648"/>
      <c r="WHQ40" s="4648"/>
      <c r="WHR40" s="4648"/>
      <c r="WHS40" s="4648"/>
      <c r="WHT40" s="4648"/>
      <c r="WHU40" s="4648"/>
      <c r="WHV40" s="4648"/>
      <c r="WHW40" s="4648"/>
      <c r="WHX40" s="4648"/>
      <c r="WHY40" s="4648"/>
      <c r="WHZ40" s="4648"/>
      <c r="WIA40" s="4648"/>
      <c r="WIB40" s="4648"/>
      <c r="WIC40" s="4648"/>
      <c r="WID40" s="4648"/>
      <c r="WIE40" s="4648"/>
      <c r="WIF40" s="4648"/>
      <c r="WIG40" s="4648"/>
      <c r="WIH40" s="4648"/>
      <c r="WII40" s="4648"/>
      <c r="WIJ40" s="4648"/>
      <c r="WIK40" s="4648"/>
      <c r="WIL40" s="4648"/>
      <c r="WIM40" s="4648"/>
      <c r="WIN40" s="4648"/>
      <c r="WIO40" s="4648"/>
      <c r="WIP40" s="4648"/>
      <c r="WIQ40" s="4648"/>
      <c r="WIR40" s="4648"/>
      <c r="WIS40" s="4648"/>
      <c r="WIT40" s="4648"/>
      <c r="WIU40" s="4648"/>
      <c r="WIV40" s="4648"/>
      <c r="WIW40" s="4648"/>
      <c r="WIX40" s="4648"/>
      <c r="WIY40" s="4648"/>
      <c r="WIZ40" s="4648"/>
      <c r="WJA40" s="4648"/>
      <c r="WJB40" s="4648"/>
      <c r="WJC40" s="4648"/>
      <c r="WJD40" s="4648"/>
      <c r="WJE40" s="4648"/>
      <c r="WJF40" s="4648"/>
      <c r="WJG40" s="4648"/>
      <c r="WJH40" s="4648"/>
      <c r="WJI40" s="4648"/>
      <c r="WJJ40" s="4648"/>
      <c r="WJK40" s="4648"/>
      <c r="WJL40" s="4648"/>
      <c r="WJM40" s="4648"/>
      <c r="WJN40" s="4648"/>
      <c r="WJO40" s="4648"/>
      <c r="WJP40" s="4648"/>
      <c r="WJQ40" s="4648"/>
      <c r="WJR40" s="4648"/>
      <c r="WJS40" s="4648"/>
      <c r="WJT40" s="4648"/>
      <c r="WJU40" s="4648"/>
      <c r="WJV40" s="4648"/>
      <c r="WJW40" s="4648"/>
      <c r="WJX40" s="4648"/>
      <c r="WJY40" s="4648"/>
      <c r="WJZ40" s="4648"/>
      <c r="WKA40" s="4648"/>
      <c r="WKB40" s="4648"/>
      <c r="WKC40" s="4648"/>
      <c r="WKD40" s="4648"/>
      <c r="WKE40" s="4648"/>
      <c r="WKF40" s="4648"/>
      <c r="WKG40" s="4648"/>
      <c r="WKH40" s="4648"/>
      <c r="WKI40" s="4648"/>
      <c r="WKJ40" s="4648"/>
      <c r="WKK40" s="4648"/>
      <c r="WKL40" s="4648"/>
      <c r="WKM40" s="4648"/>
      <c r="WKN40" s="4648"/>
      <c r="WKO40" s="4648"/>
      <c r="WKP40" s="4648"/>
      <c r="WKQ40" s="4648"/>
      <c r="WKR40" s="4648"/>
      <c r="WKS40" s="4648"/>
      <c r="WKT40" s="4648"/>
      <c r="WKU40" s="4648"/>
      <c r="WKV40" s="4648"/>
      <c r="WKW40" s="4648"/>
      <c r="WKX40" s="4648"/>
      <c r="WKY40" s="4648"/>
      <c r="WKZ40" s="4648"/>
      <c r="WLA40" s="4648"/>
      <c r="WLB40" s="4648"/>
      <c r="WLC40" s="4648"/>
      <c r="WLD40" s="4648"/>
      <c r="WLE40" s="4648"/>
      <c r="WLF40" s="4648"/>
      <c r="WLG40" s="4648"/>
      <c r="WLH40" s="4648"/>
      <c r="WLI40" s="4648"/>
      <c r="WLJ40" s="4648"/>
      <c r="WLK40" s="4648"/>
      <c r="WLL40" s="4648"/>
      <c r="WLM40" s="4648"/>
      <c r="WLN40" s="4648"/>
      <c r="WLO40" s="4648"/>
      <c r="WLP40" s="4648"/>
      <c r="WLQ40" s="4648"/>
      <c r="WLR40" s="4648"/>
      <c r="WLS40" s="4648"/>
      <c r="WLT40" s="4648"/>
      <c r="WLU40" s="4648"/>
      <c r="WLV40" s="4648"/>
      <c r="WLW40" s="4648"/>
      <c r="WLX40" s="4648"/>
      <c r="WLY40" s="4648"/>
      <c r="WLZ40" s="4648"/>
      <c r="WMA40" s="4648"/>
      <c r="WMB40" s="4648"/>
      <c r="WMC40" s="4648"/>
      <c r="WMD40" s="4648"/>
      <c r="WME40" s="4648"/>
      <c r="WMF40" s="4648"/>
      <c r="WMG40" s="4648"/>
      <c r="WMH40" s="4648"/>
      <c r="WMI40" s="4648"/>
      <c r="WMJ40" s="4648"/>
      <c r="WMK40" s="4648"/>
      <c r="WML40" s="4648"/>
      <c r="WMM40" s="4648"/>
      <c r="WMN40" s="4648"/>
      <c r="WMO40" s="4648"/>
      <c r="WMP40" s="4648"/>
      <c r="WMQ40" s="4648"/>
      <c r="WMR40" s="4648"/>
      <c r="WMS40" s="4648"/>
      <c r="WMT40" s="4648"/>
      <c r="WMU40" s="4648"/>
      <c r="WMV40" s="4648"/>
      <c r="WMW40" s="4648"/>
      <c r="WMX40" s="4648"/>
      <c r="WMY40" s="4648"/>
      <c r="WMZ40" s="4648"/>
      <c r="WNA40" s="4648"/>
      <c r="WNB40" s="4648"/>
      <c r="WNC40" s="4648"/>
      <c r="WND40" s="4648"/>
      <c r="WNE40" s="4648"/>
      <c r="WNF40" s="4648"/>
      <c r="WNG40" s="4648"/>
      <c r="WNH40" s="4648"/>
      <c r="WNI40" s="4648"/>
      <c r="WNJ40" s="4648"/>
      <c r="WNK40" s="4648"/>
      <c r="WNL40" s="4648"/>
      <c r="WNM40" s="4648"/>
      <c r="WNN40" s="4648"/>
      <c r="WNO40" s="4648"/>
      <c r="WNP40" s="4648"/>
      <c r="WNQ40" s="4648"/>
      <c r="WNR40" s="4648"/>
      <c r="WNS40" s="4648"/>
      <c r="WNT40" s="4648"/>
      <c r="WNU40" s="4648"/>
      <c r="WNV40" s="4648"/>
      <c r="WNW40" s="4648"/>
      <c r="WNX40" s="4648"/>
      <c r="WNY40" s="4648"/>
      <c r="WNZ40" s="4648"/>
      <c r="WOA40" s="4648"/>
      <c r="WOB40" s="4648"/>
      <c r="WOC40" s="4648"/>
      <c r="WOD40" s="4648"/>
      <c r="WOE40" s="4648"/>
      <c r="WOF40" s="4648"/>
      <c r="WOG40" s="4648"/>
      <c r="WOH40" s="4648"/>
      <c r="WOI40" s="4648"/>
      <c r="WOJ40" s="4648"/>
      <c r="WOK40" s="4648"/>
      <c r="WOL40" s="4648"/>
      <c r="WOM40" s="4648"/>
      <c r="WON40" s="4648"/>
      <c r="WOO40" s="4648"/>
      <c r="WOP40" s="4648"/>
      <c r="WOQ40" s="4648"/>
      <c r="WOR40" s="4648"/>
      <c r="WOS40" s="4648"/>
      <c r="WOT40" s="4648"/>
      <c r="WOU40" s="4648"/>
      <c r="WOV40" s="4648"/>
      <c r="WOW40" s="4648"/>
      <c r="WOX40" s="4648"/>
      <c r="WOY40" s="4648"/>
      <c r="WOZ40" s="4648"/>
      <c r="WPA40" s="4648"/>
      <c r="WPB40" s="4648"/>
      <c r="WPC40" s="4648"/>
      <c r="WPD40" s="4648"/>
      <c r="WPE40" s="4648"/>
      <c r="WPF40" s="4648"/>
      <c r="WPG40" s="4648"/>
      <c r="WPH40" s="4648"/>
      <c r="WPI40" s="4648"/>
      <c r="WPJ40" s="4648"/>
      <c r="WPK40" s="4648"/>
      <c r="WPL40" s="4648"/>
      <c r="WPM40" s="4648"/>
      <c r="WPN40" s="4648"/>
      <c r="WPO40" s="4648"/>
      <c r="WPP40" s="4648"/>
      <c r="WPQ40" s="4648"/>
      <c r="WPR40" s="4648"/>
      <c r="WPS40" s="4648"/>
      <c r="WPT40" s="4648"/>
      <c r="WPU40" s="4648"/>
      <c r="WPV40" s="4648"/>
      <c r="WPW40" s="4648"/>
      <c r="WPX40" s="4648"/>
      <c r="WPY40" s="4648"/>
      <c r="WPZ40" s="4648"/>
      <c r="WQA40" s="4648"/>
      <c r="WQB40" s="4648"/>
      <c r="WQC40" s="4648"/>
      <c r="WQD40" s="4648"/>
      <c r="WQE40" s="4648"/>
      <c r="WQF40" s="4648"/>
      <c r="WQG40" s="4648"/>
      <c r="WQH40" s="4648"/>
      <c r="WQI40" s="4648"/>
      <c r="WQJ40" s="4648"/>
      <c r="WQK40" s="4648"/>
      <c r="WQL40" s="4648"/>
      <c r="WQM40" s="4648"/>
      <c r="WQN40" s="4648"/>
      <c r="WQO40" s="4648"/>
      <c r="WQP40" s="4648"/>
      <c r="WQQ40" s="4648"/>
      <c r="WQR40" s="4648"/>
      <c r="WQS40" s="4648"/>
      <c r="WQT40" s="4648"/>
      <c r="WQU40" s="4648"/>
      <c r="WQV40" s="4648"/>
      <c r="WQW40" s="4648"/>
      <c r="WQX40" s="4648"/>
      <c r="WQY40" s="4648"/>
      <c r="WQZ40" s="4648"/>
      <c r="WRA40" s="4648"/>
      <c r="WRB40" s="4648"/>
      <c r="WRC40" s="4648"/>
      <c r="WRD40" s="4648"/>
      <c r="WRE40" s="4648"/>
      <c r="WRF40" s="4648"/>
      <c r="WRG40" s="4648"/>
      <c r="WRH40" s="4648"/>
      <c r="WRI40" s="4648"/>
      <c r="WRJ40" s="4648"/>
      <c r="WRK40" s="4648"/>
      <c r="WRL40" s="4648"/>
      <c r="WRM40" s="4648"/>
      <c r="WRN40" s="4648"/>
      <c r="WRO40" s="4648"/>
      <c r="WRP40" s="4648"/>
      <c r="WRQ40" s="4648"/>
      <c r="WRR40" s="4648"/>
      <c r="WRS40" s="4648"/>
      <c r="WRT40" s="4648"/>
      <c r="WRU40" s="4648"/>
      <c r="WRV40" s="4648"/>
      <c r="WRW40" s="4648"/>
      <c r="WRX40" s="4648"/>
      <c r="WRY40" s="4648"/>
      <c r="WRZ40" s="4648"/>
      <c r="WSA40" s="4648"/>
      <c r="WSB40" s="4648"/>
      <c r="WSC40" s="4648"/>
      <c r="WSD40" s="4648"/>
      <c r="WSE40" s="4648"/>
      <c r="WSF40" s="4648"/>
      <c r="WSG40" s="4648"/>
      <c r="WSH40" s="4648"/>
      <c r="WSI40" s="4648"/>
      <c r="WSJ40" s="4648"/>
      <c r="WSK40" s="4648"/>
      <c r="WSL40" s="4648"/>
      <c r="WSM40" s="4648"/>
      <c r="WSN40" s="4648"/>
      <c r="WSO40" s="4648"/>
      <c r="WSP40" s="4648"/>
      <c r="WSQ40" s="4648"/>
      <c r="WSR40" s="4648"/>
      <c r="WSS40" s="4648"/>
      <c r="WST40" s="4648"/>
      <c r="WSU40" s="4648"/>
      <c r="WSV40" s="4648"/>
      <c r="WSW40" s="4648"/>
      <c r="WSX40" s="4648"/>
      <c r="WSY40" s="4648"/>
      <c r="WSZ40" s="4648"/>
      <c r="WTA40" s="4648"/>
      <c r="WTB40" s="4648"/>
      <c r="WTC40" s="4648"/>
      <c r="WTD40" s="4648"/>
      <c r="WTE40" s="4648"/>
      <c r="WTF40" s="4648"/>
      <c r="WTG40" s="4648"/>
      <c r="WTH40" s="4648"/>
      <c r="WTI40" s="4648"/>
      <c r="WTJ40" s="4648"/>
      <c r="WTK40" s="4648"/>
      <c r="WTL40" s="4648"/>
      <c r="WTM40" s="4648"/>
      <c r="WTN40" s="4648"/>
      <c r="WTO40" s="4648"/>
      <c r="WTP40" s="4648"/>
      <c r="WTQ40" s="4648"/>
      <c r="WTR40" s="4648"/>
      <c r="WTS40" s="4648"/>
      <c r="WTT40" s="4648"/>
      <c r="WTU40" s="4648"/>
      <c r="WTV40" s="4648"/>
      <c r="WTW40" s="4648"/>
      <c r="WTX40" s="4648"/>
      <c r="WTY40" s="4648"/>
      <c r="WTZ40" s="4648"/>
      <c r="WUA40" s="4648"/>
      <c r="WUB40" s="4648"/>
      <c r="WUC40" s="4648"/>
      <c r="WUD40" s="4648"/>
      <c r="WUE40" s="4648"/>
      <c r="WUF40" s="4648"/>
      <c r="WUG40" s="4648"/>
      <c r="WUH40" s="4648"/>
      <c r="WUI40" s="4648"/>
      <c r="WUJ40" s="4648"/>
      <c r="WUK40" s="4648"/>
      <c r="WUL40" s="4648"/>
      <c r="WUM40" s="4648"/>
      <c r="WUN40" s="4648"/>
      <c r="WUO40" s="4648"/>
      <c r="WUP40" s="4648"/>
      <c r="WUQ40" s="4648"/>
      <c r="WUR40" s="4648"/>
      <c r="WUS40" s="4648"/>
      <c r="WUT40" s="4648"/>
      <c r="WUU40" s="4648"/>
      <c r="WUV40" s="4648"/>
      <c r="WUW40" s="4648"/>
      <c r="WUX40" s="4648"/>
      <c r="WUY40" s="4648"/>
      <c r="WUZ40" s="4648"/>
      <c r="WVA40" s="4648"/>
      <c r="WVB40" s="4648"/>
      <c r="WVC40" s="4648"/>
      <c r="WVD40" s="4648"/>
      <c r="WVE40" s="4648"/>
      <c r="WVF40" s="4648"/>
      <c r="WVG40" s="4648"/>
      <c r="WVH40" s="4648"/>
      <c r="WVI40" s="4648"/>
      <c r="WVJ40" s="4648"/>
      <c r="WVK40" s="4648"/>
      <c r="WVL40" s="4648"/>
      <c r="WVM40" s="4648"/>
      <c r="WVN40" s="4648"/>
      <c r="WVO40" s="4648"/>
      <c r="WVP40" s="4648"/>
      <c r="WVQ40" s="4648"/>
      <c r="WVR40" s="4648"/>
      <c r="WVS40" s="4648"/>
      <c r="WVT40" s="4648"/>
      <c r="WVU40" s="4648"/>
      <c r="WVV40" s="4648"/>
      <c r="WVW40" s="4648"/>
      <c r="WVX40" s="4648"/>
      <c r="WVY40" s="4648"/>
      <c r="WVZ40" s="4648"/>
      <c r="WWA40" s="4648"/>
      <c r="WWB40" s="4648"/>
      <c r="WWC40" s="4648"/>
      <c r="WWD40" s="4648"/>
      <c r="WWE40" s="4648"/>
      <c r="WWF40" s="4648"/>
      <c r="WWG40" s="4648"/>
      <c r="WWH40" s="4648"/>
      <c r="WWI40" s="4648"/>
      <c r="WWJ40" s="4648"/>
      <c r="WWK40" s="4648"/>
      <c r="WWL40" s="4648"/>
      <c r="WWM40" s="4648"/>
      <c r="WWN40" s="4648"/>
      <c r="WWO40" s="4648"/>
      <c r="WWP40" s="4648"/>
      <c r="WWQ40" s="4648"/>
      <c r="WWR40" s="4648"/>
      <c r="WWS40" s="4648"/>
      <c r="WWT40" s="4648"/>
      <c r="WWU40" s="4648"/>
      <c r="WWV40" s="4648"/>
      <c r="WWW40" s="4648"/>
      <c r="WWX40" s="4648"/>
      <c r="WWY40" s="4648"/>
      <c r="WWZ40" s="4648"/>
      <c r="WXA40" s="4648"/>
      <c r="WXB40" s="4648"/>
      <c r="WXC40" s="4648"/>
      <c r="WXD40" s="4648"/>
      <c r="WXE40" s="4648"/>
      <c r="WXF40" s="4648"/>
      <c r="WXG40" s="4648"/>
      <c r="WXH40" s="4648"/>
      <c r="WXI40" s="4648"/>
      <c r="WXJ40" s="4648"/>
      <c r="WXK40" s="4648"/>
      <c r="WXL40" s="4648"/>
      <c r="WXM40" s="4648"/>
      <c r="WXN40" s="4648"/>
      <c r="WXO40" s="4648"/>
      <c r="WXP40" s="4648"/>
      <c r="WXQ40" s="4648"/>
      <c r="WXR40" s="4648"/>
      <c r="WXS40" s="4648"/>
      <c r="WXT40" s="4648"/>
      <c r="WXU40" s="4648"/>
      <c r="WXV40" s="4648"/>
      <c r="WXW40" s="4648"/>
      <c r="WXX40" s="4648"/>
      <c r="WXY40" s="4648"/>
      <c r="WXZ40" s="4648"/>
      <c r="WYA40" s="4648"/>
      <c r="WYB40" s="4648"/>
      <c r="WYC40" s="4648"/>
      <c r="WYD40" s="4648"/>
      <c r="WYE40" s="4648"/>
      <c r="WYF40" s="4648"/>
      <c r="WYG40" s="4648"/>
      <c r="WYH40" s="4648"/>
      <c r="WYI40" s="4648"/>
      <c r="WYJ40" s="4648"/>
      <c r="WYK40" s="4648"/>
      <c r="WYL40" s="4648"/>
      <c r="WYM40" s="4648"/>
      <c r="WYN40" s="4648"/>
      <c r="WYO40" s="4648"/>
      <c r="WYP40" s="4648"/>
      <c r="WYQ40" s="4648"/>
      <c r="WYR40" s="4648"/>
      <c r="WYS40" s="4648"/>
      <c r="WYT40" s="4648"/>
      <c r="WYU40" s="4648"/>
      <c r="WYV40" s="4648"/>
      <c r="WYW40" s="4648"/>
      <c r="WYX40" s="4648"/>
      <c r="WYY40" s="4648"/>
      <c r="WYZ40" s="4648"/>
      <c r="WZA40" s="4648"/>
      <c r="WZB40" s="4648"/>
      <c r="WZC40" s="4648"/>
      <c r="WZD40" s="4648"/>
      <c r="WZE40" s="4648"/>
      <c r="WZF40" s="4648"/>
      <c r="WZG40" s="4648"/>
      <c r="WZH40" s="4648"/>
      <c r="WZI40" s="4648"/>
      <c r="WZJ40" s="4648"/>
      <c r="WZK40" s="4648"/>
      <c r="WZL40" s="4648"/>
      <c r="WZM40" s="4648"/>
      <c r="WZN40" s="4648"/>
      <c r="WZO40" s="4648"/>
      <c r="WZP40" s="4648"/>
      <c r="WZQ40" s="4648"/>
      <c r="WZR40" s="4648"/>
      <c r="WZS40" s="4648"/>
      <c r="WZT40" s="4648"/>
      <c r="WZU40" s="4648"/>
      <c r="WZV40" s="4648"/>
      <c r="WZW40" s="4648"/>
      <c r="WZX40" s="4648"/>
      <c r="WZY40" s="4648"/>
      <c r="WZZ40" s="4648"/>
      <c r="XAA40" s="4648"/>
      <c r="XAB40" s="4648"/>
      <c r="XAC40" s="4648"/>
      <c r="XAD40" s="4648"/>
      <c r="XAE40" s="4648"/>
      <c r="XAF40" s="4648"/>
      <c r="XAG40" s="4648"/>
      <c r="XAH40" s="4648"/>
      <c r="XAI40" s="4648"/>
      <c r="XAJ40" s="4648"/>
      <c r="XAK40" s="4648"/>
      <c r="XAL40" s="4648"/>
      <c r="XAM40" s="4648"/>
      <c r="XAN40" s="4648"/>
      <c r="XAO40" s="4648"/>
      <c r="XAP40" s="4648"/>
      <c r="XAQ40" s="4648"/>
      <c r="XAR40" s="4648"/>
      <c r="XAS40" s="4648"/>
      <c r="XAT40" s="4648"/>
      <c r="XAU40" s="4648"/>
      <c r="XAV40" s="4648"/>
      <c r="XAW40" s="4648"/>
      <c r="XAX40" s="4648"/>
      <c r="XAY40" s="4648"/>
      <c r="XAZ40" s="4648"/>
      <c r="XBA40" s="4648"/>
      <c r="XBB40" s="4648"/>
      <c r="XBC40" s="4648"/>
      <c r="XBD40" s="4648"/>
      <c r="XBE40" s="4648"/>
      <c r="XBF40" s="4648"/>
      <c r="XBG40" s="4648"/>
      <c r="XBH40" s="4648"/>
      <c r="XBI40" s="4648"/>
      <c r="XBJ40" s="4648"/>
      <c r="XBK40" s="4648"/>
      <c r="XBL40" s="4648"/>
      <c r="XBM40" s="4648"/>
      <c r="XBN40" s="4648"/>
      <c r="XBO40" s="4648"/>
      <c r="XBP40" s="4648"/>
      <c r="XBQ40" s="4648"/>
      <c r="XBR40" s="4648"/>
      <c r="XBS40" s="4648"/>
      <c r="XBT40" s="4648"/>
      <c r="XBU40" s="4648"/>
      <c r="XBV40" s="4648"/>
      <c r="XBW40" s="4648"/>
      <c r="XBX40" s="4648"/>
      <c r="XBY40" s="4648"/>
      <c r="XBZ40" s="4648"/>
      <c r="XCA40" s="4648"/>
      <c r="XCB40" s="4648"/>
      <c r="XCC40" s="4648"/>
      <c r="XCD40" s="4648"/>
      <c r="XCE40" s="4648"/>
      <c r="XCF40" s="4648"/>
      <c r="XCG40" s="4648"/>
      <c r="XCH40" s="4648"/>
      <c r="XCI40" s="4648"/>
      <c r="XCJ40" s="4648"/>
      <c r="XCK40" s="4648"/>
      <c r="XCL40" s="4648"/>
      <c r="XCM40" s="4648"/>
      <c r="XCN40" s="4648"/>
      <c r="XCO40" s="4648"/>
      <c r="XCP40" s="4648"/>
      <c r="XCQ40" s="4648"/>
      <c r="XCR40" s="4648"/>
      <c r="XCS40" s="4648"/>
      <c r="XCT40" s="4648"/>
      <c r="XCU40" s="4648"/>
      <c r="XCV40" s="4648"/>
      <c r="XCW40" s="4648"/>
      <c r="XCX40" s="4648"/>
      <c r="XCY40" s="4648"/>
      <c r="XCZ40" s="4648"/>
      <c r="XDA40" s="4648"/>
      <c r="XDB40" s="4648"/>
      <c r="XDC40" s="4648"/>
      <c r="XDD40" s="4648"/>
      <c r="XDE40" s="4648"/>
      <c r="XDF40" s="4648"/>
      <c r="XDG40" s="4648"/>
      <c r="XDH40" s="4648"/>
      <c r="XDI40" s="4648"/>
      <c r="XDJ40" s="4648"/>
      <c r="XDK40" s="4648"/>
      <c r="XDL40" s="4648"/>
      <c r="XDM40" s="4648"/>
      <c r="XDN40" s="4648"/>
      <c r="XDO40" s="4648"/>
      <c r="XDP40" s="4648"/>
      <c r="XDQ40" s="4648"/>
      <c r="XDR40" s="4648"/>
      <c r="XDS40" s="4648"/>
      <c r="XDT40" s="4648"/>
      <c r="XDU40" s="4648"/>
      <c r="XDV40" s="4648"/>
      <c r="XDW40" s="4648"/>
      <c r="XDX40" s="4648"/>
      <c r="XDY40" s="4648"/>
      <c r="XDZ40" s="4648"/>
      <c r="XEA40" s="4648"/>
      <c r="XEB40" s="4648"/>
      <c r="XEC40" s="4648"/>
      <c r="XED40" s="4648"/>
      <c r="XEE40" s="4648"/>
      <c r="XEF40" s="4648"/>
      <c r="XEG40" s="4648"/>
      <c r="XEH40" s="4648"/>
      <c r="XEI40" s="4648"/>
      <c r="XEJ40" s="4648"/>
      <c r="XEK40" s="4648"/>
      <c r="XEL40" s="4648"/>
      <c r="XEM40" s="4648"/>
      <c r="XEN40" s="4648"/>
      <c r="XEO40" s="4648"/>
      <c r="XEP40" s="4648"/>
      <c r="XEQ40" s="4648"/>
      <c r="XER40" s="4648"/>
      <c r="XES40" s="4648"/>
      <c r="XET40" s="4648"/>
      <c r="XEU40" s="4648"/>
      <c r="XEV40" s="4648"/>
      <c r="XEW40" s="4648"/>
      <c r="XEX40" s="4648"/>
      <c r="XEY40" s="4648"/>
      <c r="XEZ40" s="4648"/>
      <c r="XFA40" s="4648"/>
      <c r="XFB40" s="4648"/>
      <c r="XFC40" s="4648"/>
      <c r="XFD40" s="4648"/>
    </row>
    <row r="41" spans="1:16384">
      <c r="B41" s="4650" t="s">
        <v>198</v>
      </c>
      <c r="C41" s="4651"/>
      <c r="D41" s="4651"/>
      <c r="E41" s="4651"/>
      <c r="F41" s="4651"/>
      <c r="G41" s="4651"/>
      <c r="H41" s="4651"/>
      <c r="I41" s="4651"/>
      <c r="J41" s="4651"/>
      <c r="K41" s="4651"/>
      <c r="L41" s="4651"/>
      <c r="M41" s="4651"/>
      <c r="N41" s="4651"/>
      <c r="O41" s="4651"/>
      <c r="P41" s="4651"/>
      <c r="Q41" s="4652"/>
    </row>
    <row r="42" spans="1:16384" ht="13.5" thickBot="1">
      <c r="B42" s="4470" t="s">
        <v>734</v>
      </c>
      <c r="C42" s="4592"/>
      <c r="D42" s="4592"/>
      <c r="E42" s="4592"/>
      <c r="F42" s="4592"/>
      <c r="G42" s="4592"/>
      <c r="H42" s="4592"/>
      <c r="I42" s="4592"/>
      <c r="J42" s="4592"/>
      <c r="K42" s="4592"/>
      <c r="L42" s="4592"/>
      <c r="M42" s="4592"/>
      <c r="N42" s="4592"/>
      <c r="O42" s="4592"/>
      <c r="P42" s="4592"/>
      <c r="Q42" s="4593"/>
    </row>
    <row r="43" spans="1:16384" ht="13.5" thickBot="1">
      <c r="A43" s="4658" t="s">
        <v>226</v>
      </c>
      <c r="B43" s="4659"/>
      <c r="C43" s="4661"/>
      <c r="D43" s="4655" t="s">
        <v>200</v>
      </c>
      <c r="E43" s="4656"/>
      <c r="F43" s="4656"/>
      <c r="G43" s="4656"/>
      <c r="H43" s="4657"/>
      <c r="I43" s="4655" t="s">
        <v>99</v>
      </c>
      <c r="J43" s="4656"/>
      <c r="K43" s="4656"/>
      <c r="L43" s="4656"/>
      <c r="M43" s="4656"/>
      <c r="N43" s="4655" t="s">
        <v>100</v>
      </c>
      <c r="O43" s="4662"/>
      <c r="P43" s="4662"/>
      <c r="Q43" s="4663"/>
      <c r="U43" s="1991"/>
    </row>
    <row r="44" spans="1:16384" s="3" customFormat="1" ht="45.75" thickBot="1">
      <c r="A44" s="3631" t="s">
        <v>702</v>
      </c>
      <c r="B44" s="3632" t="s">
        <v>229</v>
      </c>
      <c r="C44" s="3030" t="s">
        <v>230</v>
      </c>
      <c r="D44" s="3031" t="s">
        <v>102</v>
      </c>
      <c r="E44" s="4645" t="s">
        <v>699</v>
      </c>
      <c r="F44" s="4629"/>
      <c r="G44" s="4628" t="s">
        <v>700</v>
      </c>
      <c r="H44" s="4646"/>
      <c r="I44" s="3030" t="s">
        <v>102</v>
      </c>
      <c r="J44" s="4645" t="s">
        <v>699</v>
      </c>
      <c r="K44" s="4629"/>
      <c r="L44" s="4628" t="s">
        <v>700</v>
      </c>
      <c r="M44" s="4646"/>
      <c r="N44" s="3030" t="s">
        <v>102</v>
      </c>
      <c r="O44" s="4645" t="s">
        <v>699</v>
      </c>
      <c r="P44" s="4629"/>
      <c r="Q44" s="3077" t="s">
        <v>700</v>
      </c>
    </row>
    <row r="45" spans="1:16384">
      <c r="A45" s="3605" t="s">
        <v>599</v>
      </c>
      <c r="B45" s="3606">
        <v>-0.72477008343992111</v>
      </c>
      <c r="C45" s="3607">
        <v>-0.55677845396866132</v>
      </c>
      <c r="D45" s="3608">
        <v>-0.19955101022698329</v>
      </c>
      <c r="E45" s="4569">
        <v>-0.98245614035087669</v>
      </c>
      <c r="F45" s="4644"/>
      <c r="G45" s="4574">
        <v>1.7256255392579902</v>
      </c>
      <c r="H45" s="4573"/>
      <c r="I45" s="3609">
        <v>-17.977528089887642</v>
      </c>
      <c r="J45" s="4464">
        <v>-26.31578947368422</v>
      </c>
      <c r="K45" s="4452"/>
      <c r="L45" s="4464">
        <v>30.769230769230774</v>
      </c>
      <c r="M45" s="4464"/>
      <c r="N45" s="3609">
        <v>-28.048780487804876</v>
      </c>
      <c r="O45" s="4464">
        <v>-30.405405405405403</v>
      </c>
      <c r="P45" s="4452"/>
      <c r="Q45" s="2377">
        <v>-6.25</v>
      </c>
    </row>
    <row r="46" spans="1:16384">
      <c r="A46" s="3509" t="s">
        <v>626</v>
      </c>
      <c r="B46" s="3606">
        <v>-0.78281449117058344</v>
      </c>
      <c r="C46" s="3610">
        <v>-0.78623445253592195</v>
      </c>
      <c r="D46" s="3608">
        <v>-0.76751671205744287</v>
      </c>
      <c r="E46" s="4447">
        <v>-1.8080667593880406</v>
      </c>
      <c r="F46" s="4563"/>
      <c r="G46" s="4451">
        <v>1.8056749785038733</v>
      </c>
      <c r="H46" s="4453"/>
      <c r="I46" s="3609">
        <v>-28.985507246376812</v>
      </c>
      <c r="J46" s="4464">
        <v>-37.288135593220339</v>
      </c>
      <c r="K46" s="4464"/>
      <c r="L46" s="4451">
        <v>20</v>
      </c>
      <c r="M46" s="4464"/>
      <c r="N46" s="3609">
        <v>4.5454545454545467</v>
      </c>
      <c r="O46" s="4464">
        <v>5.5555555555555571</v>
      </c>
      <c r="P46" s="4464"/>
      <c r="Q46" s="2377">
        <v>0</v>
      </c>
    </row>
    <row r="47" spans="1:16384">
      <c r="A47" s="3509" t="s">
        <v>638</v>
      </c>
      <c r="B47" s="3606">
        <v>-0.7874015748031411</v>
      </c>
      <c r="C47" s="3610">
        <v>-0.62471823275585336</v>
      </c>
      <c r="D47" s="3608">
        <v>-0.61973227565691502</v>
      </c>
      <c r="E47" s="4447">
        <v>-1.8099547511312295</v>
      </c>
      <c r="F47" s="4563"/>
      <c r="G47" s="4451">
        <v>2.3255813953488484</v>
      </c>
      <c r="H47" s="4453"/>
      <c r="I47" s="3609">
        <v>8.3333333333333286</v>
      </c>
      <c r="J47" s="4464">
        <v>10.000000000000014</v>
      </c>
      <c r="K47" s="4464"/>
      <c r="L47" s="4451">
        <v>0</v>
      </c>
      <c r="M47" s="4464"/>
      <c r="N47" s="3609">
        <v>20</v>
      </c>
      <c r="O47" s="4464">
        <v>4.7619047619047734</v>
      </c>
      <c r="P47" s="4464"/>
      <c r="Q47" s="2377">
        <v>233.33333333333337</v>
      </c>
    </row>
    <row r="48" spans="1:16384">
      <c r="A48" s="3510" t="s">
        <v>639</v>
      </c>
      <c r="B48" s="3611">
        <v>-0.89188205314889046</v>
      </c>
      <c r="C48" s="3612">
        <v>-0.71673016078001694</v>
      </c>
      <c r="D48" s="3613">
        <v>-0.76770678553739913</v>
      </c>
      <c r="E48" s="4440">
        <v>-1.5684907633321785</v>
      </c>
      <c r="F48" s="4649"/>
      <c r="G48" s="4444">
        <v>1.1976047904191773</v>
      </c>
      <c r="H48" s="4561"/>
      <c r="I48" s="3614">
        <v>14.0625</v>
      </c>
      <c r="J48" s="4466">
        <v>17.307692307692307</v>
      </c>
      <c r="K48" s="4466"/>
      <c r="L48" s="4444">
        <v>0</v>
      </c>
      <c r="M48" s="4466"/>
      <c r="N48" s="3614">
        <v>10.34482758620689</v>
      </c>
      <c r="O48" s="4466">
        <v>1.8867924528301927</v>
      </c>
      <c r="P48" s="4466"/>
      <c r="Q48" s="2369">
        <v>100</v>
      </c>
    </row>
    <row r="49" spans="1:17">
      <c r="A49" s="3605" t="s">
        <v>689</v>
      </c>
      <c r="B49" s="3606">
        <f t="shared" ref="B49:D52" si="37">SUM(B9/B5)*100-100</f>
        <v>-0.84049079754601053</v>
      </c>
      <c r="C49" s="3607">
        <f t="shared" si="37"/>
        <v>-0.95703125</v>
      </c>
      <c r="D49" s="3608">
        <f t="shared" si="37"/>
        <v>-1.0997250687328091</v>
      </c>
      <c r="E49" s="4569">
        <f t="shared" ref="E49:E53" si="38">SUM(F9/F5)*100-100</f>
        <v>-1.2048192771084416</v>
      </c>
      <c r="F49" s="4644"/>
      <c r="G49" s="4574">
        <f>SUM(G9/G5)*100-100</f>
        <v>-0.84817642069549493</v>
      </c>
      <c r="H49" s="4573"/>
      <c r="I49" s="3609">
        <f t="shared" ref="I49:I71" si="39">SUM(I9/I5)*100-100</f>
        <v>-4.1095890410959015</v>
      </c>
      <c r="J49" s="4464">
        <f>SUM(K9/K5)*100-100</f>
        <v>3.5714285714285836</v>
      </c>
      <c r="K49" s="4452"/>
      <c r="L49" s="4464">
        <f>SUM(L9/L5)*100-100</f>
        <v>-29.411764705882348</v>
      </c>
      <c r="M49" s="4464"/>
      <c r="N49" s="3609">
        <f t="shared" ref="N49:N70" si="40">SUM(N9/N5)*100-100</f>
        <v>4.2372881355932321</v>
      </c>
      <c r="O49" s="4464">
        <f>SUM(P9/P5)*100-100</f>
        <v>11.650485436893206</v>
      </c>
      <c r="P49" s="4452"/>
      <c r="Q49" s="2377">
        <f>SUM(Q9/Q5)*100-100</f>
        <v>-46.666666666666664</v>
      </c>
    </row>
    <row r="50" spans="1:17">
      <c r="A50" s="3509" t="s">
        <v>707</v>
      </c>
      <c r="B50" s="3606">
        <f t="shared" si="37"/>
        <v>-0.6360856269113242</v>
      </c>
      <c r="C50" s="3610">
        <f t="shared" si="37"/>
        <v>-0.82494316336473617</v>
      </c>
      <c r="D50" s="3608">
        <f t="shared" si="37"/>
        <v>-0.64870259481037351</v>
      </c>
      <c r="E50" s="4447">
        <f t="shared" si="38"/>
        <v>-1.5934844192634614</v>
      </c>
      <c r="F50" s="4448"/>
      <c r="G50" s="4451">
        <f>SUM(G10/G6)*100-100</f>
        <v>1.6047297297297405</v>
      </c>
      <c r="H50" s="4453"/>
      <c r="I50" s="3609">
        <f t="shared" si="39"/>
        <v>20.408163265306129</v>
      </c>
      <c r="J50" s="4464">
        <f>SUM(K10/K6)*100-100</f>
        <v>21.621621621621628</v>
      </c>
      <c r="K50" s="4452"/>
      <c r="L50" s="4464">
        <f>SUM(L10/L6)*100-100</f>
        <v>16.666666666666671</v>
      </c>
      <c r="M50" s="4464"/>
      <c r="N50" s="3609">
        <f t="shared" si="40"/>
        <v>-10.869565217391312</v>
      </c>
      <c r="O50" s="4464">
        <f>SUM(P10/P6)*100-100</f>
        <v>-7.8947368421052602</v>
      </c>
      <c r="P50" s="4452"/>
      <c r="Q50" s="2377">
        <f>SUM(Q10/Q6)*100-100</f>
        <v>-25</v>
      </c>
    </row>
    <row r="51" spans="1:17">
      <c r="A51" s="3509" t="s">
        <v>708</v>
      </c>
      <c r="B51" s="3606">
        <f t="shared" si="37"/>
        <v>-0.73260073260073</v>
      </c>
      <c r="C51" s="3610">
        <f t="shared" si="37"/>
        <v>-0.81011017498380511</v>
      </c>
      <c r="D51" s="3608">
        <f t="shared" si="37"/>
        <v>-0.32427039161885318</v>
      </c>
      <c r="E51" s="4447">
        <f t="shared" si="38"/>
        <v>-1.1697979439914974</v>
      </c>
      <c r="F51" s="4448"/>
      <c r="G51" s="4451">
        <f>SUM(G11/G7)*100-100</f>
        <v>1.6835016835016887</v>
      </c>
      <c r="H51" s="4453"/>
      <c r="I51" s="3609">
        <f t="shared" si="39"/>
        <v>1.9230769230769198</v>
      </c>
      <c r="J51" s="4464">
        <f>SUM(K11/K7)*100-100</f>
        <v>9.0909090909090793</v>
      </c>
      <c r="K51" s="4452"/>
      <c r="L51" s="4464">
        <f>SUM(L11/L7)*100-100</f>
        <v>-37.5</v>
      </c>
      <c r="M51" s="4464"/>
      <c r="N51" s="3609">
        <f t="shared" si="40"/>
        <v>-18.518518518518519</v>
      </c>
      <c r="O51" s="4464">
        <f>SUM(P11/P7)*100-100</f>
        <v>-9.0909090909090935</v>
      </c>
      <c r="P51" s="4452"/>
      <c r="Q51" s="2377">
        <f>SUM(Q11/Q7)*100-100</f>
        <v>-60</v>
      </c>
    </row>
    <row r="52" spans="1:17">
      <c r="A52" s="3510" t="s">
        <v>742</v>
      </c>
      <c r="B52" s="3611">
        <f t="shared" si="37"/>
        <v>-1.4202632384450453</v>
      </c>
      <c r="C52" s="3612">
        <f t="shared" si="37"/>
        <v>-1.2356919875130075</v>
      </c>
      <c r="D52" s="3613">
        <f t="shared" si="37"/>
        <v>-0.57399550786124109</v>
      </c>
      <c r="E52" s="4440">
        <f t="shared" si="38"/>
        <v>-1.6643059490084937</v>
      </c>
      <c r="F52" s="4595"/>
      <c r="G52" s="4444">
        <f>SUM(G12/G8)*100-100</f>
        <v>2.028740490278949</v>
      </c>
      <c r="H52" s="4561"/>
      <c r="I52" s="3614">
        <f t="shared" si="39"/>
        <v>-28.767123287671239</v>
      </c>
      <c r="J52" s="4466">
        <f>SUM(K12/K8)*100-100</f>
        <v>-40.983606557377051</v>
      </c>
      <c r="K52" s="4568"/>
      <c r="L52" s="4466">
        <f>SUM(L12/L8)*100-100</f>
        <v>33.333333333333314</v>
      </c>
      <c r="M52" s="4466"/>
      <c r="N52" s="3614">
        <f t="shared" si="40"/>
        <v>26.5625</v>
      </c>
      <c r="O52" s="4466">
        <f>SUM(P12/P8)*100-100</f>
        <v>-3.7037037037037095</v>
      </c>
      <c r="P52" s="4568"/>
      <c r="Q52" s="2369">
        <f>SUM(Q12/Q8)*100-100</f>
        <v>190</v>
      </c>
    </row>
    <row r="53" spans="1:17">
      <c r="A53" s="3605" t="s">
        <v>725</v>
      </c>
      <c r="B53" s="3606">
        <f t="shared" ref="B53:D53" si="41">SUM(B13/B9)*100-100</f>
        <v>-1.6952298459444393</v>
      </c>
      <c r="C53" s="3607">
        <f t="shared" si="41"/>
        <v>-1.281798461841845</v>
      </c>
      <c r="D53" s="3608">
        <f t="shared" si="41"/>
        <v>-0.63179176143542293</v>
      </c>
      <c r="E53" s="4569">
        <f t="shared" si="38"/>
        <v>-2.0803443328550912</v>
      </c>
      <c r="F53" s="4644"/>
      <c r="G53" s="4574">
        <f t="shared" ref="G53:G56" si="42">SUM(G13/G9)*100-100</f>
        <v>2.8229255774165836</v>
      </c>
      <c r="H53" s="4573"/>
      <c r="I53" s="3609">
        <f t="shared" si="39"/>
        <v>4.2857142857142918</v>
      </c>
      <c r="J53" s="4464">
        <f t="shared" ref="J53:J54" si="43">SUM(K13/K9)*100-100</f>
        <v>17.241379310344811</v>
      </c>
      <c r="K53" s="4452"/>
      <c r="L53" s="4464">
        <f t="shared" ref="L53:L56" si="44">SUM(L13/L9)*100-100</f>
        <v>-58.333333333333329</v>
      </c>
      <c r="M53" s="4464"/>
      <c r="N53" s="3609">
        <f t="shared" si="40"/>
        <v>-1.6260162601626007</v>
      </c>
      <c r="O53" s="4464">
        <f t="shared" ref="O53:O54" si="45">SUM(P13/P9)*100-100</f>
        <v>-3.4782608695652186</v>
      </c>
      <c r="P53" s="4452"/>
      <c r="Q53" s="2377">
        <f t="shared" ref="Q53" si="46">SUM(Q13/Q9)*100-100</f>
        <v>25</v>
      </c>
    </row>
    <row r="54" spans="1:17">
      <c r="A54" s="3509" t="s">
        <v>726</v>
      </c>
      <c r="B54" s="3606">
        <f t="shared" ref="B54:D66" si="47">SUM(B14/B10)*100-100</f>
        <v>-1.7973655053551596</v>
      </c>
      <c r="C54" s="3610">
        <f t="shared" si="47"/>
        <v>-1.381975373329837</v>
      </c>
      <c r="D54" s="3608">
        <f t="shared" si="47"/>
        <v>-0.80361627322953666</v>
      </c>
      <c r="E54" s="4447">
        <f>SUM(F14/F10)*100-100</f>
        <v>-1.1155091759625861</v>
      </c>
      <c r="F54" s="4448"/>
      <c r="G54" s="4451">
        <f t="shared" si="42"/>
        <v>-8.3125519534505088E-2</v>
      </c>
      <c r="H54" s="4453"/>
      <c r="I54" s="3609">
        <f t="shared" si="39"/>
        <v>6.7796610169491629</v>
      </c>
      <c r="J54" s="4464">
        <f t="shared" si="43"/>
        <v>17.777777777777786</v>
      </c>
      <c r="K54" s="4452"/>
      <c r="L54" s="4464">
        <f t="shared" si="44"/>
        <v>-28.571428571428569</v>
      </c>
      <c r="M54" s="4464"/>
      <c r="N54" s="3609">
        <f t="shared" si="40"/>
        <v>-24.390243902439025</v>
      </c>
      <c r="O54" s="4464">
        <f t="shared" si="45"/>
        <v>-14.285714285714292</v>
      </c>
      <c r="P54" s="4452"/>
      <c r="Q54" s="2377">
        <f t="shared" ref="Q54:Q70" si="48">SUM(Q14/Q10)*100-100</f>
        <v>-83.333333333333343</v>
      </c>
    </row>
    <row r="55" spans="1:17" ht="13.5" customHeight="1">
      <c r="A55" s="3509" t="s">
        <v>727</v>
      </c>
      <c r="B55" s="3606">
        <f t="shared" si="47"/>
        <v>-2.0172201722017178</v>
      </c>
      <c r="C55" s="3610">
        <f t="shared" si="47"/>
        <v>-1.8098660568441716</v>
      </c>
      <c r="D55" s="3608">
        <f t="shared" ref="D55:D70" si="49">SUM(D15/D11)*100-100</f>
        <v>-1.0510510510510613</v>
      </c>
      <c r="E55" s="4447">
        <f t="shared" ref="E55" si="50">SUM(F15/F11)*100-100</f>
        <v>-1.3988522238163625</v>
      </c>
      <c r="F55" s="4448"/>
      <c r="G55" s="4451">
        <f t="shared" si="42"/>
        <v>-0.2483443708609343</v>
      </c>
      <c r="H55" s="4453"/>
      <c r="I55" s="3609">
        <f t="shared" si="39"/>
        <v>-20.754716981132077</v>
      </c>
      <c r="J55" s="4464">
        <f t="shared" ref="J55" si="51">SUM(K15/K11)*100-100</f>
        <v>-27.083333333333343</v>
      </c>
      <c r="K55" s="4452"/>
      <c r="L55" s="4464">
        <f t="shared" si="44"/>
        <v>40</v>
      </c>
      <c r="M55" s="4464"/>
      <c r="N55" s="3609">
        <f t="shared" si="40"/>
        <v>-15.909090909090907</v>
      </c>
      <c r="O55" s="4464">
        <f t="shared" ref="O55" si="52">SUM(P15/P11)*100-100</f>
        <v>-20</v>
      </c>
      <c r="P55" s="4452"/>
      <c r="Q55" s="2377">
        <f t="shared" si="48"/>
        <v>25</v>
      </c>
    </row>
    <row r="56" spans="1:17" ht="13.5" customHeight="1">
      <c r="A56" s="3510" t="s">
        <v>728</v>
      </c>
      <c r="B56" s="3611">
        <f t="shared" ref="B56:B66" si="53">SUM(B16/B12)*100-100</f>
        <v>-2.5771595354902814</v>
      </c>
      <c r="C56" s="3612">
        <f t="shared" si="47"/>
        <v>-2.5220597919136054</v>
      </c>
      <c r="D56" s="3613">
        <f t="shared" si="49"/>
        <v>-2.1335341365461886</v>
      </c>
      <c r="E56" s="4440">
        <f t="shared" ref="E56" si="54">SUM(F16/F12)*100-100</f>
        <v>-2.0885848037450501</v>
      </c>
      <c r="F56" s="4595"/>
      <c r="G56" s="4444">
        <f t="shared" si="42"/>
        <v>-2.2369511184755595</v>
      </c>
      <c r="H56" s="4561"/>
      <c r="I56" s="3614">
        <f t="shared" si="39"/>
        <v>-7.6923076923076934</v>
      </c>
      <c r="J56" s="4466">
        <f t="shared" ref="J56" si="55">SUM(K16/K12)*100-100</f>
        <v>8.3333333333333286</v>
      </c>
      <c r="K56" s="4568"/>
      <c r="L56" s="4466">
        <f t="shared" si="44"/>
        <v>-43.75</v>
      </c>
      <c r="M56" s="4466"/>
      <c r="N56" s="3614">
        <f t="shared" si="40"/>
        <v>-18.518518518518519</v>
      </c>
      <c r="O56" s="4466">
        <f t="shared" ref="O56" si="56">SUM(P16/P12)*100-100</f>
        <v>-7.6923076923076934</v>
      </c>
      <c r="P56" s="4568"/>
      <c r="Q56" s="2369">
        <f t="shared" si="48"/>
        <v>-37.931034482758619</v>
      </c>
    </row>
    <row r="57" spans="1:17" ht="13.5" customHeight="1">
      <c r="A57" s="3605" t="s">
        <v>765</v>
      </c>
      <c r="B57" s="3606">
        <f t="shared" si="53"/>
        <v>-2.7943860532443807</v>
      </c>
      <c r="C57" s="3607">
        <f t="shared" si="47"/>
        <v>-2.7899853509122323</v>
      </c>
      <c r="D57" s="3608">
        <f t="shared" si="49"/>
        <v>-2.8992878942014215</v>
      </c>
      <c r="E57" s="4569">
        <f t="shared" ref="E57:E62" si="57">SUM(F17/F13)*100-100</f>
        <v>-3.0769230769230802</v>
      </c>
      <c r="F57" s="4644"/>
      <c r="G57" s="4574">
        <f t="shared" ref="G57:G70" si="58">SUM(G17/G13)*100-100</f>
        <v>-2.495840266222956</v>
      </c>
      <c r="H57" s="4573"/>
      <c r="I57" s="3609">
        <f t="shared" si="39"/>
        <v>-17.808219178082197</v>
      </c>
      <c r="J57" s="4464">
        <f t="shared" ref="J57:J62" si="59">SUM(K17/K13)*100-100</f>
        <v>-33.82352941176471</v>
      </c>
      <c r="K57" s="4452"/>
      <c r="L57" s="4464">
        <f t="shared" ref="L57:L70" si="60">SUM(L17/L13)*100-100</f>
        <v>200</v>
      </c>
      <c r="M57" s="4464"/>
      <c r="N57" s="3609">
        <f t="shared" si="40"/>
        <v>4.9586776859504198</v>
      </c>
      <c r="O57" s="4464">
        <f t="shared" ref="O57:O62" si="61">SUM(P17/P13)*100-100</f>
        <v>1.8018018018018012</v>
      </c>
      <c r="P57" s="4452"/>
      <c r="Q57" s="2377">
        <f t="shared" si="48"/>
        <v>40</v>
      </c>
    </row>
    <row r="58" spans="1:17" ht="13.5" customHeight="1">
      <c r="A58" s="3509" t="s">
        <v>769</v>
      </c>
      <c r="B58" s="3606">
        <f t="shared" si="53"/>
        <v>-3.2217625673812194</v>
      </c>
      <c r="C58" s="3610">
        <f t="shared" si="47"/>
        <v>-3.2011688915454641</v>
      </c>
      <c r="D58" s="3608">
        <f t="shared" si="49"/>
        <v>-3.4430379746835484</v>
      </c>
      <c r="E58" s="4447">
        <f t="shared" si="57"/>
        <v>-3.7845705967976784</v>
      </c>
      <c r="F58" s="4448"/>
      <c r="G58" s="4451">
        <f t="shared" si="58"/>
        <v>-2.6622296173044901</v>
      </c>
      <c r="H58" s="4453"/>
      <c r="I58" s="3609">
        <f t="shared" si="39"/>
        <v>-4.7619047619047734</v>
      </c>
      <c r="J58" s="4464">
        <f t="shared" si="59"/>
        <v>-1.8867924528301927</v>
      </c>
      <c r="K58" s="4452"/>
      <c r="L58" s="4464">
        <f t="shared" si="60"/>
        <v>-20</v>
      </c>
      <c r="M58" s="4464"/>
      <c r="N58" s="3609">
        <f t="shared" si="40"/>
        <v>93.548387096774206</v>
      </c>
      <c r="O58" s="4464">
        <f t="shared" si="61"/>
        <v>86.666666666666657</v>
      </c>
      <c r="P58" s="4452"/>
      <c r="Q58" s="2377">
        <f t="shared" si="48"/>
        <v>300</v>
      </c>
    </row>
    <row r="59" spans="1:17" ht="13.5" customHeight="1">
      <c r="A59" s="3509" t="s">
        <v>755</v>
      </c>
      <c r="B59" s="3606">
        <f t="shared" si="53"/>
        <v>-2.9437609841827737</v>
      </c>
      <c r="C59" s="3610">
        <f t="shared" si="47"/>
        <v>-2.9944104338567996</v>
      </c>
      <c r="D59" s="3608">
        <f t="shared" si="49"/>
        <v>-3.7936267071320202</v>
      </c>
      <c r="E59" s="4447">
        <f t="shared" si="57"/>
        <v>-4.1833393961440493</v>
      </c>
      <c r="F59" s="4448"/>
      <c r="G59" s="4451">
        <f t="shared" si="58"/>
        <v>-2.904564315352701</v>
      </c>
      <c r="H59" s="4453"/>
      <c r="I59" s="3609">
        <f t="shared" si="39"/>
        <v>19.047619047619051</v>
      </c>
      <c r="J59" s="4464">
        <f t="shared" si="59"/>
        <v>22.857142857142861</v>
      </c>
      <c r="K59" s="4452"/>
      <c r="L59" s="4464">
        <f t="shared" si="60"/>
        <v>0</v>
      </c>
      <c r="M59" s="4464"/>
      <c r="N59" s="3609">
        <f t="shared" si="40"/>
        <v>62.162162162162161</v>
      </c>
      <c r="O59" s="4464">
        <f t="shared" si="61"/>
        <v>65.625</v>
      </c>
      <c r="P59" s="4452"/>
      <c r="Q59" s="2377">
        <f t="shared" si="48"/>
        <v>40</v>
      </c>
    </row>
    <row r="60" spans="1:17" ht="12.75" customHeight="1">
      <c r="A60" s="3510" t="s">
        <v>770</v>
      </c>
      <c r="B60" s="3611">
        <f t="shared" si="53"/>
        <v>-1.9441611422743534</v>
      </c>
      <c r="C60" s="3612">
        <f t="shared" si="47"/>
        <v>-2.094170100655262</v>
      </c>
      <c r="D60" s="3613">
        <f t="shared" si="49"/>
        <v>-3.231597845601442</v>
      </c>
      <c r="E60" s="4440">
        <f t="shared" si="57"/>
        <v>-2.9422581831555732</v>
      </c>
      <c r="F60" s="4595"/>
      <c r="G60" s="4444">
        <f t="shared" si="58"/>
        <v>-3.8983050847457719</v>
      </c>
      <c r="H60" s="4561"/>
      <c r="I60" s="3614">
        <f t="shared" si="39"/>
        <v>-12.5</v>
      </c>
      <c r="J60" s="4466">
        <f t="shared" si="59"/>
        <v>-7.6923076923076934</v>
      </c>
      <c r="K60" s="4568"/>
      <c r="L60" s="4466">
        <f t="shared" si="60"/>
        <v>-33.333333333333343</v>
      </c>
      <c r="M60" s="4466"/>
      <c r="N60" s="3614">
        <f t="shared" si="40"/>
        <v>10.606060606060595</v>
      </c>
      <c r="O60" s="4466">
        <f t="shared" si="61"/>
        <v>6.25</v>
      </c>
      <c r="P60" s="4568"/>
      <c r="Q60" s="2369">
        <f t="shared" si="48"/>
        <v>22.222222222222229</v>
      </c>
    </row>
    <row r="61" spans="1:17" ht="13.5" customHeight="1">
      <c r="A61" s="3539" t="s">
        <v>792</v>
      </c>
      <c r="B61" s="3606">
        <f t="shared" si="53"/>
        <v>-1.5797992877953959</v>
      </c>
      <c r="C61" s="3610">
        <f t="shared" si="47"/>
        <v>-1.7946434687307402</v>
      </c>
      <c r="D61" s="3608">
        <f t="shared" si="49"/>
        <v>-11.157674174960704</v>
      </c>
      <c r="E61" s="4447">
        <f t="shared" si="57"/>
        <v>-3.2123960695389258</v>
      </c>
      <c r="F61" s="4448"/>
      <c r="G61" s="4464">
        <f t="shared" si="58"/>
        <v>-29.095563139931741</v>
      </c>
      <c r="H61" s="4453"/>
      <c r="I61" s="3609">
        <f t="shared" si="39"/>
        <v>-3.3333333333333286</v>
      </c>
      <c r="J61" s="4464">
        <f t="shared" si="59"/>
        <v>20</v>
      </c>
      <c r="K61" s="4452"/>
      <c r="L61" s="4464">
        <f t="shared" si="60"/>
        <v>-73.333333333333329</v>
      </c>
      <c r="M61" s="4464"/>
      <c r="N61" s="3609">
        <f t="shared" si="40"/>
        <v>-3.9370078740157481</v>
      </c>
      <c r="O61" s="4464">
        <f t="shared" si="61"/>
        <v>-3.5398230088495666</v>
      </c>
      <c r="P61" s="4452"/>
      <c r="Q61" s="2377">
        <f t="shared" si="48"/>
        <v>-7.1428571428571388</v>
      </c>
    </row>
    <row r="62" spans="1:17" ht="13.5" customHeight="1">
      <c r="A62" s="3509" t="s">
        <v>798</v>
      </c>
      <c r="B62" s="3606">
        <f t="shared" si="53"/>
        <v>-1.3018134715025838</v>
      </c>
      <c r="C62" s="3610">
        <f t="shared" si="47"/>
        <v>-1.5094339622641542</v>
      </c>
      <c r="D62" s="3608">
        <f t="shared" si="49"/>
        <v>-10.802307288935495</v>
      </c>
      <c r="E62" s="4447">
        <f t="shared" si="57"/>
        <v>-2.9500756429652029</v>
      </c>
      <c r="F62" s="4448"/>
      <c r="G62" s="4464">
        <f t="shared" si="58"/>
        <v>-28.547008547008545</v>
      </c>
      <c r="H62" s="4453"/>
      <c r="I62" s="3609">
        <f t="shared" si="39"/>
        <v>-15</v>
      </c>
      <c r="J62" s="4464">
        <f t="shared" si="59"/>
        <v>-19.230769230769226</v>
      </c>
      <c r="K62" s="4452"/>
      <c r="L62" s="4464">
        <f t="shared" si="60"/>
        <v>12.5</v>
      </c>
      <c r="M62" s="4464"/>
      <c r="N62" s="3609">
        <f t="shared" si="40"/>
        <v>-46.666666666666664</v>
      </c>
      <c r="O62" s="4464">
        <f t="shared" si="61"/>
        <v>-50</v>
      </c>
      <c r="P62" s="4452"/>
      <c r="Q62" s="2377">
        <f t="shared" si="48"/>
        <v>0</v>
      </c>
    </row>
    <row r="63" spans="1:17" ht="13.5" customHeight="1">
      <c r="A63" s="3509" t="s">
        <v>787</v>
      </c>
      <c r="B63" s="3606">
        <f t="shared" si="53"/>
        <v>-1.5650261915540256</v>
      </c>
      <c r="C63" s="3610">
        <f t="shared" si="47"/>
        <v>-1.797228700782</v>
      </c>
      <c r="D63" s="3608">
        <f t="shared" si="49"/>
        <v>-10.515247108307051</v>
      </c>
      <c r="E63" s="4447">
        <f t="shared" ref="E63" si="62">SUM(F23/F19)*100-100</f>
        <v>-2.3917995444191433</v>
      </c>
      <c r="F63" s="4448"/>
      <c r="G63" s="4464">
        <f t="shared" si="58"/>
        <v>-28.803418803418808</v>
      </c>
      <c r="H63" s="4453"/>
      <c r="I63" s="3609">
        <f t="shared" si="39"/>
        <v>-30</v>
      </c>
      <c r="J63" s="4464">
        <f t="shared" ref="J63" si="63">SUM(K23/K19)*100-100</f>
        <v>-27.906976744186053</v>
      </c>
      <c r="K63" s="4452"/>
      <c r="L63" s="4464">
        <f t="shared" si="60"/>
        <v>-42.857142857142861</v>
      </c>
      <c r="M63" s="4464"/>
      <c r="N63" s="3609">
        <f t="shared" si="40"/>
        <v>-38.333333333333329</v>
      </c>
      <c r="O63" s="4464">
        <f t="shared" ref="O63" si="64">SUM(P23/P19)*100-100</f>
        <v>-33.962264150943398</v>
      </c>
      <c r="P63" s="4452"/>
      <c r="Q63" s="2377">
        <f t="shared" si="48"/>
        <v>-71.428571428571431</v>
      </c>
    </row>
    <row r="64" spans="1:17" ht="12.75" customHeight="1">
      <c r="A64" s="3510" t="s">
        <v>799</v>
      </c>
      <c r="B64" s="3611">
        <f>SUM(B24/B20)*100-100</f>
        <v>-2.0737177403627385</v>
      </c>
      <c r="C64" s="3612">
        <f>SUM(C24/C20)*100-100</f>
        <v>-2.069964810598222</v>
      </c>
      <c r="D64" s="3613">
        <f t="shared" si="49"/>
        <v>-10.575139146567707</v>
      </c>
      <c r="E64" s="4440">
        <f>SUM(F24/F20)*100-100</f>
        <v>-3.2588101553618856</v>
      </c>
      <c r="F64" s="4595"/>
      <c r="G64" s="4444">
        <f t="shared" si="58"/>
        <v>-27.601410934744266</v>
      </c>
      <c r="H64" s="4561"/>
      <c r="I64" s="3614">
        <f t="shared" si="39"/>
        <v>26.19047619047619</v>
      </c>
      <c r="J64" s="4466">
        <f>SUM(K24/K20)*100-100</f>
        <v>22.222222222222229</v>
      </c>
      <c r="K64" s="4568"/>
      <c r="L64" s="4466">
        <f t="shared" si="60"/>
        <v>50</v>
      </c>
      <c r="M64" s="4466"/>
      <c r="N64" s="3614">
        <f t="shared" si="40"/>
        <v>19.178082191780831</v>
      </c>
      <c r="O64" s="4466">
        <f>SUM(P24/P20)*100-100</f>
        <v>19.607843137254903</v>
      </c>
      <c r="P64" s="4568"/>
      <c r="Q64" s="2369">
        <f t="shared" si="48"/>
        <v>18.181818181818187</v>
      </c>
    </row>
    <row r="65" spans="1:19" ht="13.5" customHeight="1">
      <c r="A65" s="3539" t="s">
        <v>825</v>
      </c>
      <c r="B65" s="3606">
        <f t="shared" si="53"/>
        <v>-1.6314716137096212</v>
      </c>
      <c r="C65" s="3610">
        <f t="shared" si="47"/>
        <v>-1.8902141312687348</v>
      </c>
      <c r="D65" s="3608">
        <f t="shared" si="49"/>
        <v>-2.0636792452830264</v>
      </c>
      <c r="E65" s="4447">
        <f t="shared" ref="E65" si="65">SUM(F25/F21)*100-100</f>
        <v>-2.3428348301444828</v>
      </c>
      <c r="F65" s="4448"/>
      <c r="G65" s="4464">
        <f t="shared" si="58"/>
        <v>-1.2033694344163735</v>
      </c>
      <c r="H65" s="4453"/>
      <c r="I65" s="3609">
        <f t="shared" si="39"/>
        <v>6.8965517241379217</v>
      </c>
      <c r="J65" s="4464">
        <f t="shared" ref="J65" si="66">SUM(K25/K21)*100-100</f>
        <v>-5.5555555555555571</v>
      </c>
      <c r="K65" s="4452"/>
      <c r="L65" s="4464">
        <f t="shared" si="60"/>
        <v>175</v>
      </c>
      <c r="M65" s="4464"/>
      <c r="N65" s="3609">
        <f t="shared" si="40"/>
        <v>-11.47540983606558</v>
      </c>
      <c r="O65" s="4464">
        <f t="shared" ref="O65" si="67">SUM(P25/P21)*100-100</f>
        <v>-11.0091743119266</v>
      </c>
      <c r="P65" s="4452"/>
      <c r="Q65" s="2377">
        <f t="shared" si="48"/>
        <v>-15.384615384615387</v>
      </c>
    </row>
    <row r="66" spans="1:19">
      <c r="A66" s="3539" t="s">
        <v>829</v>
      </c>
      <c r="B66" s="3606">
        <f t="shared" si="53"/>
        <v>-1.476474834306714</v>
      </c>
      <c r="C66" s="3610">
        <f t="shared" si="47"/>
        <v>-1.7276210379658608</v>
      </c>
      <c r="D66" s="3608">
        <f t="shared" si="49"/>
        <v>-2.1457965902410336</v>
      </c>
      <c r="E66" s="4447">
        <f t="shared" ref="E66" si="68">SUM(F26/F22)*100-100</f>
        <v>-1.9875292283710166</v>
      </c>
      <c r="F66" s="4448"/>
      <c r="G66" s="4451">
        <f t="shared" si="58"/>
        <v>-2.6315789473684248</v>
      </c>
      <c r="H66" s="4453"/>
      <c r="I66" s="3609">
        <f t="shared" si="39"/>
        <v>-15.686274509803923</v>
      </c>
      <c r="J66" s="4642">
        <f t="shared" ref="J66" si="69">SUM(K26/K22)*100-100</f>
        <v>-16.666666666666657</v>
      </c>
      <c r="K66" s="4452"/>
      <c r="L66" s="4451">
        <f t="shared" si="60"/>
        <v>-11.111111111111114</v>
      </c>
      <c r="M66" s="4453"/>
      <c r="N66" s="3609">
        <f t="shared" si="40"/>
        <v>-6.25</v>
      </c>
      <c r="O66" s="4642">
        <f t="shared" ref="O66" si="70">SUM(P26/P22)*100-100</f>
        <v>-3.5714285714285694</v>
      </c>
      <c r="P66" s="4452"/>
      <c r="Q66" s="2377">
        <f t="shared" si="48"/>
        <v>-25</v>
      </c>
    </row>
    <row r="67" spans="1:19">
      <c r="A67" s="3539" t="s">
        <v>844</v>
      </c>
      <c r="B67" s="3606">
        <f t="shared" ref="B67:C67" si="71">SUM(B27/B23)*100-100</f>
        <v>-1.2679850206950931</v>
      </c>
      <c r="C67" s="3610">
        <f t="shared" si="71"/>
        <v>-1.4040234702430894</v>
      </c>
      <c r="D67" s="3608">
        <f t="shared" si="49"/>
        <v>-1.9682726204465268</v>
      </c>
      <c r="E67" s="4447">
        <f t="shared" ref="E67:E69" si="72">SUM(F27/F23)*100-100</f>
        <v>-2.0614546868922616</v>
      </c>
      <c r="F67" s="4448"/>
      <c r="G67" s="4451">
        <f t="shared" si="58"/>
        <v>-1.6806722689075713</v>
      </c>
      <c r="H67" s="4453"/>
      <c r="I67" s="3609">
        <f t="shared" si="39"/>
        <v>-5.7142857142857224</v>
      </c>
      <c r="J67" s="4642">
        <f t="shared" ref="J67:J69" si="73">SUM(K27/K23)*100-100</f>
        <v>-22.58064516129032</v>
      </c>
      <c r="K67" s="4452"/>
      <c r="L67" s="4451">
        <f t="shared" si="60"/>
        <v>125</v>
      </c>
      <c r="M67" s="4453"/>
      <c r="N67" s="3609">
        <f t="shared" si="40"/>
        <v>-24.324324324324323</v>
      </c>
      <c r="O67" s="4642">
        <f t="shared" ref="O67:O69" si="74">SUM(P27/P23)*100-100</f>
        <v>-28.571428571428569</v>
      </c>
      <c r="P67" s="4452"/>
      <c r="Q67" s="2377">
        <f t="shared" si="48"/>
        <v>50</v>
      </c>
    </row>
    <row r="68" spans="1:19">
      <c r="A68" s="3600" t="s">
        <v>845</v>
      </c>
      <c r="B68" s="3611">
        <f t="shared" ref="B68:C68" si="75">SUM(B28/B24)*100-100</f>
        <v>-0.41157727031333025</v>
      </c>
      <c r="C68" s="3612">
        <f t="shared" si="75"/>
        <v>-0.81730430493905715</v>
      </c>
      <c r="D68" s="3613">
        <f t="shared" si="49"/>
        <v>-1.0966212211025379</v>
      </c>
      <c r="E68" s="4558">
        <f t="shared" si="72"/>
        <v>-1.5667841754798246</v>
      </c>
      <c r="F68" s="4595"/>
      <c r="G68" s="4560">
        <f t="shared" si="58"/>
        <v>0.36540803897686658</v>
      </c>
      <c r="H68" s="4561"/>
      <c r="I68" s="3614">
        <f t="shared" si="39"/>
        <v>-15.094339622641513</v>
      </c>
      <c r="J68" s="4643">
        <f t="shared" si="73"/>
        <v>-22.727272727272734</v>
      </c>
      <c r="K68" s="4568"/>
      <c r="L68" s="4560">
        <f t="shared" si="60"/>
        <v>22.222222222222229</v>
      </c>
      <c r="M68" s="4561"/>
      <c r="N68" s="3614">
        <f t="shared" si="40"/>
        <v>-40.229885057471257</v>
      </c>
      <c r="O68" s="4643">
        <f t="shared" si="74"/>
        <v>-34.426229508196727</v>
      </c>
      <c r="P68" s="4568"/>
      <c r="Q68" s="2369">
        <f t="shared" si="48"/>
        <v>-53.846153846153847</v>
      </c>
    </row>
    <row r="69" spans="1:19">
      <c r="A69" s="3539" t="s">
        <v>846</v>
      </c>
      <c r="B69" s="3606">
        <f t="shared" ref="B69:C71" si="76">SUM(B29/B25)*100-100</f>
        <v>0.10700193941015357</v>
      </c>
      <c r="C69" s="3610">
        <f t="shared" si="76"/>
        <v>-0.12085880847433828</v>
      </c>
      <c r="D69" s="3608">
        <f t="shared" si="49"/>
        <v>0.18061408789887423</v>
      </c>
      <c r="E69" s="4447">
        <f t="shared" si="72"/>
        <v>-0.19992003198720454</v>
      </c>
      <c r="F69" s="4448"/>
      <c r="G69" s="4451">
        <f t="shared" si="58"/>
        <v>1.3398294762484682</v>
      </c>
      <c r="H69" s="4453"/>
      <c r="I69" s="3609">
        <f t="shared" si="39"/>
        <v>41.935483870967744</v>
      </c>
      <c r="J69" s="4642">
        <f t="shared" si="73"/>
        <v>58.823529411764696</v>
      </c>
      <c r="K69" s="4452"/>
      <c r="L69" s="4451">
        <f t="shared" si="60"/>
        <v>-36.363636363636367</v>
      </c>
      <c r="M69" s="4453"/>
      <c r="N69" s="3609">
        <f t="shared" si="40"/>
        <v>-4.6296296296296333</v>
      </c>
      <c r="O69" s="4642">
        <f t="shared" si="74"/>
        <v>-4.1237113402061851</v>
      </c>
      <c r="P69" s="4452"/>
      <c r="Q69" s="2377">
        <f t="shared" si="48"/>
        <v>-9.0909090909090935</v>
      </c>
    </row>
    <row r="70" spans="1:19">
      <c r="A70" s="3539" t="s">
        <v>868</v>
      </c>
      <c r="B70" s="3606">
        <f t="shared" si="76"/>
        <v>0.26641800985747466</v>
      </c>
      <c r="C70" s="3610">
        <f t="shared" si="76"/>
        <v>-3.5443396895161072E-2</v>
      </c>
      <c r="D70" s="3608">
        <f t="shared" si="49"/>
        <v>0.60078101531991024</v>
      </c>
      <c r="E70" s="4447">
        <f t="shared" ref="E70" si="77">SUM(F30/F26)*100-100</f>
        <v>0.31809145129224703</v>
      </c>
      <c r="F70" s="4448"/>
      <c r="G70" s="4451">
        <f t="shared" si="58"/>
        <v>1.4742014742014788</v>
      </c>
      <c r="H70" s="4453"/>
      <c r="I70" s="3609">
        <f t="shared" si="39"/>
        <v>81.395348837209298</v>
      </c>
      <c r="J70" s="4642">
        <f t="shared" ref="J70" si="78">SUM(K30/K26)*100-100</f>
        <v>88.571428571428555</v>
      </c>
      <c r="K70" s="4452"/>
      <c r="L70" s="4451">
        <f t="shared" si="60"/>
        <v>50</v>
      </c>
      <c r="M70" s="4453"/>
      <c r="N70" s="3609">
        <f t="shared" si="40"/>
        <v>56.666666666666657</v>
      </c>
      <c r="O70" s="4642">
        <f t="shared" ref="O70" si="79">SUM(P30/P26)*100-100</f>
        <v>48.148148148148152</v>
      </c>
      <c r="P70" s="4452"/>
      <c r="Q70" s="2377">
        <f t="shared" si="48"/>
        <v>133.33333333333334</v>
      </c>
    </row>
    <row r="71" spans="1:19">
      <c r="A71" s="3539" t="s">
        <v>881</v>
      </c>
      <c r="B71" s="3606">
        <f>SUM(B31/B27)*100-100</f>
        <v>0.44583444237422043</v>
      </c>
      <c r="C71" s="3610">
        <f t="shared" si="76"/>
        <v>0.13460857244066915</v>
      </c>
      <c r="D71" s="3608">
        <f t="shared" ref="D71:H71" si="80">SUM(D31/D27)*100-100</f>
        <v>1.1387473778843287</v>
      </c>
      <c r="E71" s="4447">
        <f t="shared" si="80"/>
        <v>1.0027889655325595</v>
      </c>
      <c r="F71" s="4448">
        <f t="shared" si="80"/>
        <v>0.87370929308976031</v>
      </c>
      <c r="G71" s="4451">
        <f t="shared" si="80"/>
        <v>1.9536019536019467</v>
      </c>
      <c r="H71" s="4453">
        <f t="shared" si="80"/>
        <v>38.596491228070192</v>
      </c>
      <c r="I71" s="3609">
        <f t="shared" si="39"/>
        <v>96.969696969696969</v>
      </c>
      <c r="J71" s="4642">
        <f t="shared" ref="J71:Q71" si="81">SUM(J31/J27)*100-100</f>
        <v>42.11737629459148</v>
      </c>
      <c r="K71" s="4452">
        <f t="shared" si="81"/>
        <v>141.66666666666666</v>
      </c>
      <c r="L71" s="4451">
        <f t="shared" si="81"/>
        <v>-22.222222222222214</v>
      </c>
      <c r="M71" s="4453">
        <f t="shared" si="81"/>
        <v>15.686274509803937</v>
      </c>
      <c r="N71" s="3609">
        <f t="shared" si="81"/>
        <v>53.571428571428584</v>
      </c>
      <c r="O71" s="4642">
        <f t="shared" si="81"/>
        <v>32.748184019370456</v>
      </c>
      <c r="P71" s="4452">
        <f t="shared" si="81"/>
        <v>52</v>
      </c>
      <c r="Q71" s="2377">
        <f t="shared" si="81"/>
        <v>66.666666666666686</v>
      </c>
    </row>
    <row r="72" spans="1:19">
      <c r="A72" s="3600" t="s">
        <v>881</v>
      </c>
      <c r="B72" s="3611">
        <f t="shared" ref="B72:B76" si="82">SUM(B32/B28)*100-100</f>
        <v>0.41327822956938576</v>
      </c>
      <c r="C72" s="3612">
        <f t="shared" ref="C72:Q72" si="83">SUM(C32/C28)*100-100</f>
        <v>0.14917951268024865</v>
      </c>
      <c r="D72" s="3613">
        <f t="shared" si="83"/>
        <v>1.1387473778843287</v>
      </c>
      <c r="E72" s="4558">
        <f t="shared" si="83"/>
        <v>0.98809383164120845</v>
      </c>
      <c r="F72" s="4595">
        <f t="shared" si="83"/>
        <v>1.512136888181459</v>
      </c>
      <c r="G72" s="4560">
        <f t="shared" si="83"/>
        <v>0</v>
      </c>
      <c r="H72" s="4561">
        <f t="shared" si="83"/>
        <v>8.0246913580246826</v>
      </c>
      <c r="I72" s="3614">
        <f t="shared" si="83"/>
        <v>33.333333333333314</v>
      </c>
      <c r="J72" s="4643">
        <f t="shared" si="83"/>
        <v>23.428571428571416</v>
      </c>
      <c r="K72" s="4568">
        <f t="shared" si="83"/>
        <v>52.941176470588232</v>
      </c>
      <c r="L72" s="4560">
        <f t="shared" si="83"/>
        <v>-27.272727272727266</v>
      </c>
      <c r="M72" s="4561">
        <f t="shared" si="83"/>
        <v>8.5106382978723332</v>
      </c>
      <c r="N72" s="3614">
        <f t="shared" si="83"/>
        <v>13.461538461538453</v>
      </c>
      <c r="O72" s="4643">
        <f t="shared" si="83"/>
        <v>4.5625942684766301</v>
      </c>
      <c r="P72" s="4568">
        <f t="shared" si="83"/>
        <v>-5</v>
      </c>
      <c r="Q72" s="2369">
        <f t="shared" si="83"/>
        <v>75</v>
      </c>
    </row>
    <row r="73" spans="1:19">
      <c r="A73" s="3539" t="s">
        <v>905</v>
      </c>
      <c r="B73" s="3606">
        <f t="shared" si="82"/>
        <v>0.12692898657225271</v>
      </c>
      <c r="C73" s="3610">
        <f t="shared" ref="C73:Q73" si="84">SUM(C33/C29)*100-100</f>
        <v>7.1179443376792051E-3</v>
      </c>
      <c r="D73" s="3608">
        <f t="shared" si="84"/>
        <v>0.54086538461537259</v>
      </c>
      <c r="E73" s="4447">
        <f t="shared" si="84"/>
        <v>0.53370945113604762</v>
      </c>
      <c r="F73" s="4448">
        <f t="shared" si="84"/>
        <v>0.9214743589743648</v>
      </c>
      <c r="G73" s="4451">
        <f t="shared" si="84"/>
        <v>-0.60096153846154721</v>
      </c>
      <c r="H73" s="4453">
        <f t="shared" si="84"/>
        <v>-8.8524590163934391</v>
      </c>
      <c r="I73" s="3609">
        <f t="shared" si="84"/>
        <v>-1.1363636363636402</v>
      </c>
      <c r="J73" s="4642">
        <f t="shared" si="84"/>
        <v>8.4655003270110996</v>
      </c>
      <c r="K73" s="4452">
        <f t="shared" si="84"/>
        <v>-4.9382716049382651</v>
      </c>
      <c r="L73" s="4451">
        <f t="shared" si="84"/>
        <v>42.857142857142861</v>
      </c>
      <c r="M73" s="4453">
        <f t="shared" si="84"/>
        <v>4.7197640117994126</v>
      </c>
      <c r="N73" s="3609">
        <f t="shared" si="84"/>
        <v>23.300970873786397</v>
      </c>
      <c r="O73" s="4642">
        <f t="shared" si="84"/>
        <v>17.743744017503076</v>
      </c>
      <c r="P73" s="4452">
        <f t="shared" si="84"/>
        <v>22.58064516129032</v>
      </c>
      <c r="Q73" s="2377">
        <f t="shared" si="84"/>
        <v>30</v>
      </c>
      <c r="R73" s="3369"/>
      <c r="S73" s="1991"/>
    </row>
    <row r="74" spans="1:19">
      <c r="A74" s="3539" t="s">
        <v>919</v>
      </c>
      <c r="B74" s="3606">
        <f t="shared" si="82"/>
        <v>-7.3070280324159853E-2</v>
      </c>
      <c r="C74" s="3610">
        <f t="shared" ref="C74:Q74" si="85">SUM(C34/C30)*100-100</f>
        <v>-0.19855339668131933</v>
      </c>
      <c r="D74" s="3608">
        <f t="shared" si="85"/>
        <v>0.68677217079724073</v>
      </c>
      <c r="E74" s="4447">
        <f t="shared" si="85"/>
        <v>0.88708690866722861</v>
      </c>
      <c r="F74" s="4448">
        <f t="shared" si="85"/>
        <v>0.35671819262780957</v>
      </c>
      <c r="G74" s="4451">
        <f t="shared" si="85"/>
        <v>1.6949152542372872</v>
      </c>
      <c r="H74" s="4453">
        <f t="shared" si="85"/>
        <v>-9.5022624434389087</v>
      </c>
      <c r="I74" s="3609">
        <f t="shared" si="85"/>
        <v>-21.794871794871796</v>
      </c>
      <c r="J74" s="4642">
        <f t="shared" si="85"/>
        <v>-13.583333333333343</v>
      </c>
      <c r="K74" s="4452">
        <f t="shared" si="85"/>
        <v>-30.303030303030297</v>
      </c>
      <c r="L74" s="4451">
        <f t="shared" si="85"/>
        <v>25</v>
      </c>
      <c r="M74" s="4453">
        <f t="shared" si="85"/>
        <v>2.1428571428571388</v>
      </c>
      <c r="N74" s="3609">
        <f t="shared" si="85"/>
        <v>-21.276595744680847</v>
      </c>
      <c r="O74" s="4642">
        <f t="shared" si="85"/>
        <v>-22.928135694093143</v>
      </c>
      <c r="P74" s="4452">
        <f t="shared" si="85"/>
        <v>-20</v>
      </c>
      <c r="Q74" s="2377">
        <f t="shared" si="85"/>
        <v>-28.571428571428569</v>
      </c>
    </row>
    <row r="75" spans="1:19">
      <c r="A75" s="3539" t="s">
        <v>926</v>
      </c>
      <c r="B75" s="3606">
        <f t="shared" si="82"/>
        <v>-0.16561775422326264</v>
      </c>
      <c r="C75" s="3610">
        <f t="shared" ref="C75:Q75" si="86">SUM(C35/C31)*100-100</f>
        <v>-0.20517900099051189</v>
      </c>
      <c r="D75" s="3608">
        <f t="shared" si="86"/>
        <v>0.20740740740741614</v>
      </c>
      <c r="E75" s="4447">
        <f t="shared" si="86"/>
        <v>0.4134346895637151</v>
      </c>
      <c r="F75" s="4448">
        <f t="shared" si="86"/>
        <v>0</v>
      </c>
      <c r="G75" s="4451">
        <f t="shared" si="86"/>
        <v>0.83832335329341845</v>
      </c>
      <c r="H75" s="4453">
        <f t="shared" si="86"/>
        <v>-22.784810126582272</v>
      </c>
      <c r="I75" s="3609">
        <f t="shared" si="86"/>
        <v>-47.692307692307686</v>
      </c>
      <c r="J75" s="4642">
        <f t="shared" si="86"/>
        <v>-32.257250945775539</v>
      </c>
      <c r="K75" s="4452">
        <f t="shared" si="86"/>
        <v>-46.551724137931039</v>
      </c>
      <c r="L75" s="4451">
        <f t="shared" si="86"/>
        <v>-57.142857142857146</v>
      </c>
      <c r="M75" s="4453">
        <f t="shared" si="86"/>
        <v>-16.101694915254242</v>
      </c>
      <c r="N75" s="3609">
        <f t="shared" si="86"/>
        <v>-27.906976744186053</v>
      </c>
      <c r="O75" s="4642">
        <f t="shared" si="86"/>
        <v>-14.070941977918721</v>
      </c>
      <c r="P75" s="4452">
        <f t="shared" si="86"/>
        <v>-31.578947368421055</v>
      </c>
      <c r="Q75" s="2377">
        <f t="shared" si="86"/>
        <v>0</v>
      </c>
    </row>
    <row r="76" spans="1:19" ht="13.5" thickBot="1">
      <c r="A76" s="3540" t="s">
        <v>936</v>
      </c>
      <c r="B76" s="3615">
        <f t="shared" si="82"/>
        <v>-0.2522570366436554</v>
      </c>
      <c r="C76" s="3616">
        <f t="shared" ref="C76:Q76" si="87">SUM(C36/C32)*100-100</f>
        <v>-0.36175344020428213</v>
      </c>
      <c r="D76" s="3617">
        <f t="shared" si="87"/>
        <v>0.26666666666666572</v>
      </c>
      <c r="E76" s="4664">
        <f t="shared" si="87"/>
        <v>0.63070169193895254</v>
      </c>
      <c r="F76" s="4665">
        <f t="shared" si="87"/>
        <v>-0.39200313602508174</v>
      </c>
      <c r="G76" s="4666">
        <f t="shared" si="87"/>
        <v>2.3058252427184556</v>
      </c>
      <c r="H76" s="4667">
        <f t="shared" si="87"/>
        <v>-30.285714285714278</v>
      </c>
      <c r="I76" s="3618">
        <f t="shared" si="87"/>
        <v>-10</v>
      </c>
      <c r="J76" s="4668">
        <f t="shared" si="87"/>
        <v>29.098360655737707</v>
      </c>
      <c r="K76" s="4313">
        <f t="shared" si="87"/>
        <v>-9.6153846153846132</v>
      </c>
      <c r="L76" s="4666">
        <f t="shared" si="87"/>
        <v>-12.5</v>
      </c>
      <c r="M76" s="4667">
        <f t="shared" si="87"/>
        <v>-69.117647058823536</v>
      </c>
      <c r="N76" s="3618">
        <f t="shared" si="87"/>
        <v>-47.457627118644062</v>
      </c>
      <c r="O76" s="4668">
        <f t="shared" si="87"/>
        <v>70.137207425342979</v>
      </c>
      <c r="P76" s="4313">
        <f t="shared" si="87"/>
        <v>18.421052631578931</v>
      </c>
      <c r="Q76" s="3402">
        <f t="shared" si="87"/>
        <v>-166.66666666666666</v>
      </c>
    </row>
    <row r="77" spans="1:19">
      <c r="I77" s="1991"/>
    </row>
    <row r="79" spans="1:19">
      <c r="G79" s="1991"/>
    </row>
  </sheetData>
  <mergeCells count="3070">
    <mergeCell ref="E76:F76"/>
    <mergeCell ref="G76:H76"/>
    <mergeCell ref="J76:K76"/>
    <mergeCell ref="L76:M76"/>
    <mergeCell ref="O76:P76"/>
    <mergeCell ref="E75:F75"/>
    <mergeCell ref="G75:H75"/>
    <mergeCell ref="J75:K75"/>
    <mergeCell ref="L75:M75"/>
    <mergeCell ref="O75:P75"/>
    <mergeCell ref="XCB40:XCR40"/>
    <mergeCell ref="XCS40:XDI40"/>
    <mergeCell ref="XDJ40:XDZ40"/>
    <mergeCell ref="XEA40:XEQ40"/>
    <mergeCell ref="XER40:XFD40"/>
    <mergeCell ref="WTO40:WUE40"/>
    <mergeCell ref="WUF40:WUV40"/>
    <mergeCell ref="WUW40:WVM40"/>
    <mergeCell ref="WVN40:WWD40"/>
    <mergeCell ref="WWE40:WWU40"/>
    <mergeCell ref="WWV40:WXL40"/>
    <mergeCell ref="WXM40:WYC40"/>
    <mergeCell ref="WYD40:WYT40"/>
    <mergeCell ref="WYU40:WZK40"/>
    <mergeCell ref="WHU40:WIK40"/>
    <mergeCell ref="WIL40:WJB40"/>
    <mergeCell ref="WJC40:WJS40"/>
    <mergeCell ref="WJT40:WKJ40"/>
    <mergeCell ref="WKK40:WLA40"/>
    <mergeCell ref="WLB40:WLR40"/>
    <mergeCell ref="WLS40:WMI40"/>
    <mergeCell ref="WMJ40:WMZ40"/>
    <mergeCell ref="WNA40:WNQ40"/>
    <mergeCell ref="WNR40:WOH40"/>
    <mergeCell ref="WOI40:WOY40"/>
    <mergeCell ref="WOZ40:WPP40"/>
    <mergeCell ref="WPQ40:WQG40"/>
    <mergeCell ref="WQH40:WQX40"/>
    <mergeCell ref="WQY40:WRO40"/>
    <mergeCell ref="WRP40:WSF40"/>
    <mergeCell ref="WSG40:WSW40"/>
    <mergeCell ref="WSX40:WTN40"/>
    <mergeCell ref="WZL40:XAB40"/>
    <mergeCell ref="XAC40:XAS40"/>
    <mergeCell ref="XAT40:XBJ40"/>
    <mergeCell ref="XBK40:XCA40"/>
    <mergeCell ref="WBX40:WCN40"/>
    <mergeCell ref="WCO40:WDE40"/>
    <mergeCell ref="WDF40:WDV40"/>
    <mergeCell ref="WDW40:WEM40"/>
    <mergeCell ref="WEN40:WFD40"/>
    <mergeCell ref="WFE40:WFU40"/>
    <mergeCell ref="WFV40:WGL40"/>
    <mergeCell ref="WGM40:WHC40"/>
    <mergeCell ref="WHD40:WHT40"/>
    <mergeCell ref="VWA40:VWQ40"/>
    <mergeCell ref="VWR40:VXH40"/>
    <mergeCell ref="VXI40:VXY40"/>
    <mergeCell ref="VXZ40:VYP40"/>
    <mergeCell ref="VYQ40:VZG40"/>
    <mergeCell ref="VZH40:VZX40"/>
    <mergeCell ref="VZY40:WAO40"/>
    <mergeCell ref="WAP40:WBF40"/>
    <mergeCell ref="WBG40:WBW40"/>
    <mergeCell ref="VQD40:VQT40"/>
    <mergeCell ref="VQU40:VRK40"/>
    <mergeCell ref="VRL40:VSB40"/>
    <mergeCell ref="VSC40:VSS40"/>
    <mergeCell ref="VST40:VTJ40"/>
    <mergeCell ref="VTK40:VUA40"/>
    <mergeCell ref="VUB40:VUR40"/>
    <mergeCell ref="VUS40:VVI40"/>
    <mergeCell ref="VVJ40:VVZ40"/>
    <mergeCell ref="VKG40:VKW40"/>
    <mergeCell ref="VKX40:VLN40"/>
    <mergeCell ref="VLO40:VME40"/>
    <mergeCell ref="VMF40:VMV40"/>
    <mergeCell ref="VMW40:VNM40"/>
    <mergeCell ref="VNN40:VOD40"/>
    <mergeCell ref="VOE40:VOU40"/>
    <mergeCell ref="VOV40:VPL40"/>
    <mergeCell ref="VPM40:VQC40"/>
    <mergeCell ref="VEJ40:VEZ40"/>
    <mergeCell ref="VFA40:VFQ40"/>
    <mergeCell ref="VFR40:VGH40"/>
    <mergeCell ref="VGI40:VGY40"/>
    <mergeCell ref="VGZ40:VHP40"/>
    <mergeCell ref="VHQ40:VIG40"/>
    <mergeCell ref="VIH40:VIX40"/>
    <mergeCell ref="VIY40:VJO40"/>
    <mergeCell ref="VJP40:VKF40"/>
    <mergeCell ref="UYM40:UZC40"/>
    <mergeCell ref="UZD40:UZT40"/>
    <mergeCell ref="UZU40:VAK40"/>
    <mergeCell ref="VAL40:VBB40"/>
    <mergeCell ref="VBC40:VBS40"/>
    <mergeCell ref="VBT40:VCJ40"/>
    <mergeCell ref="VCK40:VDA40"/>
    <mergeCell ref="VDB40:VDR40"/>
    <mergeCell ref="VDS40:VEI40"/>
    <mergeCell ref="USP40:UTF40"/>
    <mergeCell ref="UTG40:UTW40"/>
    <mergeCell ref="UTX40:UUN40"/>
    <mergeCell ref="UUO40:UVE40"/>
    <mergeCell ref="UVF40:UVV40"/>
    <mergeCell ref="UVW40:UWM40"/>
    <mergeCell ref="UWN40:UXD40"/>
    <mergeCell ref="UXE40:UXU40"/>
    <mergeCell ref="UXV40:UYL40"/>
    <mergeCell ref="UMS40:UNI40"/>
    <mergeCell ref="UNJ40:UNZ40"/>
    <mergeCell ref="UOA40:UOQ40"/>
    <mergeCell ref="UOR40:UPH40"/>
    <mergeCell ref="UPI40:UPY40"/>
    <mergeCell ref="UPZ40:UQP40"/>
    <mergeCell ref="UQQ40:URG40"/>
    <mergeCell ref="URH40:URX40"/>
    <mergeCell ref="URY40:USO40"/>
    <mergeCell ref="UGV40:UHL40"/>
    <mergeCell ref="UHM40:UIC40"/>
    <mergeCell ref="UID40:UIT40"/>
    <mergeCell ref="UIU40:UJK40"/>
    <mergeCell ref="UJL40:UKB40"/>
    <mergeCell ref="UKC40:UKS40"/>
    <mergeCell ref="UKT40:ULJ40"/>
    <mergeCell ref="ULK40:UMA40"/>
    <mergeCell ref="UMB40:UMR40"/>
    <mergeCell ref="UAY40:UBO40"/>
    <mergeCell ref="UBP40:UCF40"/>
    <mergeCell ref="UCG40:UCW40"/>
    <mergeCell ref="UCX40:UDN40"/>
    <mergeCell ref="UDO40:UEE40"/>
    <mergeCell ref="UEF40:UEV40"/>
    <mergeCell ref="UEW40:UFM40"/>
    <mergeCell ref="UFN40:UGD40"/>
    <mergeCell ref="UGE40:UGU40"/>
    <mergeCell ref="TVB40:TVR40"/>
    <mergeCell ref="TVS40:TWI40"/>
    <mergeCell ref="TWJ40:TWZ40"/>
    <mergeCell ref="TXA40:TXQ40"/>
    <mergeCell ref="TXR40:TYH40"/>
    <mergeCell ref="TYI40:TYY40"/>
    <mergeCell ref="TYZ40:TZP40"/>
    <mergeCell ref="TZQ40:UAG40"/>
    <mergeCell ref="UAH40:UAX40"/>
    <mergeCell ref="TPE40:TPU40"/>
    <mergeCell ref="TPV40:TQL40"/>
    <mergeCell ref="TQM40:TRC40"/>
    <mergeCell ref="TRD40:TRT40"/>
    <mergeCell ref="TRU40:TSK40"/>
    <mergeCell ref="TSL40:TTB40"/>
    <mergeCell ref="TTC40:TTS40"/>
    <mergeCell ref="TTT40:TUJ40"/>
    <mergeCell ref="TUK40:TVA40"/>
    <mergeCell ref="TJH40:TJX40"/>
    <mergeCell ref="TJY40:TKO40"/>
    <mergeCell ref="TKP40:TLF40"/>
    <mergeCell ref="TLG40:TLW40"/>
    <mergeCell ref="TLX40:TMN40"/>
    <mergeCell ref="TMO40:TNE40"/>
    <mergeCell ref="TNF40:TNV40"/>
    <mergeCell ref="TNW40:TOM40"/>
    <mergeCell ref="TON40:TPD40"/>
    <mergeCell ref="TDK40:TEA40"/>
    <mergeCell ref="TEB40:TER40"/>
    <mergeCell ref="TES40:TFI40"/>
    <mergeCell ref="TFJ40:TFZ40"/>
    <mergeCell ref="TGA40:TGQ40"/>
    <mergeCell ref="TGR40:THH40"/>
    <mergeCell ref="THI40:THY40"/>
    <mergeCell ref="THZ40:TIP40"/>
    <mergeCell ref="TIQ40:TJG40"/>
    <mergeCell ref="SXN40:SYD40"/>
    <mergeCell ref="SYE40:SYU40"/>
    <mergeCell ref="SYV40:SZL40"/>
    <mergeCell ref="SZM40:TAC40"/>
    <mergeCell ref="TAD40:TAT40"/>
    <mergeCell ref="TAU40:TBK40"/>
    <mergeCell ref="TBL40:TCB40"/>
    <mergeCell ref="TCC40:TCS40"/>
    <mergeCell ref="TCT40:TDJ40"/>
    <mergeCell ref="SRQ40:SSG40"/>
    <mergeCell ref="SSH40:SSX40"/>
    <mergeCell ref="SSY40:STO40"/>
    <mergeCell ref="STP40:SUF40"/>
    <mergeCell ref="SUG40:SUW40"/>
    <mergeCell ref="SUX40:SVN40"/>
    <mergeCell ref="SVO40:SWE40"/>
    <mergeCell ref="SWF40:SWV40"/>
    <mergeCell ref="SWW40:SXM40"/>
    <mergeCell ref="SLT40:SMJ40"/>
    <mergeCell ref="SMK40:SNA40"/>
    <mergeCell ref="SNB40:SNR40"/>
    <mergeCell ref="SNS40:SOI40"/>
    <mergeCell ref="SOJ40:SOZ40"/>
    <mergeCell ref="SPA40:SPQ40"/>
    <mergeCell ref="SPR40:SQH40"/>
    <mergeCell ref="SQI40:SQY40"/>
    <mergeCell ref="SQZ40:SRP40"/>
    <mergeCell ref="SFW40:SGM40"/>
    <mergeCell ref="SGN40:SHD40"/>
    <mergeCell ref="SHE40:SHU40"/>
    <mergeCell ref="SHV40:SIL40"/>
    <mergeCell ref="SIM40:SJC40"/>
    <mergeCell ref="SJD40:SJT40"/>
    <mergeCell ref="SJU40:SKK40"/>
    <mergeCell ref="SKL40:SLB40"/>
    <mergeCell ref="SLC40:SLS40"/>
    <mergeCell ref="RZZ40:SAP40"/>
    <mergeCell ref="SAQ40:SBG40"/>
    <mergeCell ref="SBH40:SBX40"/>
    <mergeCell ref="SBY40:SCO40"/>
    <mergeCell ref="SCP40:SDF40"/>
    <mergeCell ref="SDG40:SDW40"/>
    <mergeCell ref="SDX40:SEN40"/>
    <mergeCell ref="SEO40:SFE40"/>
    <mergeCell ref="SFF40:SFV40"/>
    <mergeCell ref="RUC40:RUS40"/>
    <mergeCell ref="RUT40:RVJ40"/>
    <mergeCell ref="RVK40:RWA40"/>
    <mergeCell ref="RWB40:RWR40"/>
    <mergeCell ref="RWS40:RXI40"/>
    <mergeCell ref="RXJ40:RXZ40"/>
    <mergeCell ref="RYA40:RYQ40"/>
    <mergeCell ref="RYR40:RZH40"/>
    <mergeCell ref="RZI40:RZY40"/>
    <mergeCell ref="ROF40:ROV40"/>
    <mergeCell ref="ROW40:RPM40"/>
    <mergeCell ref="RPN40:RQD40"/>
    <mergeCell ref="RQE40:RQU40"/>
    <mergeCell ref="RQV40:RRL40"/>
    <mergeCell ref="RRM40:RSC40"/>
    <mergeCell ref="RSD40:RST40"/>
    <mergeCell ref="RSU40:RTK40"/>
    <mergeCell ref="RTL40:RUB40"/>
    <mergeCell ref="RII40:RIY40"/>
    <mergeCell ref="RIZ40:RJP40"/>
    <mergeCell ref="RJQ40:RKG40"/>
    <mergeCell ref="RKH40:RKX40"/>
    <mergeCell ref="RKY40:RLO40"/>
    <mergeCell ref="RLP40:RMF40"/>
    <mergeCell ref="RMG40:RMW40"/>
    <mergeCell ref="RMX40:RNN40"/>
    <mergeCell ref="RNO40:ROE40"/>
    <mergeCell ref="RCL40:RDB40"/>
    <mergeCell ref="RDC40:RDS40"/>
    <mergeCell ref="RDT40:REJ40"/>
    <mergeCell ref="REK40:RFA40"/>
    <mergeCell ref="RFB40:RFR40"/>
    <mergeCell ref="RFS40:RGI40"/>
    <mergeCell ref="RGJ40:RGZ40"/>
    <mergeCell ref="RHA40:RHQ40"/>
    <mergeCell ref="RHR40:RIH40"/>
    <mergeCell ref="QWO40:QXE40"/>
    <mergeCell ref="QXF40:QXV40"/>
    <mergeCell ref="QXW40:QYM40"/>
    <mergeCell ref="QYN40:QZD40"/>
    <mergeCell ref="QZE40:QZU40"/>
    <mergeCell ref="QZV40:RAL40"/>
    <mergeCell ref="RAM40:RBC40"/>
    <mergeCell ref="RBD40:RBT40"/>
    <mergeCell ref="RBU40:RCK40"/>
    <mergeCell ref="QQR40:QRH40"/>
    <mergeCell ref="QRI40:QRY40"/>
    <mergeCell ref="QRZ40:QSP40"/>
    <mergeCell ref="QSQ40:QTG40"/>
    <mergeCell ref="QTH40:QTX40"/>
    <mergeCell ref="QTY40:QUO40"/>
    <mergeCell ref="QUP40:QVF40"/>
    <mergeCell ref="QVG40:QVW40"/>
    <mergeCell ref="QVX40:QWN40"/>
    <mergeCell ref="QKU40:QLK40"/>
    <mergeCell ref="QLL40:QMB40"/>
    <mergeCell ref="QMC40:QMS40"/>
    <mergeCell ref="QMT40:QNJ40"/>
    <mergeCell ref="QNK40:QOA40"/>
    <mergeCell ref="QOB40:QOR40"/>
    <mergeCell ref="QOS40:QPI40"/>
    <mergeCell ref="QPJ40:QPZ40"/>
    <mergeCell ref="QQA40:QQQ40"/>
    <mergeCell ref="QEX40:QFN40"/>
    <mergeCell ref="QFO40:QGE40"/>
    <mergeCell ref="QGF40:QGV40"/>
    <mergeCell ref="QGW40:QHM40"/>
    <mergeCell ref="QHN40:QID40"/>
    <mergeCell ref="QIE40:QIU40"/>
    <mergeCell ref="QIV40:QJL40"/>
    <mergeCell ref="QJM40:QKC40"/>
    <mergeCell ref="QKD40:QKT40"/>
    <mergeCell ref="PZA40:PZQ40"/>
    <mergeCell ref="PZR40:QAH40"/>
    <mergeCell ref="QAI40:QAY40"/>
    <mergeCell ref="QAZ40:QBP40"/>
    <mergeCell ref="QBQ40:QCG40"/>
    <mergeCell ref="QCH40:QCX40"/>
    <mergeCell ref="QCY40:QDO40"/>
    <mergeCell ref="QDP40:QEF40"/>
    <mergeCell ref="QEG40:QEW40"/>
    <mergeCell ref="PTD40:PTT40"/>
    <mergeCell ref="PTU40:PUK40"/>
    <mergeCell ref="PUL40:PVB40"/>
    <mergeCell ref="PVC40:PVS40"/>
    <mergeCell ref="PVT40:PWJ40"/>
    <mergeCell ref="PWK40:PXA40"/>
    <mergeCell ref="PXB40:PXR40"/>
    <mergeCell ref="PXS40:PYI40"/>
    <mergeCell ref="PYJ40:PYZ40"/>
    <mergeCell ref="PNG40:PNW40"/>
    <mergeCell ref="PNX40:PON40"/>
    <mergeCell ref="POO40:PPE40"/>
    <mergeCell ref="PPF40:PPV40"/>
    <mergeCell ref="PPW40:PQM40"/>
    <mergeCell ref="PQN40:PRD40"/>
    <mergeCell ref="PRE40:PRU40"/>
    <mergeCell ref="PRV40:PSL40"/>
    <mergeCell ref="PSM40:PTC40"/>
    <mergeCell ref="PHJ40:PHZ40"/>
    <mergeCell ref="PIA40:PIQ40"/>
    <mergeCell ref="PIR40:PJH40"/>
    <mergeCell ref="PJI40:PJY40"/>
    <mergeCell ref="PJZ40:PKP40"/>
    <mergeCell ref="PKQ40:PLG40"/>
    <mergeCell ref="PLH40:PLX40"/>
    <mergeCell ref="PLY40:PMO40"/>
    <mergeCell ref="PMP40:PNF40"/>
    <mergeCell ref="PBM40:PCC40"/>
    <mergeCell ref="PCD40:PCT40"/>
    <mergeCell ref="PCU40:PDK40"/>
    <mergeCell ref="PDL40:PEB40"/>
    <mergeCell ref="PEC40:PES40"/>
    <mergeCell ref="PET40:PFJ40"/>
    <mergeCell ref="PFK40:PGA40"/>
    <mergeCell ref="PGB40:PGR40"/>
    <mergeCell ref="PGS40:PHI40"/>
    <mergeCell ref="OVP40:OWF40"/>
    <mergeCell ref="OWG40:OWW40"/>
    <mergeCell ref="OWX40:OXN40"/>
    <mergeCell ref="OXO40:OYE40"/>
    <mergeCell ref="OYF40:OYV40"/>
    <mergeCell ref="OYW40:OZM40"/>
    <mergeCell ref="OZN40:PAD40"/>
    <mergeCell ref="PAE40:PAU40"/>
    <mergeCell ref="PAV40:PBL40"/>
    <mergeCell ref="OPS40:OQI40"/>
    <mergeCell ref="OQJ40:OQZ40"/>
    <mergeCell ref="ORA40:ORQ40"/>
    <mergeCell ref="ORR40:OSH40"/>
    <mergeCell ref="OSI40:OSY40"/>
    <mergeCell ref="OSZ40:OTP40"/>
    <mergeCell ref="OTQ40:OUG40"/>
    <mergeCell ref="OUH40:OUX40"/>
    <mergeCell ref="OUY40:OVO40"/>
    <mergeCell ref="OJV40:OKL40"/>
    <mergeCell ref="OKM40:OLC40"/>
    <mergeCell ref="OLD40:OLT40"/>
    <mergeCell ref="OLU40:OMK40"/>
    <mergeCell ref="OML40:ONB40"/>
    <mergeCell ref="ONC40:ONS40"/>
    <mergeCell ref="ONT40:OOJ40"/>
    <mergeCell ref="OOK40:OPA40"/>
    <mergeCell ref="OPB40:OPR40"/>
    <mergeCell ref="ODY40:OEO40"/>
    <mergeCell ref="OEP40:OFF40"/>
    <mergeCell ref="OFG40:OFW40"/>
    <mergeCell ref="OFX40:OGN40"/>
    <mergeCell ref="OGO40:OHE40"/>
    <mergeCell ref="OHF40:OHV40"/>
    <mergeCell ref="OHW40:OIM40"/>
    <mergeCell ref="OIN40:OJD40"/>
    <mergeCell ref="OJE40:OJU40"/>
    <mergeCell ref="NYB40:NYR40"/>
    <mergeCell ref="NYS40:NZI40"/>
    <mergeCell ref="NZJ40:NZZ40"/>
    <mergeCell ref="OAA40:OAQ40"/>
    <mergeCell ref="OAR40:OBH40"/>
    <mergeCell ref="OBI40:OBY40"/>
    <mergeCell ref="OBZ40:OCP40"/>
    <mergeCell ref="OCQ40:ODG40"/>
    <mergeCell ref="ODH40:ODX40"/>
    <mergeCell ref="NSE40:NSU40"/>
    <mergeCell ref="NSV40:NTL40"/>
    <mergeCell ref="NTM40:NUC40"/>
    <mergeCell ref="NUD40:NUT40"/>
    <mergeCell ref="NUU40:NVK40"/>
    <mergeCell ref="NVL40:NWB40"/>
    <mergeCell ref="NWC40:NWS40"/>
    <mergeCell ref="NWT40:NXJ40"/>
    <mergeCell ref="NXK40:NYA40"/>
    <mergeCell ref="NMH40:NMX40"/>
    <mergeCell ref="NMY40:NNO40"/>
    <mergeCell ref="NNP40:NOF40"/>
    <mergeCell ref="NOG40:NOW40"/>
    <mergeCell ref="NOX40:NPN40"/>
    <mergeCell ref="NPO40:NQE40"/>
    <mergeCell ref="NQF40:NQV40"/>
    <mergeCell ref="NQW40:NRM40"/>
    <mergeCell ref="NRN40:NSD40"/>
    <mergeCell ref="NGK40:NHA40"/>
    <mergeCell ref="NHB40:NHR40"/>
    <mergeCell ref="NHS40:NII40"/>
    <mergeCell ref="NIJ40:NIZ40"/>
    <mergeCell ref="NJA40:NJQ40"/>
    <mergeCell ref="NJR40:NKH40"/>
    <mergeCell ref="NKI40:NKY40"/>
    <mergeCell ref="NKZ40:NLP40"/>
    <mergeCell ref="NLQ40:NMG40"/>
    <mergeCell ref="NAN40:NBD40"/>
    <mergeCell ref="NBE40:NBU40"/>
    <mergeCell ref="NBV40:NCL40"/>
    <mergeCell ref="NCM40:NDC40"/>
    <mergeCell ref="NDD40:NDT40"/>
    <mergeCell ref="NDU40:NEK40"/>
    <mergeCell ref="NEL40:NFB40"/>
    <mergeCell ref="NFC40:NFS40"/>
    <mergeCell ref="NFT40:NGJ40"/>
    <mergeCell ref="MUQ40:MVG40"/>
    <mergeCell ref="MVH40:MVX40"/>
    <mergeCell ref="MVY40:MWO40"/>
    <mergeCell ref="MWP40:MXF40"/>
    <mergeCell ref="MXG40:MXW40"/>
    <mergeCell ref="MXX40:MYN40"/>
    <mergeCell ref="MYO40:MZE40"/>
    <mergeCell ref="MZF40:MZV40"/>
    <mergeCell ref="MZW40:NAM40"/>
    <mergeCell ref="MOT40:MPJ40"/>
    <mergeCell ref="MPK40:MQA40"/>
    <mergeCell ref="MQB40:MQR40"/>
    <mergeCell ref="MQS40:MRI40"/>
    <mergeCell ref="MRJ40:MRZ40"/>
    <mergeCell ref="MSA40:MSQ40"/>
    <mergeCell ref="MSR40:MTH40"/>
    <mergeCell ref="MTI40:MTY40"/>
    <mergeCell ref="MTZ40:MUP40"/>
    <mergeCell ref="MIW40:MJM40"/>
    <mergeCell ref="MJN40:MKD40"/>
    <mergeCell ref="MKE40:MKU40"/>
    <mergeCell ref="MKV40:MLL40"/>
    <mergeCell ref="MLM40:MMC40"/>
    <mergeCell ref="MMD40:MMT40"/>
    <mergeCell ref="MMU40:MNK40"/>
    <mergeCell ref="MNL40:MOB40"/>
    <mergeCell ref="MOC40:MOS40"/>
    <mergeCell ref="MCZ40:MDP40"/>
    <mergeCell ref="MDQ40:MEG40"/>
    <mergeCell ref="MEH40:MEX40"/>
    <mergeCell ref="MEY40:MFO40"/>
    <mergeCell ref="MFP40:MGF40"/>
    <mergeCell ref="MGG40:MGW40"/>
    <mergeCell ref="MGX40:MHN40"/>
    <mergeCell ref="MHO40:MIE40"/>
    <mergeCell ref="MIF40:MIV40"/>
    <mergeCell ref="LXC40:LXS40"/>
    <mergeCell ref="LXT40:LYJ40"/>
    <mergeCell ref="LYK40:LZA40"/>
    <mergeCell ref="LZB40:LZR40"/>
    <mergeCell ref="LZS40:MAI40"/>
    <mergeCell ref="MAJ40:MAZ40"/>
    <mergeCell ref="MBA40:MBQ40"/>
    <mergeCell ref="MBR40:MCH40"/>
    <mergeCell ref="MCI40:MCY40"/>
    <mergeCell ref="LRF40:LRV40"/>
    <mergeCell ref="LRW40:LSM40"/>
    <mergeCell ref="LSN40:LTD40"/>
    <mergeCell ref="LTE40:LTU40"/>
    <mergeCell ref="LTV40:LUL40"/>
    <mergeCell ref="LUM40:LVC40"/>
    <mergeCell ref="LVD40:LVT40"/>
    <mergeCell ref="LVU40:LWK40"/>
    <mergeCell ref="LWL40:LXB40"/>
    <mergeCell ref="LLI40:LLY40"/>
    <mergeCell ref="LLZ40:LMP40"/>
    <mergeCell ref="LMQ40:LNG40"/>
    <mergeCell ref="LNH40:LNX40"/>
    <mergeCell ref="LNY40:LOO40"/>
    <mergeCell ref="LOP40:LPF40"/>
    <mergeCell ref="LPG40:LPW40"/>
    <mergeCell ref="LPX40:LQN40"/>
    <mergeCell ref="LQO40:LRE40"/>
    <mergeCell ref="LFL40:LGB40"/>
    <mergeCell ref="LGC40:LGS40"/>
    <mergeCell ref="LGT40:LHJ40"/>
    <mergeCell ref="LHK40:LIA40"/>
    <mergeCell ref="LIB40:LIR40"/>
    <mergeCell ref="LIS40:LJI40"/>
    <mergeCell ref="LJJ40:LJZ40"/>
    <mergeCell ref="LKA40:LKQ40"/>
    <mergeCell ref="LKR40:LLH40"/>
    <mergeCell ref="KZO40:LAE40"/>
    <mergeCell ref="LAF40:LAV40"/>
    <mergeCell ref="LAW40:LBM40"/>
    <mergeCell ref="LBN40:LCD40"/>
    <mergeCell ref="LCE40:LCU40"/>
    <mergeCell ref="LCV40:LDL40"/>
    <mergeCell ref="LDM40:LEC40"/>
    <mergeCell ref="LED40:LET40"/>
    <mergeCell ref="LEU40:LFK40"/>
    <mergeCell ref="KTR40:KUH40"/>
    <mergeCell ref="KUI40:KUY40"/>
    <mergeCell ref="KUZ40:KVP40"/>
    <mergeCell ref="KVQ40:KWG40"/>
    <mergeCell ref="KWH40:KWX40"/>
    <mergeCell ref="KWY40:KXO40"/>
    <mergeCell ref="KXP40:KYF40"/>
    <mergeCell ref="KYG40:KYW40"/>
    <mergeCell ref="KYX40:KZN40"/>
    <mergeCell ref="KNU40:KOK40"/>
    <mergeCell ref="KOL40:KPB40"/>
    <mergeCell ref="KPC40:KPS40"/>
    <mergeCell ref="KPT40:KQJ40"/>
    <mergeCell ref="KQK40:KRA40"/>
    <mergeCell ref="KRB40:KRR40"/>
    <mergeCell ref="KRS40:KSI40"/>
    <mergeCell ref="KSJ40:KSZ40"/>
    <mergeCell ref="KTA40:KTQ40"/>
    <mergeCell ref="KHX40:KIN40"/>
    <mergeCell ref="KIO40:KJE40"/>
    <mergeCell ref="KJF40:KJV40"/>
    <mergeCell ref="KJW40:KKM40"/>
    <mergeCell ref="KKN40:KLD40"/>
    <mergeCell ref="KLE40:KLU40"/>
    <mergeCell ref="KLV40:KML40"/>
    <mergeCell ref="KMM40:KNC40"/>
    <mergeCell ref="KND40:KNT40"/>
    <mergeCell ref="KCA40:KCQ40"/>
    <mergeCell ref="KCR40:KDH40"/>
    <mergeCell ref="KDI40:KDY40"/>
    <mergeCell ref="KDZ40:KEP40"/>
    <mergeCell ref="KEQ40:KFG40"/>
    <mergeCell ref="KFH40:KFX40"/>
    <mergeCell ref="KFY40:KGO40"/>
    <mergeCell ref="KGP40:KHF40"/>
    <mergeCell ref="KHG40:KHW40"/>
    <mergeCell ref="JWD40:JWT40"/>
    <mergeCell ref="JWU40:JXK40"/>
    <mergeCell ref="JXL40:JYB40"/>
    <mergeCell ref="JYC40:JYS40"/>
    <mergeCell ref="JYT40:JZJ40"/>
    <mergeCell ref="JZK40:KAA40"/>
    <mergeCell ref="KAB40:KAR40"/>
    <mergeCell ref="KAS40:KBI40"/>
    <mergeCell ref="KBJ40:KBZ40"/>
    <mergeCell ref="JQX40:JRN40"/>
    <mergeCell ref="JRO40:JSE40"/>
    <mergeCell ref="JSF40:JSV40"/>
    <mergeCell ref="JSW40:JTM40"/>
    <mergeCell ref="JTN40:JUD40"/>
    <mergeCell ref="JUE40:JUU40"/>
    <mergeCell ref="JUV40:JVL40"/>
    <mergeCell ref="JVM40:JWC40"/>
    <mergeCell ref="JKJ40:JKZ40"/>
    <mergeCell ref="JLA40:JLQ40"/>
    <mergeCell ref="JLR40:JMH40"/>
    <mergeCell ref="JMI40:JMY40"/>
    <mergeCell ref="JMZ40:JNP40"/>
    <mergeCell ref="JNQ40:JOG40"/>
    <mergeCell ref="JOH40:JOX40"/>
    <mergeCell ref="JOY40:JPO40"/>
    <mergeCell ref="JPP40:JQF40"/>
    <mergeCell ref="JFU40:JGK40"/>
    <mergeCell ref="JGL40:JHB40"/>
    <mergeCell ref="JHC40:JHS40"/>
    <mergeCell ref="JHT40:JIJ40"/>
    <mergeCell ref="JIK40:JJA40"/>
    <mergeCell ref="JJB40:JJR40"/>
    <mergeCell ref="JJS40:JKI40"/>
    <mergeCell ref="IYP40:IZF40"/>
    <mergeCell ref="IZG40:IZW40"/>
    <mergeCell ref="IZX40:JAN40"/>
    <mergeCell ref="JAO40:JBE40"/>
    <mergeCell ref="JBF40:JBV40"/>
    <mergeCell ref="JBW40:JCM40"/>
    <mergeCell ref="JCN40:JDD40"/>
    <mergeCell ref="JDE40:JDU40"/>
    <mergeCell ref="JDV40:JEL40"/>
    <mergeCell ref="JQG40:JQW40"/>
    <mergeCell ref="IUR40:IVH40"/>
    <mergeCell ref="IVI40:IVY40"/>
    <mergeCell ref="IVZ40:IWP40"/>
    <mergeCell ref="IWQ40:IXG40"/>
    <mergeCell ref="IXH40:IXX40"/>
    <mergeCell ref="IXY40:IYO40"/>
    <mergeCell ref="IMV40:INL40"/>
    <mergeCell ref="INM40:IOC40"/>
    <mergeCell ref="IOD40:IOT40"/>
    <mergeCell ref="IOU40:IPK40"/>
    <mergeCell ref="IPL40:IQB40"/>
    <mergeCell ref="IQC40:IQS40"/>
    <mergeCell ref="IQT40:IRJ40"/>
    <mergeCell ref="IRK40:ISA40"/>
    <mergeCell ref="ISB40:ISR40"/>
    <mergeCell ref="JEM40:JFC40"/>
    <mergeCell ref="JFD40:JFT40"/>
    <mergeCell ref="IJO40:IKE40"/>
    <mergeCell ref="IKF40:IKV40"/>
    <mergeCell ref="IKW40:ILM40"/>
    <mergeCell ref="ILN40:IMD40"/>
    <mergeCell ref="IME40:IMU40"/>
    <mergeCell ref="IBB40:IBR40"/>
    <mergeCell ref="IBS40:ICI40"/>
    <mergeCell ref="ICJ40:ICZ40"/>
    <mergeCell ref="IDA40:IDQ40"/>
    <mergeCell ref="IDR40:IEH40"/>
    <mergeCell ref="IEI40:IEY40"/>
    <mergeCell ref="IEZ40:IFP40"/>
    <mergeCell ref="IFQ40:IGG40"/>
    <mergeCell ref="IGH40:IGX40"/>
    <mergeCell ref="ISS40:ITI40"/>
    <mergeCell ref="ITJ40:ITZ40"/>
    <mergeCell ref="IUA40:IUQ40"/>
    <mergeCell ref="HYL40:HZB40"/>
    <mergeCell ref="HZC40:HZS40"/>
    <mergeCell ref="HZT40:IAJ40"/>
    <mergeCell ref="IAK40:IBA40"/>
    <mergeCell ref="HPH40:HPX40"/>
    <mergeCell ref="HPY40:HQO40"/>
    <mergeCell ref="HQP40:HRF40"/>
    <mergeCell ref="HRG40:HRW40"/>
    <mergeCell ref="HRX40:HSN40"/>
    <mergeCell ref="HSO40:HTE40"/>
    <mergeCell ref="HTF40:HTV40"/>
    <mergeCell ref="HTW40:HUM40"/>
    <mergeCell ref="HUN40:HVD40"/>
    <mergeCell ref="IGY40:IHO40"/>
    <mergeCell ref="IHP40:IIF40"/>
    <mergeCell ref="IIG40:IIW40"/>
    <mergeCell ref="IIX40:IJN40"/>
    <mergeCell ref="HNI40:HNY40"/>
    <mergeCell ref="HNZ40:HOP40"/>
    <mergeCell ref="HOQ40:HPG40"/>
    <mergeCell ref="HDN40:HED40"/>
    <mergeCell ref="HEE40:HEU40"/>
    <mergeCell ref="HEV40:HFL40"/>
    <mergeCell ref="HFM40:HGC40"/>
    <mergeCell ref="HGD40:HGT40"/>
    <mergeCell ref="HGU40:HHK40"/>
    <mergeCell ref="HHL40:HIB40"/>
    <mergeCell ref="HIC40:HIS40"/>
    <mergeCell ref="HIT40:HJJ40"/>
    <mergeCell ref="HVE40:HVU40"/>
    <mergeCell ref="HVV40:HWL40"/>
    <mergeCell ref="HWM40:HXC40"/>
    <mergeCell ref="HXD40:HXT40"/>
    <mergeCell ref="HXU40:HYK40"/>
    <mergeCell ref="HBO40:HCE40"/>
    <mergeCell ref="HCF40:HCV40"/>
    <mergeCell ref="HCW40:HDM40"/>
    <mergeCell ref="GSK40:GTA40"/>
    <mergeCell ref="GTB40:GTR40"/>
    <mergeCell ref="GTS40:GUI40"/>
    <mergeCell ref="GUJ40:GUZ40"/>
    <mergeCell ref="GVA40:GVQ40"/>
    <mergeCell ref="GVR40:GWH40"/>
    <mergeCell ref="GWI40:GWY40"/>
    <mergeCell ref="GWZ40:GXP40"/>
    <mergeCell ref="HJK40:HKA40"/>
    <mergeCell ref="HKB40:HKR40"/>
    <mergeCell ref="HKS40:HLI40"/>
    <mergeCell ref="HLJ40:HLZ40"/>
    <mergeCell ref="HMA40:HMQ40"/>
    <mergeCell ref="HMR40:HNH40"/>
    <mergeCell ref="GKO40:GLE40"/>
    <mergeCell ref="GLF40:GLV40"/>
    <mergeCell ref="GAC40:GAS40"/>
    <mergeCell ref="GAT40:GBJ40"/>
    <mergeCell ref="GBK40:GCA40"/>
    <mergeCell ref="GCB40:GCR40"/>
    <mergeCell ref="GCS40:GDI40"/>
    <mergeCell ref="GDJ40:GDZ40"/>
    <mergeCell ref="GEA40:GEQ40"/>
    <mergeCell ref="GER40:GFH40"/>
    <mergeCell ref="GFI40:GFY40"/>
    <mergeCell ref="GXQ40:GYG40"/>
    <mergeCell ref="GYH40:GYX40"/>
    <mergeCell ref="GYY40:GZO40"/>
    <mergeCell ref="GZP40:HAF40"/>
    <mergeCell ref="HAG40:HAW40"/>
    <mergeCell ref="HAX40:HBN40"/>
    <mergeCell ref="GRT40:GSJ40"/>
    <mergeCell ref="GLW40:GMM40"/>
    <mergeCell ref="GMN40:GND40"/>
    <mergeCell ref="GNE40:GNU40"/>
    <mergeCell ref="GNV40:GOL40"/>
    <mergeCell ref="GOM40:GPC40"/>
    <mergeCell ref="GPD40:GPT40"/>
    <mergeCell ref="GPU40:GQK40"/>
    <mergeCell ref="GQL40:GRB40"/>
    <mergeCell ref="GRC40:GRS40"/>
    <mergeCell ref="GHH40:GHX40"/>
    <mergeCell ref="GHY40:GIO40"/>
    <mergeCell ref="GIP40:GJF40"/>
    <mergeCell ref="GJG40:GJW40"/>
    <mergeCell ref="GJX40:GKN40"/>
    <mergeCell ref="FWE40:FWU40"/>
    <mergeCell ref="FWV40:FXL40"/>
    <mergeCell ref="FXM40:FYC40"/>
    <mergeCell ref="FYD40:FYT40"/>
    <mergeCell ref="FYU40:FZK40"/>
    <mergeCell ref="FZL40:GAB40"/>
    <mergeCell ref="FOI40:FOY40"/>
    <mergeCell ref="FOZ40:FPP40"/>
    <mergeCell ref="FPQ40:FQG40"/>
    <mergeCell ref="FQH40:FQX40"/>
    <mergeCell ref="FQY40:FRO40"/>
    <mergeCell ref="FRP40:FSF40"/>
    <mergeCell ref="FSG40:FSW40"/>
    <mergeCell ref="FSX40:FTN40"/>
    <mergeCell ref="FTO40:FUE40"/>
    <mergeCell ref="GFZ40:GGP40"/>
    <mergeCell ref="GGQ40:GHG40"/>
    <mergeCell ref="FLB40:FLR40"/>
    <mergeCell ref="FLS40:FMI40"/>
    <mergeCell ref="FMJ40:FMZ40"/>
    <mergeCell ref="FNA40:FNQ40"/>
    <mergeCell ref="FNR40:FOH40"/>
    <mergeCell ref="FCO40:FDE40"/>
    <mergeCell ref="FDF40:FDV40"/>
    <mergeCell ref="FDW40:FEM40"/>
    <mergeCell ref="FEN40:FFD40"/>
    <mergeCell ref="FFE40:FFU40"/>
    <mergeCell ref="FFV40:FGL40"/>
    <mergeCell ref="FGM40:FHC40"/>
    <mergeCell ref="FHD40:FHT40"/>
    <mergeCell ref="FHU40:FIK40"/>
    <mergeCell ref="FUF40:FUV40"/>
    <mergeCell ref="FUW40:FVM40"/>
    <mergeCell ref="FVN40:FWD40"/>
    <mergeCell ref="EZY40:FAO40"/>
    <mergeCell ref="FAP40:FBF40"/>
    <mergeCell ref="FBG40:FBW40"/>
    <mergeCell ref="FBX40:FCN40"/>
    <mergeCell ref="EQU40:ERK40"/>
    <mergeCell ref="ERL40:ESB40"/>
    <mergeCell ref="ESC40:ESS40"/>
    <mergeCell ref="EST40:ETJ40"/>
    <mergeCell ref="ETK40:EUA40"/>
    <mergeCell ref="EUB40:EUR40"/>
    <mergeCell ref="EUS40:EVI40"/>
    <mergeCell ref="EVJ40:EVZ40"/>
    <mergeCell ref="EWA40:EWQ40"/>
    <mergeCell ref="FIL40:FJB40"/>
    <mergeCell ref="FJC40:FJS40"/>
    <mergeCell ref="FJT40:FKJ40"/>
    <mergeCell ref="FKK40:FLA40"/>
    <mergeCell ref="EOV40:EPL40"/>
    <mergeCell ref="EPM40:EQC40"/>
    <mergeCell ref="EQD40:EQT40"/>
    <mergeCell ref="EFA40:EFQ40"/>
    <mergeCell ref="EFR40:EGH40"/>
    <mergeCell ref="EGI40:EGY40"/>
    <mergeCell ref="EGZ40:EHP40"/>
    <mergeCell ref="EHQ40:EIG40"/>
    <mergeCell ref="EIH40:EIX40"/>
    <mergeCell ref="EIY40:EJO40"/>
    <mergeCell ref="EJP40:EKF40"/>
    <mergeCell ref="EKG40:EKW40"/>
    <mergeCell ref="EWR40:EXH40"/>
    <mergeCell ref="EXI40:EXY40"/>
    <mergeCell ref="EXZ40:EYP40"/>
    <mergeCell ref="EYQ40:EZG40"/>
    <mergeCell ref="EZH40:EZX40"/>
    <mergeCell ref="EDB40:EDR40"/>
    <mergeCell ref="EDS40:EEI40"/>
    <mergeCell ref="EEJ40:EEZ40"/>
    <mergeCell ref="DTX40:DUN40"/>
    <mergeCell ref="DUO40:DVE40"/>
    <mergeCell ref="DVF40:DVV40"/>
    <mergeCell ref="DVW40:DWM40"/>
    <mergeCell ref="DWN40:DXD40"/>
    <mergeCell ref="DXE40:DXU40"/>
    <mergeCell ref="DXV40:DYL40"/>
    <mergeCell ref="DYM40:DZC40"/>
    <mergeCell ref="EKX40:ELN40"/>
    <mergeCell ref="ELO40:EME40"/>
    <mergeCell ref="EMF40:EMV40"/>
    <mergeCell ref="EMW40:ENM40"/>
    <mergeCell ref="ENN40:EOD40"/>
    <mergeCell ref="EOE40:EOU40"/>
    <mergeCell ref="DMB40:DMR40"/>
    <mergeCell ref="DMS40:DNI40"/>
    <mergeCell ref="DBP40:DCF40"/>
    <mergeCell ref="DCG40:DCW40"/>
    <mergeCell ref="DCX40:DDN40"/>
    <mergeCell ref="DDO40:DEE40"/>
    <mergeCell ref="DEF40:DEV40"/>
    <mergeCell ref="DEW40:DFM40"/>
    <mergeCell ref="DFN40:DGD40"/>
    <mergeCell ref="DGE40:DGU40"/>
    <mergeCell ref="DGV40:DHL40"/>
    <mergeCell ref="DZD40:DZT40"/>
    <mergeCell ref="DZU40:EAK40"/>
    <mergeCell ref="EAL40:EBB40"/>
    <mergeCell ref="EBC40:EBS40"/>
    <mergeCell ref="EBT40:ECJ40"/>
    <mergeCell ref="ECK40:EDA40"/>
    <mergeCell ref="DTG40:DTW40"/>
    <mergeCell ref="DNJ40:DNZ40"/>
    <mergeCell ref="DOA40:DOQ40"/>
    <mergeCell ref="DOR40:DPH40"/>
    <mergeCell ref="DPI40:DPY40"/>
    <mergeCell ref="DPZ40:DQP40"/>
    <mergeCell ref="DQQ40:DRG40"/>
    <mergeCell ref="DRH40:DRX40"/>
    <mergeCell ref="DRY40:DSO40"/>
    <mergeCell ref="DSP40:DTF40"/>
    <mergeCell ref="DIU40:DJK40"/>
    <mergeCell ref="DJL40:DKB40"/>
    <mergeCell ref="DKC40:DKS40"/>
    <mergeCell ref="DKT40:DLJ40"/>
    <mergeCell ref="DLK40:DMA40"/>
    <mergeCell ref="CXR40:CYH40"/>
    <mergeCell ref="CYI40:CYY40"/>
    <mergeCell ref="CYZ40:CZP40"/>
    <mergeCell ref="CZQ40:DAG40"/>
    <mergeCell ref="DAH40:DAX40"/>
    <mergeCell ref="DAY40:DBO40"/>
    <mergeCell ref="CPV40:CQL40"/>
    <mergeCell ref="CQM40:CRC40"/>
    <mergeCell ref="CRD40:CRT40"/>
    <mergeCell ref="CRU40:CSK40"/>
    <mergeCell ref="CSL40:CTB40"/>
    <mergeCell ref="CTC40:CTS40"/>
    <mergeCell ref="CTT40:CUJ40"/>
    <mergeCell ref="CUK40:CVA40"/>
    <mergeCell ref="CVB40:CVR40"/>
    <mergeCell ref="DHM40:DIC40"/>
    <mergeCell ref="DID40:DIT40"/>
    <mergeCell ref="CMO40:CNE40"/>
    <mergeCell ref="CNF40:CNV40"/>
    <mergeCell ref="CNW40:COM40"/>
    <mergeCell ref="CON40:CPD40"/>
    <mergeCell ref="CPE40:CPU40"/>
    <mergeCell ref="CEB40:CER40"/>
    <mergeCell ref="CES40:CFI40"/>
    <mergeCell ref="CFJ40:CFZ40"/>
    <mergeCell ref="CGA40:CGQ40"/>
    <mergeCell ref="CGR40:CHH40"/>
    <mergeCell ref="CHI40:CHY40"/>
    <mergeCell ref="CHZ40:CIP40"/>
    <mergeCell ref="CIQ40:CJG40"/>
    <mergeCell ref="CJH40:CJX40"/>
    <mergeCell ref="CVS40:CWI40"/>
    <mergeCell ref="CWJ40:CWZ40"/>
    <mergeCell ref="CXA40:CXQ40"/>
    <mergeCell ref="CBL40:CCB40"/>
    <mergeCell ref="CCC40:CCS40"/>
    <mergeCell ref="CCT40:CDJ40"/>
    <mergeCell ref="CDK40:CEA40"/>
    <mergeCell ref="BSH40:BSX40"/>
    <mergeCell ref="BSY40:BTO40"/>
    <mergeCell ref="BTP40:BUF40"/>
    <mergeCell ref="BUG40:BUW40"/>
    <mergeCell ref="BUX40:BVN40"/>
    <mergeCell ref="BVO40:BWE40"/>
    <mergeCell ref="BWF40:BWV40"/>
    <mergeCell ref="BWW40:BXM40"/>
    <mergeCell ref="BXN40:BYD40"/>
    <mergeCell ref="CJY40:CKO40"/>
    <mergeCell ref="CKP40:CLF40"/>
    <mergeCell ref="CLG40:CLW40"/>
    <mergeCell ref="CLX40:CMN40"/>
    <mergeCell ref="BQI40:BQY40"/>
    <mergeCell ref="BQZ40:BRP40"/>
    <mergeCell ref="BRQ40:BSG40"/>
    <mergeCell ref="BGN40:BHD40"/>
    <mergeCell ref="BHE40:BHU40"/>
    <mergeCell ref="BHV40:BIL40"/>
    <mergeCell ref="BIM40:BJC40"/>
    <mergeCell ref="BJD40:BJT40"/>
    <mergeCell ref="BJU40:BKK40"/>
    <mergeCell ref="BKL40:BLB40"/>
    <mergeCell ref="BLC40:BLS40"/>
    <mergeCell ref="BLT40:BMJ40"/>
    <mergeCell ref="BYE40:BYU40"/>
    <mergeCell ref="BYV40:BZL40"/>
    <mergeCell ref="BZM40:CAC40"/>
    <mergeCell ref="CAD40:CAT40"/>
    <mergeCell ref="CAU40:CBK40"/>
    <mergeCell ref="BFF40:BFV40"/>
    <mergeCell ref="BFW40:BGM40"/>
    <mergeCell ref="AUT40:AVJ40"/>
    <mergeCell ref="AVK40:AWA40"/>
    <mergeCell ref="AWB40:AWR40"/>
    <mergeCell ref="AWS40:AXI40"/>
    <mergeCell ref="AXJ40:AXZ40"/>
    <mergeCell ref="AYA40:AYQ40"/>
    <mergeCell ref="AYR40:AZH40"/>
    <mergeCell ref="AZI40:AZY40"/>
    <mergeCell ref="AZZ40:BAP40"/>
    <mergeCell ref="BMK40:BNA40"/>
    <mergeCell ref="BNB40:BNR40"/>
    <mergeCell ref="BNS40:BOI40"/>
    <mergeCell ref="BOJ40:BOZ40"/>
    <mergeCell ref="BPA40:BPQ40"/>
    <mergeCell ref="BPR40:BQH40"/>
    <mergeCell ref="AUC40:AUS40"/>
    <mergeCell ref="AIZ40:AJP40"/>
    <mergeCell ref="AJQ40:AKG40"/>
    <mergeCell ref="AKH40:AKX40"/>
    <mergeCell ref="AKY40:ALO40"/>
    <mergeCell ref="ALP40:AMF40"/>
    <mergeCell ref="AMG40:AMW40"/>
    <mergeCell ref="AMX40:ANN40"/>
    <mergeCell ref="ANO40:AOE40"/>
    <mergeCell ref="AOF40:AOV40"/>
    <mergeCell ref="BAQ40:BBG40"/>
    <mergeCell ref="BBH40:BBX40"/>
    <mergeCell ref="BBY40:BCO40"/>
    <mergeCell ref="BCP40:BDF40"/>
    <mergeCell ref="BDG40:BDW40"/>
    <mergeCell ref="BDX40:BEN40"/>
    <mergeCell ref="BEO40:BFE40"/>
    <mergeCell ref="XF40:XV40"/>
    <mergeCell ref="XW40:YM40"/>
    <mergeCell ref="YN40:ZD40"/>
    <mergeCell ref="ZE40:ZU40"/>
    <mergeCell ref="ZV40:AAL40"/>
    <mergeCell ref="AAM40:ABC40"/>
    <mergeCell ref="ABD40:ABT40"/>
    <mergeCell ref="ABU40:ACK40"/>
    <mergeCell ref="ACL40:ADB40"/>
    <mergeCell ref="AOW40:APM40"/>
    <mergeCell ref="APN40:AQD40"/>
    <mergeCell ref="AQE40:AQU40"/>
    <mergeCell ref="AQV40:ARL40"/>
    <mergeCell ref="ARM40:ASC40"/>
    <mergeCell ref="ASD40:AST40"/>
    <mergeCell ref="ASU40:ATK40"/>
    <mergeCell ref="ATL40:AUB40"/>
    <mergeCell ref="R40:AH40"/>
    <mergeCell ref="AI40:AY40"/>
    <mergeCell ref="AZ40:BP40"/>
    <mergeCell ref="BQ40:CG40"/>
    <mergeCell ref="CH40:CX40"/>
    <mergeCell ref="CY40:DO40"/>
    <mergeCell ref="DP40:EF40"/>
    <mergeCell ref="EG40:EW40"/>
    <mergeCell ref="EX40:FN40"/>
    <mergeCell ref="RI40:RY40"/>
    <mergeCell ref="RZ40:SP40"/>
    <mergeCell ref="SQ40:TG40"/>
    <mergeCell ref="TH40:TX40"/>
    <mergeCell ref="TY40:UO40"/>
    <mergeCell ref="UP40:VF40"/>
    <mergeCell ref="VG40:VW40"/>
    <mergeCell ref="VX40:WN40"/>
    <mergeCell ref="LL40:MB40"/>
    <mergeCell ref="MC40:MS40"/>
    <mergeCell ref="MT40:NJ40"/>
    <mergeCell ref="NK40:OA40"/>
    <mergeCell ref="OB40:OR40"/>
    <mergeCell ref="OS40:PI40"/>
    <mergeCell ref="PJ40:PZ40"/>
    <mergeCell ref="QA40:QQ40"/>
    <mergeCell ref="QR40:RH40"/>
    <mergeCell ref="XCB39:XCR39"/>
    <mergeCell ref="XCS39:XDI39"/>
    <mergeCell ref="XDJ39:XDZ39"/>
    <mergeCell ref="XEA39:XEQ39"/>
    <mergeCell ref="WHU39:WIK39"/>
    <mergeCell ref="WIL39:WJB39"/>
    <mergeCell ref="WJC39:WJS39"/>
    <mergeCell ref="WJT39:WKJ39"/>
    <mergeCell ref="WKK39:WLA39"/>
    <mergeCell ref="WLB39:WLR39"/>
    <mergeCell ref="WLS39:WMI39"/>
    <mergeCell ref="WMJ39:WMZ39"/>
    <mergeCell ref="WNA39:WNQ39"/>
    <mergeCell ref="FO40:GE40"/>
    <mergeCell ref="GF40:GV40"/>
    <mergeCell ref="GW40:HM40"/>
    <mergeCell ref="HN40:ID40"/>
    <mergeCell ref="IE40:IU40"/>
    <mergeCell ref="IV40:JL40"/>
    <mergeCell ref="JM40:KC40"/>
    <mergeCell ref="KD40:KT40"/>
    <mergeCell ref="KU40:LK40"/>
    <mergeCell ref="WO40:XE40"/>
    <mergeCell ref="ADC40:ADS40"/>
    <mergeCell ref="ADT40:AEJ40"/>
    <mergeCell ref="AEK40:AFA40"/>
    <mergeCell ref="AFB40:AFR40"/>
    <mergeCell ref="AFS40:AGI40"/>
    <mergeCell ref="AGJ40:AGZ40"/>
    <mergeCell ref="AHA40:AHQ40"/>
    <mergeCell ref="AHR40:AIH40"/>
    <mergeCell ref="AII40:AIY40"/>
    <mergeCell ref="WBX39:WCN39"/>
    <mergeCell ref="WCO39:WDE39"/>
    <mergeCell ref="WDF39:WDV39"/>
    <mergeCell ref="WDW39:WEM39"/>
    <mergeCell ref="WEN39:WFD39"/>
    <mergeCell ref="WFE39:WFU39"/>
    <mergeCell ref="XER39:XFD39"/>
    <mergeCell ref="WTO39:WUE39"/>
    <mergeCell ref="WUF39:WUV39"/>
    <mergeCell ref="WUW39:WVM39"/>
    <mergeCell ref="WVN39:WWD39"/>
    <mergeCell ref="WWE39:WWU39"/>
    <mergeCell ref="WWV39:WXL39"/>
    <mergeCell ref="WXM39:WYC39"/>
    <mergeCell ref="WYD39:WYT39"/>
    <mergeCell ref="WYU39:WZK39"/>
    <mergeCell ref="WNR39:WOH39"/>
    <mergeCell ref="WOI39:WOY39"/>
    <mergeCell ref="WOZ39:WPP39"/>
    <mergeCell ref="WPQ39:WQG39"/>
    <mergeCell ref="WQH39:WQX39"/>
    <mergeCell ref="WQY39:WRO39"/>
    <mergeCell ref="WRP39:WSF39"/>
    <mergeCell ref="WSG39:WSW39"/>
    <mergeCell ref="WSX39:WTN39"/>
    <mergeCell ref="WFV39:WGL39"/>
    <mergeCell ref="WGM39:WHC39"/>
    <mergeCell ref="WHD39:WHT39"/>
    <mergeCell ref="WZL39:XAB39"/>
    <mergeCell ref="XAC39:XAS39"/>
    <mergeCell ref="XAT39:XBJ39"/>
    <mergeCell ref="XBK39:XCA39"/>
    <mergeCell ref="VWA39:VWQ39"/>
    <mergeCell ref="VWR39:VXH39"/>
    <mergeCell ref="VXI39:VXY39"/>
    <mergeCell ref="VXZ39:VYP39"/>
    <mergeCell ref="VYQ39:VZG39"/>
    <mergeCell ref="VZH39:VZX39"/>
    <mergeCell ref="VZY39:WAO39"/>
    <mergeCell ref="WAP39:WBF39"/>
    <mergeCell ref="WBG39:WBW39"/>
    <mergeCell ref="VQD39:VQT39"/>
    <mergeCell ref="VQU39:VRK39"/>
    <mergeCell ref="VRL39:VSB39"/>
    <mergeCell ref="VSC39:VSS39"/>
    <mergeCell ref="VST39:VTJ39"/>
    <mergeCell ref="VTK39:VUA39"/>
    <mergeCell ref="VUB39:VUR39"/>
    <mergeCell ref="VUS39:VVI39"/>
    <mergeCell ref="VVJ39:VVZ39"/>
    <mergeCell ref="VKG39:VKW39"/>
    <mergeCell ref="VKX39:VLN39"/>
    <mergeCell ref="VLO39:VME39"/>
    <mergeCell ref="VMF39:VMV39"/>
    <mergeCell ref="VMW39:VNM39"/>
    <mergeCell ref="VNN39:VOD39"/>
    <mergeCell ref="VOE39:VOU39"/>
    <mergeCell ref="VOV39:VPL39"/>
    <mergeCell ref="VPM39:VQC39"/>
    <mergeCell ref="VEJ39:VEZ39"/>
    <mergeCell ref="VFA39:VFQ39"/>
    <mergeCell ref="VFR39:VGH39"/>
    <mergeCell ref="VGI39:VGY39"/>
    <mergeCell ref="VGZ39:VHP39"/>
    <mergeCell ref="VHQ39:VIG39"/>
    <mergeCell ref="VIH39:VIX39"/>
    <mergeCell ref="VIY39:VJO39"/>
    <mergeCell ref="VJP39:VKF39"/>
    <mergeCell ref="UYM39:UZC39"/>
    <mergeCell ref="UZD39:UZT39"/>
    <mergeCell ref="UZU39:VAK39"/>
    <mergeCell ref="VAL39:VBB39"/>
    <mergeCell ref="VBC39:VBS39"/>
    <mergeCell ref="VBT39:VCJ39"/>
    <mergeCell ref="VCK39:VDA39"/>
    <mergeCell ref="VDB39:VDR39"/>
    <mergeCell ref="VDS39:VEI39"/>
    <mergeCell ref="USP39:UTF39"/>
    <mergeCell ref="UTG39:UTW39"/>
    <mergeCell ref="UTX39:UUN39"/>
    <mergeCell ref="UUO39:UVE39"/>
    <mergeCell ref="UVF39:UVV39"/>
    <mergeCell ref="UVW39:UWM39"/>
    <mergeCell ref="UWN39:UXD39"/>
    <mergeCell ref="UXE39:UXU39"/>
    <mergeCell ref="UXV39:UYL39"/>
    <mergeCell ref="UMS39:UNI39"/>
    <mergeCell ref="UNJ39:UNZ39"/>
    <mergeCell ref="UOA39:UOQ39"/>
    <mergeCell ref="UOR39:UPH39"/>
    <mergeCell ref="UPI39:UPY39"/>
    <mergeCell ref="UPZ39:UQP39"/>
    <mergeCell ref="UQQ39:URG39"/>
    <mergeCell ref="URH39:URX39"/>
    <mergeCell ref="URY39:USO39"/>
    <mergeCell ref="UGV39:UHL39"/>
    <mergeCell ref="UHM39:UIC39"/>
    <mergeCell ref="UID39:UIT39"/>
    <mergeCell ref="UIU39:UJK39"/>
    <mergeCell ref="UJL39:UKB39"/>
    <mergeCell ref="UKC39:UKS39"/>
    <mergeCell ref="UKT39:ULJ39"/>
    <mergeCell ref="ULK39:UMA39"/>
    <mergeCell ref="UMB39:UMR39"/>
    <mergeCell ref="UAY39:UBO39"/>
    <mergeCell ref="UBP39:UCF39"/>
    <mergeCell ref="UCG39:UCW39"/>
    <mergeCell ref="UCX39:UDN39"/>
    <mergeCell ref="UDO39:UEE39"/>
    <mergeCell ref="UEF39:UEV39"/>
    <mergeCell ref="UEW39:UFM39"/>
    <mergeCell ref="UFN39:UGD39"/>
    <mergeCell ref="UGE39:UGU39"/>
    <mergeCell ref="TVB39:TVR39"/>
    <mergeCell ref="TVS39:TWI39"/>
    <mergeCell ref="TWJ39:TWZ39"/>
    <mergeCell ref="TXA39:TXQ39"/>
    <mergeCell ref="TXR39:TYH39"/>
    <mergeCell ref="TYI39:TYY39"/>
    <mergeCell ref="TYZ39:TZP39"/>
    <mergeCell ref="TZQ39:UAG39"/>
    <mergeCell ref="UAH39:UAX39"/>
    <mergeCell ref="TPE39:TPU39"/>
    <mergeCell ref="TPV39:TQL39"/>
    <mergeCell ref="TQM39:TRC39"/>
    <mergeCell ref="TRD39:TRT39"/>
    <mergeCell ref="TRU39:TSK39"/>
    <mergeCell ref="TSL39:TTB39"/>
    <mergeCell ref="TTC39:TTS39"/>
    <mergeCell ref="TTT39:TUJ39"/>
    <mergeCell ref="TUK39:TVA39"/>
    <mergeCell ref="TJH39:TJX39"/>
    <mergeCell ref="TJY39:TKO39"/>
    <mergeCell ref="TKP39:TLF39"/>
    <mergeCell ref="TLG39:TLW39"/>
    <mergeCell ref="TLX39:TMN39"/>
    <mergeCell ref="TMO39:TNE39"/>
    <mergeCell ref="TNF39:TNV39"/>
    <mergeCell ref="TNW39:TOM39"/>
    <mergeCell ref="TON39:TPD39"/>
    <mergeCell ref="TDK39:TEA39"/>
    <mergeCell ref="TEB39:TER39"/>
    <mergeCell ref="TES39:TFI39"/>
    <mergeCell ref="TFJ39:TFZ39"/>
    <mergeCell ref="TGA39:TGQ39"/>
    <mergeCell ref="TGR39:THH39"/>
    <mergeCell ref="THI39:THY39"/>
    <mergeCell ref="THZ39:TIP39"/>
    <mergeCell ref="TIQ39:TJG39"/>
    <mergeCell ref="SXN39:SYD39"/>
    <mergeCell ref="SYE39:SYU39"/>
    <mergeCell ref="SYV39:SZL39"/>
    <mergeCell ref="SZM39:TAC39"/>
    <mergeCell ref="TAD39:TAT39"/>
    <mergeCell ref="TAU39:TBK39"/>
    <mergeCell ref="TBL39:TCB39"/>
    <mergeCell ref="TCC39:TCS39"/>
    <mergeCell ref="TCT39:TDJ39"/>
    <mergeCell ref="SRQ39:SSG39"/>
    <mergeCell ref="SSH39:SSX39"/>
    <mergeCell ref="SSY39:STO39"/>
    <mergeCell ref="STP39:SUF39"/>
    <mergeCell ref="SUG39:SUW39"/>
    <mergeCell ref="SUX39:SVN39"/>
    <mergeCell ref="SVO39:SWE39"/>
    <mergeCell ref="SWF39:SWV39"/>
    <mergeCell ref="SWW39:SXM39"/>
    <mergeCell ref="SLT39:SMJ39"/>
    <mergeCell ref="SMK39:SNA39"/>
    <mergeCell ref="SNB39:SNR39"/>
    <mergeCell ref="SNS39:SOI39"/>
    <mergeCell ref="SOJ39:SOZ39"/>
    <mergeCell ref="SPA39:SPQ39"/>
    <mergeCell ref="SPR39:SQH39"/>
    <mergeCell ref="SQI39:SQY39"/>
    <mergeCell ref="SQZ39:SRP39"/>
    <mergeCell ref="SFW39:SGM39"/>
    <mergeCell ref="SGN39:SHD39"/>
    <mergeCell ref="SHE39:SHU39"/>
    <mergeCell ref="SHV39:SIL39"/>
    <mergeCell ref="SIM39:SJC39"/>
    <mergeCell ref="SJD39:SJT39"/>
    <mergeCell ref="SJU39:SKK39"/>
    <mergeCell ref="SKL39:SLB39"/>
    <mergeCell ref="SLC39:SLS39"/>
    <mergeCell ref="RZZ39:SAP39"/>
    <mergeCell ref="SAQ39:SBG39"/>
    <mergeCell ref="SBH39:SBX39"/>
    <mergeCell ref="SBY39:SCO39"/>
    <mergeCell ref="SCP39:SDF39"/>
    <mergeCell ref="SDG39:SDW39"/>
    <mergeCell ref="SDX39:SEN39"/>
    <mergeCell ref="SEO39:SFE39"/>
    <mergeCell ref="SFF39:SFV39"/>
    <mergeCell ref="RUC39:RUS39"/>
    <mergeCell ref="RUT39:RVJ39"/>
    <mergeCell ref="RVK39:RWA39"/>
    <mergeCell ref="RWB39:RWR39"/>
    <mergeCell ref="RWS39:RXI39"/>
    <mergeCell ref="RXJ39:RXZ39"/>
    <mergeCell ref="RYA39:RYQ39"/>
    <mergeCell ref="RYR39:RZH39"/>
    <mergeCell ref="RZI39:RZY39"/>
    <mergeCell ref="ROF39:ROV39"/>
    <mergeCell ref="ROW39:RPM39"/>
    <mergeCell ref="RPN39:RQD39"/>
    <mergeCell ref="RQE39:RQU39"/>
    <mergeCell ref="RQV39:RRL39"/>
    <mergeCell ref="RRM39:RSC39"/>
    <mergeCell ref="RSD39:RST39"/>
    <mergeCell ref="RSU39:RTK39"/>
    <mergeCell ref="RTL39:RUB39"/>
    <mergeCell ref="RII39:RIY39"/>
    <mergeCell ref="RIZ39:RJP39"/>
    <mergeCell ref="RJQ39:RKG39"/>
    <mergeCell ref="RKH39:RKX39"/>
    <mergeCell ref="RKY39:RLO39"/>
    <mergeCell ref="RLP39:RMF39"/>
    <mergeCell ref="RMG39:RMW39"/>
    <mergeCell ref="RMX39:RNN39"/>
    <mergeCell ref="RNO39:ROE39"/>
    <mergeCell ref="RCL39:RDB39"/>
    <mergeCell ref="RDC39:RDS39"/>
    <mergeCell ref="RDT39:REJ39"/>
    <mergeCell ref="REK39:RFA39"/>
    <mergeCell ref="RFB39:RFR39"/>
    <mergeCell ref="RFS39:RGI39"/>
    <mergeCell ref="RGJ39:RGZ39"/>
    <mergeCell ref="RHA39:RHQ39"/>
    <mergeCell ref="RHR39:RIH39"/>
    <mergeCell ref="QWO39:QXE39"/>
    <mergeCell ref="QXF39:QXV39"/>
    <mergeCell ref="QXW39:QYM39"/>
    <mergeCell ref="QYN39:QZD39"/>
    <mergeCell ref="QZE39:QZU39"/>
    <mergeCell ref="QZV39:RAL39"/>
    <mergeCell ref="RAM39:RBC39"/>
    <mergeCell ref="RBD39:RBT39"/>
    <mergeCell ref="RBU39:RCK39"/>
    <mergeCell ref="QQR39:QRH39"/>
    <mergeCell ref="QRI39:QRY39"/>
    <mergeCell ref="QRZ39:QSP39"/>
    <mergeCell ref="QSQ39:QTG39"/>
    <mergeCell ref="QTH39:QTX39"/>
    <mergeCell ref="QTY39:QUO39"/>
    <mergeCell ref="QUP39:QVF39"/>
    <mergeCell ref="QVG39:QVW39"/>
    <mergeCell ref="QVX39:QWN39"/>
    <mergeCell ref="QKU39:QLK39"/>
    <mergeCell ref="QLL39:QMB39"/>
    <mergeCell ref="QMC39:QMS39"/>
    <mergeCell ref="QMT39:QNJ39"/>
    <mergeCell ref="QNK39:QOA39"/>
    <mergeCell ref="QOB39:QOR39"/>
    <mergeCell ref="QOS39:QPI39"/>
    <mergeCell ref="QPJ39:QPZ39"/>
    <mergeCell ref="QQA39:QQQ39"/>
    <mergeCell ref="QEX39:QFN39"/>
    <mergeCell ref="QFO39:QGE39"/>
    <mergeCell ref="QGF39:QGV39"/>
    <mergeCell ref="QGW39:QHM39"/>
    <mergeCell ref="QHN39:QID39"/>
    <mergeCell ref="QIE39:QIU39"/>
    <mergeCell ref="QIV39:QJL39"/>
    <mergeCell ref="QJM39:QKC39"/>
    <mergeCell ref="QKD39:QKT39"/>
    <mergeCell ref="PZA39:PZQ39"/>
    <mergeCell ref="PZR39:QAH39"/>
    <mergeCell ref="QAI39:QAY39"/>
    <mergeCell ref="QAZ39:QBP39"/>
    <mergeCell ref="QBQ39:QCG39"/>
    <mergeCell ref="QCH39:QCX39"/>
    <mergeCell ref="QCY39:QDO39"/>
    <mergeCell ref="QDP39:QEF39"/>
    <mergeCell ref="QEG39:QEW39"/>
    <mergeCell ref="PTD39:PTT39"/>
    <mergeCell ref="PTU39:PUK39"/>
    <mergeCell ref="PUL39:PVB39"/>
    <mergeCell ref="PVC39:PVS39"/>
    <mergeCell ref="PVT39:PWJ39"/>
    <mergeCell ref="PWK39:PXA39"/>
    <mergeCell ref="PXB39:PXR39"/>
    <mergeCell ref="PXS39:PYI39"/>
    <mergeCell ref="PYJ39:PYZ39"/>
    <mergeCell ref="PNG39:PNW39"/>
    <mergeCell ref="PNX39:PON39"/>
    <mergeCell ref="POO39:PPE39"/>
    <mergeCell ref="PPF39:PPV39"/>
    <mergeCell ref="PPW39:PQM39"/>
    <mergeCell ref="PQN39:PRD39"/>
    <mergeCell ref="PRE39:PRU39"/>
    <mergeCell ref="PRV39:PSL39"/>
    <mergeCell ref="PSM39:PTC39"/>
    <mergeCell ref="PHJ39:PHZ39"/>
    <mergeCell ref="PIA39:PIQ39"/>
    <mergeCell ref="PIR39:PJH39"/>
    <mergeCell ref="PJI39:PJY39"/>
    <mergeCell ref="PJZ39:PKP39"/>
    <mergeCell ref="PKQ39:PLG39"/>
    <mergeCell ref="PLH39:PLX39"/>
    <mergeCell ref="PLY39:PMO39"/>
    <mergeCell ref="PMP39:PNF39"/>
    <mergeCell ref="PBM39:PCC39"/>
    <mergeCell ref="PCD39:PCT39"/>
    <mergeCell ref="PCU39:PDK39"/>
    <mergeCell ref="PDL39:PEB39"/>
    <mergeCell ref="PEC39:PES39"/>
    <mergeCell ref="PET39:PFJ39"/>
    <mergeCell ref="PFK39:PGA39"/>
    <mergeCell ref="PGB39:PGR39"/>
    <mergeCell ref="PGS39:PHI39"/>
    <mergeCell ref="OVP39:OWF39"/>
    <mergeCell ref="OWG39:OWW39"/>
    <mergeCell ref="OWX39:OXN39"/>
    <mergeCell ref="OXO39:OYE39"/>
    <mergeCell ref="OYF39:OYV39"/>
    <mergeCell ref="OYW39:OZM39"/>
    <mergeCell ref="OZN39:PAD39"/>
    <mergeCell ref="PAE39:PAU39"/>
    <mergeCell ref="PAV39:PBL39"/>
    <mergeCell ref="OPS39:OQI39"/>
    <mergeCell ref="OQJ39:OQZ39"/>
    <mergeCell ref="ORA39:ORQ39"/>
    <mergeCell ref="ORR39:OSH39"/>
    <mergeCell ref="OSI39:OSY39"/>
    <mergeCell ref="OSZ39:OTP39"/>
    <mergeCell ref="OTQ39:OUG39"/>
    <mergeCell ref="OUH39:OUX39"/>
    <mergeCell ref="OUY39:OVO39"/>
    <mergeCell ref="OJV39:OKL39"/>
    <mergeCell ref="OKM39:OLC39"/>
    <mergeCell ref="OLD39:OLT39"/>
    <mergeCell ref="OLU39:OMK39"/>
    <mergeCell ref="OML39:ONB39"/>
    <mergeCell ref="ONC39:ONS39"/>
    <mergeCell ref="ONT39:OOJ39"/>
    <mergeCell ref="OOK39:OPA39"/>
    <mergeCell ref="OPB39:OPR39"/>
    <mergeCell ref="ODY39:OEO39"/>
    <mergeCell ref="OEP39:OFF39"/>
    <mergeCell ref="OFG39:OFW39"/>
    <mergeCell ref="OFX39:OGN39"/>
    <mergeCell ref="OGO39:OHE39"/>
    <mergeCell ref="OHF39:OHV39"/>
    <mergeCell ref="OHW39:OIM39"/>
    <mergeCell ref="OIN39:OJD39"/>
    <mergeCell ref="OJE39:OJU39"/>
    <mergeCell ref="NYB39:NYR39"/>
    <mergeCell ref="NYS39:NZI39"/>
    <mergeCell ref="NZJ39:NZZ39"/>
    <mergeCell ref="OAA39:OAQ39"/>
    <mergeCell ref="OAR39:OBH39"/>
    <mergeCell ref="OBI39:OBY39"/>
    <mergeCell ref="OBZ39:OCP39"/>
    <mergeCell ref="OCQ39:ODG39"/>
    <mergeCell ref="ODH39:ODX39"/>
    <mergeCell ref="NSE39:NSU39"/>
    <mergeCell ref="NSV39:NTL39"/>
    <mergeCell ref="NTM39:NUC39"/>
    <mergeCell ref="NUD39:NUT39"/>
    <mergeCell ref="NUU39:NVK39"/>
    <mergeCell ref="NVL39:NWB39"/>
    <mergeCell ref="NWC39:NWS39"/>
    <mergeCell ref="NWT39:NXJ39"/>
    <mergeCell ref="NXK39:NYA39"/>
    <mergeCell ref="NMH39:NMX39"/>
    <mergeCell ref="NMY39:NNO39"/>
    <mergeCell ref="NNP39:NOF39"/>
    <mergeCell ref="NOG39:NOW39"/>
    <mergeCell ref="NOX39:NPN39"/>
    <mergeCell ref="NPO39:NQE39"/>
    <mergeCell ref="NQF39:NQV39"/>
    <mergeCell ref="NQW39:NRM39"/>
    <mergeCell ref="NRN39:NSD39"/>
    <mergeCell ref="NGK39:NHA39"/>
    <mergeCell ref="NHB39:NHR39"/>
    <mergeCell ref="NHS39:NII39"/>
    <mergeCell ref="NIJ39:NIZ39"/>
    <mergeCell ref="NJA39:NJQ39"/>
    <mergeCell ref="NJR39:NKH39"/>
    <mergeCell ref="NKI39:NKY39"/>
    <mergeCell ref="NKZ39:NLP39"/>
    <mergeCell ref="NLQ39:NMG39"/>
    <mergeCell ref="NAN39:NBD39"/>
    <mergeCell ref="NBE39:NBU39"/>
    <mergeCell ref="NBV39:NCL39"/>
    <mergeCell ref="NCM39:NDC39"/>
    <mergeCell ref="NDD39:NDT39"/>
    <mergeCell ref="NDU39:NEK39"/>
    <mergeCell ref="NEL39:NFB39"/>
    <mergeCell ref="NFC39:NFS39"/>
    <mergeCell ref="NFT39:NGJ39"/>
    <mergeCell ref="MUQ39:MVG39"/>
    <mergeCell ref="MVH39:MVX39"/>
    <mergeCell ref="MVY39:MWO39"/>
    <mergeCell ref="MWP39:MXF39"/>
    <mergeCell ref="MXG39:MXW39"/>
    <mergeCell ref="MXX39:MYN39"/>
    <mergeCell ref="MYO39:MZE39"/>
    <mergeCell ref="MZF39:MZV39"/>
    <mergeCell ref="MZW39:NAM39"/>
    <mergeCell ref="MOT39:MPJ39"/>
    <mergeCell ref="MPK39:MQA39"/>
    <mergeCell ref="MQB39:MQR39"/>
    <mergeCell ref="MQS39:MRI39"/>
    <mergeCell ref="MRJ39:MRZ39"/>
    <mergeCell ref="MSA39:MSQ39"/>
    <mergeCell ref="MSR39:MTH39"/>
    <mergeCell ref="MTI39:MTY39"/>
    <mergeCell ref="MTZ39:MUP39"/>
    <mergeCell ref="MIW39:MJM39"/>
    <mergeCell ref="MJN39:MKD39"/>
    <mergeCell ref="MKE39:MKU39"/>
    <mergeCell ref="MKV39:MLL39"/>
    <mergeCell ref="MLM39:MMC39"/>
    <mergeCell ref="MMD39:MMT39"/>
    <mergeCell ref="MMU39:MNK39"/>
    <mergeCell ref="MNL39:MOB39"/>
    <mergeCell ref="MOC39:MOS39"/>
    <mergeCell ref="MCZ39:MDP39"/>
    <mergeCell ref="MDQ39:MEG39"/>
    <mergeCell ref="MEH39:MEX39"/>
    <mergeCell ref="MEY39:MFO39"/>
    <mergeCell ref="MFP39:MGF39"/>
    <mergeCell ref="MGG39:MGW39"/>
    <mergeCell ref="MGX39:MHN39"/>
    <mergeCell ref="MHO39:MIE39"/>
    <mergeCell ref="MIF39:MIV39"/>
    <mergeCell ref="LXC39:LXS39"/>
    <mergeCell ref="LXT39:LYJ39"/>
    <mergeCell ref="LYK39:LZA39"/>
    <mergeCell ref="LZB39:LZR39"/>
    <mergeCell ref="LZS39:MAI39"/>
    <mergeCell ref="MAJ39:MAZ39"/>
    <mergeCell ref="MBA39:MBQ39"/>
    <mergeCell ref="MBR39:MCH39"/>
    <mergeCell ref="MCI39:MCY39"/>
    <mergeCell ref="LRF39:LRV39"/>
    <mergeCell ref="LRW39:LSM39"/>
    <mergeCell ref="LSN39:LTD39"/>
    <mergeCell ref="LTE39:LTU39"/>
    <mergeCell ref="LTV39:LUL39"/>
    <mergeCell ref="LUM39:LVC39"/>
    <mergeCell ref="LVD39:LVT39"/>
    <mergeCell ref="LVU39:LWK39"/>
    <mergeCell ref="LWL39:LXB39"/>
    <mergeCell ref="LLI39:LLY39"/>
    <mergeCell ref="LLZ39:LMP39"/>
    <mergeCell ref="LMQ39:LNG39"/>
    <mergeCell ref="LNH39:LNX39"/>
    <mergeCell ref="LNY39:LOO39"/>
    <mergeCell ref="LOP39:LPF39"/>
    <mergeCell ref="LPG39:LPW39"/>
    <mergeCell ref="LPX39:LQN39"/>
    <mergeCell ref="LQO39:LRE39"/>
    <mergeCell ref="LFL39:LGB39"/>
    <mergeCell ref="LGC39:LGS39"/>
    <mergeCell ref="LGT39:LHJ39"/>
    <mergeCell ref="LHK39:LIA39"/>
    <mergeCell ref="LIB39:LIR39"/>
    <mergeCell ref="LIS39:LJI39"/>
    <mergeCell ref="LJJ39:LJZ39"/>
    <mergeCell ref="LKA39:LKQ39"/>
    <mergeCell ref="LKR39:LLH39"/>
    <mergeCell ref="KZO39:LAE39"/>
    <mergeCell ref="LAF39:LAV39"/>
    <mergeCell ref="LAW39:LBM39"/>
    <mergeCell ref="LBN39:LCD39"/>
    <mergeCell ref="LCE39:LCU39"/>
    <mergeCell ref="LCV39:LDL39"/>
    <mergeCell ref="LDM39:LEC39"/>
    <mergeCell ref="LED39:LET39"/>
    <mergeCell ref="LEU39:LFK39"/>
    <mergeCell ref="KTR39:KUH39"/>
    <mergeCell ref="KUI39:KUY39"/>
    <mergeCell ref="KUZ39:KVP39"/>
    <mergeCell ref="KVQ39:KWG39"/>
    <mergeCell ref="KWH39:KWX39"/>
    <mergeCell ref="KWY39:KXO39"/>
    <mergeCell ref="KXP39:KYF39"/>
    <mergeCell ref="KYG39:KYW39"/>
    <mergeCell ref="KYX39:KZN39"/>
    <mergeCell ref="KNU39:KOK39"/>
    <mergeCell ref="KOL39:KPB39"/>
    <mergeCell ref="KPC39:KPS39"/>
    <mergeCell ref="KPT39:KQJ39"/>
    <mergeCell ref="KQK39:KRA39"/>
    <mergeCell ref="KRB39:KRR39"/>
    <mergeCell ref="KRS39:KSI39"/>
    <mergeCell ref="KSJ39:KSZ39"/>
    <mergeCell ref="KTA39:KTQ39"/>
    <mergeCell ref="KHX39:KIN39"/>
    <mergeCell ref="KIO39:KJE39"/>
    <mergeCell ref="KJF39:KJV39"/>
    <mergeCell ref="KJW39:KKM39"/>
    <mergeCell ref="KKN39:KLD39"/>
    <mergeCell ref="KLE39:KLU39"/>
    <mergeCell ref="KLV39:KML39"/>
    <mergeCell ref="KMM39:KNC39"/>
    <mergeCell ref="KND39:KNT39"/>
    <mergeCell ref="KCA39:KCQ39"/>
    <mergeCell ref="KCR39:KDH39"/>
    <mergeCell ref="KDI39:KDY39"/>
    <mergeCell ref="KDZ39:KEP39"/>
    <mergeCell ref="KEQ39:KFG39"/>
    <mergeCell ref="KFH39:KFX39"/>
    <mergeCell ref="KFY39:KGO39"/>
    <mergeCell ref="KGP39:KHF39"/>
    <mergeCell ref="KHG39:KHW39"/>
    <mergeCell ref="JWD39:JWT39"/>
    <mergeCell ref="JWU39:JXK39"/>
    <mergeCell ref="JXL39:JYB39"/>
    <mergeCell ref="JYC39:JYS39"/>
    <mergeCell ref="JYT39:JZJ39"/>
    <mergeCell ref="JZK39:KAA39"/>
    <mergeCell ref="KAB39:KAR39"/>
    <mergeCell ref="KAS39:KBI39"/>
    <mergeCell ref="KBJ39:KBZ39"/>
    <mergeCell ref="JQG39:JQW39"/>
    <mergeCell ref="JQX39:JRN39"/>
    <mergeCell ref="JRO39:JSE39"/>
    <mergeCell ref="JSF39:JSV39"/>
    <mergeCell ref="JSW39:JTM39"/>
    <mergeCell ref="JTN39:JUD39"/>
    <mergeCell ref="JUE39:JUU39"/>
    <mergeCell ref="JUV39:JVL39"/>
    <mergeCell ref="JVM39:JWC39"/>
    <mergeCell ref="JKJ39:JKZ39"/>
    <mergeCell ref="JLA39:JLQ39"/>
    <mergeCell ref="JLR39:JMH39"/>
    <mergeCell ref="JMI39:JMY39"/>
    <mergeCell ref="JMZ39:JNP39"/>
    <mergeCell ref="JNQ39:JOG39"/>
    <mergeCell ref="JOH39:JOX39"/>
    <mergeCell ref="JOY39:JPO39"/>
    <mergeCell ref="JPP39:JQF39"/>
    <mergeCell ref="JEM39:JFC39"/>
    <mergeCell ref="JFD39:JFT39"/>
    <mergeCell ref="JFU39:JGK39"/>
    <mergeCell ref="JGL39:JHB39"/>
    <mergeCell ref="JHC39:JHS39"/>
    <mergeCell ref="JHT39:JIJ39"/>
    <mergeCell ref="JIK39:JJA39"/>
    <mergeCell ref="JJB39:JJR39"/>
    <mergeCell ref="JJS39:JKI39"/>
    <mergeCell ref="IYP39:IZF39"/>
    <mergeCell ref="IZG39:IZW39"/>
    <mergeCell ref="IZX39:JAN39"/>
    <mergeCell ref="JAO39:JBE39"/>
    <mergeCell ref="JBF39:JBV39"/>
    <mergeCell ref="JBW39:JCM39"/>
    <mergeCell ref="JCN39:JDD39"/>
    <mergeCell ref="JDE39:JDU39"/>
    <mergeCell ref="JDV39:JEL39"/>
    <mergeCell ref="ISS39:ITI39"/>
    <mergeCell ref="ITJ39:ITZ39"/>
    <mergeCell ref="IUA39:IUQ39"/>
    <mergeCell ref="IUR39:IVH39"/>
    <mergeCell ref="IVI39:IVY39"/>
    <mergeCell ref="IVZ39:IWP39"/>
    <mergeCell ref="IWQ39:IXG39"/>
    <mergeCell ref="IXH39:IXX39"/>
    <mergeCell ref="IXY39:IYO39"/>
    <mergeCell ref="IMV39:INL39"/>
    <mergeCell ref="INM39:IOC39"/>
    <mergeCell ref="IOD39:IOT39"/>
    <mergeCell ref="IOU39:IPK39"/>
    <mergeCell ref="IPL39:IQB39"/>
    <mergeCell ref="IQC39:IQS39"/>
    <mergeCell ref="IQT39:IRJ39"/>
    <mergeCell ref="IRK39:ISA39"/>
    <mergeCell ref="ISB39:ISR39"/>
    <mergeCell ref="IGY39:IHO39"/>
    <mergeCell ref="IHP39:IIF39"/>
    <mergeCell ref="IIG39:IIW39"/>
    <mergeCell ref="IIX39:IJN39"/>
    <mergeCell ref="IJO39:IKE39"/>
    <mergeCell ref="IKF39:IKV39"/>
    <mergeCell ref="IKW39:ILM39"/>
    <mergeCell ref="ILN39:IMD39"/>
    <mergeCell ref="IME39:IMU39"/>
    <mergeCell ref="IBB39:IBR39"/>
    <mergeCell ref="IBS39:ICI39"/>
    <mergeCell ref="ICJ39:ICZ39"/>
    <mergeCell ref="IDA39:IDQ39"/>
    <mergeCell ref="IDR39:IEH39"/>
    <mergeCell ref="IEI39:IEY39"/>
    <mergeCell ref="IEZ39:IFP39"/>
    <mergeCell ref="IFQ39:IGG39"/>
    <mergeCell ref="IGH39:IGX39"/>
    <mergeCell ref="HVE39:HVU39"/>
    <mergeCell ref="HVV39:HWL39"/>
    <mergeCell ref="HWM39:HXC39"/>
    <mergeCell ref="HXD39:HXT39"/>
    <mergeCell ref="HXU39:HYK39"/>
    <mergeCell ref="HYL39:HZB39"/>
    <mergeCell ref="HZC39:HZS39"/>
    <mergeCell ref="HZT39:IAJ39"/>
    <mergeCell ref="IAK39:IBA39"/>
    <mergeCell ref="HPH39:HPX39"/>
    <mergeCell ref="HPY39:HQO39"/>
    <mergeCell ref="HQP39:HRF39"/>
    <mergeCell ref="HRG39:HRW39"/>
    <mergeCell ref="HRX39:HSN39"/>
    <mergeCell ref="HSO39:HTE39"/>
    <mergeCell ref="HTF39:HTV39"/>
    <mergeCell ref="HTW39:HUM39"/>
    <mergeCell ref="HUN39:HVD39"/>
    <mergeCell ref="HJK39:HKA39"/>
    <mergeCell ref="HKB39:HKR39"/>
    <mergeCell ref="HKS39:HLI39"/>
    <mergeCell ref="HLJ39:HLZ39"/>
    <mergeCell ref="HMA39:HMQ39"/>
    <mergeCell ref="HMR39:HNH39"/>
    <mergeCell ref="HNI39:HNY39"/>
    <mergeCell ref="HNZ39:HOP39"/>
    <mergeCell ref="HOQ39:HPG39"/>
    <mergeCell ref="HDN39:HED39"/>
    <mergeCell ref="HEE39:HEU39"/>
    <mergeCell ref="HEV39:HFL39"/>
    <mergeCell ref="HFM39:HGC39"/>
    <mergeCell ref="HGD39:HGT39"/>
    <mergeCell ref="HGU39:HHK39"/>
    <mergeCell ref="HHL39:HIB39"/>
    <mergeCell ref="HIC39:HIS39"/>
    <mergeCell ref="HIT39:HJJ39"/>
    <mergeCell ref="GXQ39:GYG39"/>
    <mergeCell ref="GYH39:GYX39"/>
    <mergeCell ref="GYY39:GZO39"/>
    <mergeCell ref="GZP39:HAF39"/>
    <mergeCell ref="HAG39:HAW39"/>
    <mergeCell ref="HAX39:HBN39"/>
    <mergeCell ref="HBO39:HCE39"/>
    <mergeCell ref="HCF39:HCV39"/>
    <mergeCell ref="HCW39:HDM39"/>
    <mergeCell ref="GRT39:GSJ39"/>
    <mergeCell ref="GSK39:GTA39"/>
    <mergeCell ref="GTB39:GTR39"/>
    <mergeCell ref="GTS39:GUI39"/>
    <mergeCell ref="GUJ39:GUZ39"/>
    <mergeCell ref="GVA39:GVQ39"/>
    <mergeCell ref="GVR39:GWH39"/>
    <mergeCell ref="GWI39:GWY39"/>
    <mergeCell ref="GWZ39:GXP39"/>
    <mergeCell ref="GLW39:GMM39"/>
    <mergeCell ref="GMN39:GND39"/>
    <mergeCell ref="GNE39:GNU39"/>
    <mergeCell ref="GNV39:GOL39"/>
    <mergeCell ref="GOM39:GPC39"/>
    <mergeCell ref="GPD39:GPT39"/>
    <mergeCell ref="GPU39:GQK39"/>
    <mergeCell ref="GQL39:GRB39"/>
    <mergeCell ref="GRC39:GRS39"/>
    <mergeCell ref="GFZ39:GGP39"/>
    <mergeCell ref="GGQ39:GHG39"/>
    <mergeCell ref="GHH39:GHX39"/>
    <mergeCell ref="GHY39:GIO39"/>
    <mergeCell ref="GIP39:GJF39"/>
    <mergeCell ref="GJG39:GJW39"/>
    <mergeCell ref="GJX39:GKN39"/>
    <mergeCell ref="GKO39:GLE39"/>
    <mergeCell ref="GLF39:GLV39"/>
    <mergeCell ref="GAC39:GAS39"/>
    <mergeCell ref="GAT39:GBJ39"/>
    <mergeCell ref="GBK39:GCA39"/>
    <mergeCell ref="GCB39:GCR39"/>
    <mergeCell ref="GCS39:GDI39"/>
    <mergeCell ref="GDJ39:GDZ39"/>
    <mergeCell ref="GEA39:GEQ39"/>
    <mergeCell ref="GER39:GFH39"/>
    <mergeCell ref="GFI39:GFY39"/>
    <mergeCell ref="FUF39:FUV39"/>
    <mergeCell ref="FUW39:FVM39"/>
    <mergeCell ref="FVN39:FWD39"/>
    <mergeCell ref="FWE39:FWU39"/>
    <mergeCell ref="FWV39:FXL39"/>
    <mergeCell ref="FXM39:FYC39"/>
    <mergeCell ref="FYD39:FYT39"/>
    <mergeCell ref="FYU39:FZK39"/>
    <mergeCell ref="FZL39:GAB39"/>
    <mergeCell ref="FOI39:FOY39"/>
    <mergeCell ref="FOZ39:FPP39"/>
    <mergeCell ref="FPQ39:FQG39"/>
    <mergeCell ref="FQH39:FQX39"/>
    <mergeCell ref="FQY39:FRO39"/>
    <mergeCell ref="FRP39:FSF39"/>
    <mergeCell ref="FSG39:FSW39"/>
    <mergeCell ref="FSX39:FTN39"/>
    <mergeCell ref="FTO39:FUE39"/>
    <mergeCell ref="FIL39:FJB39"/>
    <mergeCell ref="FJC39:FJS39"/>
    <mergeCell ref="FJT39:FKJ39"/>
    <mergeCell ref="FKK39:FLA39"/>
    <mergeCell ref="FLB39:FLR39"/>
    <mergeCell ref="FLS39:FMI39"/>
    <mergeCell ref="FMJ39:FMZ39"/>
    <mergeCell ref="FNA39:FNQ39"/>
    <mergeCell ref="FNR39:FOH39"/>
    <mergeCell ref="FCO39:FDE39"/>
    <mergeCell ref="FDF39:FDV39"/>
    <mergeCell ref="FDW39:FEM39"/>
    <mergeCell ref="FEN39:FFD39"/>
    <mergeCell ref="FFE39:FFU39"/>
    <mergeCell ref="FFV39:FGL39"/>
    <mergeCell ref="FGM39:FHC39"/>
    <mergeCell ref="FHD39:FHT39"/>
    <mergeCell ref="FHU39:FIK39"/>
    <mergeCell ref="EWR39:EXH39"/>
    <mergeCell ref="EXI39:EXY39"/>
    <mergeCell ref="EXZ39:EYP39"/>
    <mergeCell ref="EYQ39:EZG39"/>
    <mergeCell ref="EZH39:EZX39"/>
    <mergeCell ref="EZY39:FAO39"/>
    <mergeCell ref="FAP39:FBF39"/>
    <mergeCell ref="FBG39:FBW39"/>
    <mergeCell ref="FBX39:FCN39"/>
    <mergeCell ref="EQU39:ERK39"/>
    <mergeCell ref="ERL39:ESB39"/>
    <mergeCell ref="ESC39:ESS39"/>
    <mergeCell ref="EST39:ETJ39"/>
    <mergeCell ref="ETK39:EUA39"/>
    <mergeCell ref="EUB39:EUR39"/>
    <mergeCell ref="EUS39:EVI39"/>
    <mergeCell ref="EVJ39:EVZ39"/>
    <mergeCell ref="EWA39:EWQ39"/>
    <mergeCell ref="EKX39:ELN39"/>
    <mergeCell ref="ELO39:EME39"/>
    <mergeCell ref="EMF39:EMV39"/>
    <mergeCell ref="EMW39:ENM39"/>
    <mergeCell ref="ENN39:EOD39"/>
    <mergeCell ref="EOE39:EOU39"/>
    <mergeCell ref="EOV39:EPL39"/>
    <mergeCell ref="EPM39:EQC39"/>
    <mergeCell ref="EQD39:EQT39"/>
    <mergeCell ref="EFA39:EFQ39"/>
    <mergeCell ref="EFR39:EGH39"/>
    <mergeCell ref="EGI39:EGY39"/>
    <mergeCell ref="EGZ39:EHP39"/>
    <mergeCell ref="EHQ39:EIG39"/>
    <mergeCell ref="EIH39:EIX39"/>
    <mergeCell ref="EIY39:EJO39"/>
    <mergeCell ref="EJP39:EKF39"/>
    <mergeCell ref="EKG39:EKW39"/>
    <mergeCell ref="DZD39:DZT39"/>
    <mergeCell ref="DZU39:EAK39"/>
    <mergeCell ref="EAL39:EBB39"/>
    <mergeCell ref="EBC39:EBS39"/>
    <mergeCell ref="EBT39:ECJ39"/>
    <mergeCell ref="ECK39:EDA39"/>
    <mergeCell ref="EDB39:EDR39"/>
    <mergeCell ref="EDS39:EEI39"/>
    <mergeCell ref="EEJ39:EEZ39"/>
    <mergeCell ref="DTG39:DTW39"/>
    <mergeCell ref="DTX39:DUN39"/>
    <mergeCell ref="DUO39:DVE39"/>
    <mergeCell ref="DVF39:DVV39"/>
    <mergeCell ref="DVW39:DWM39"/>
    <mergeCell ref="DWN39:DXD39"/>
    <mergeCell ref="DXE39:DXU39"/>
    <mergeCell ref="DXV39:DYL39"/>
    <mergeCell ref="DYM39:DZC39"/>
    <mergeCell ref="DNJ39:DNZ39"/>
    <mergeCell ref="DOA39:DOQ39"/>
    <mergeCell ref="DOR39:DPH39"/>
    <mergeCell ref="DPI39:DPY39"/>
    <mergeCell ref="DPZ39:DQP39"/>
    <mergeCell ref="DQQ39:DRG39"/>
    <mergeCell ref="DRH39:DRX39"/>
    <mergeCell ref="DRY39:DSO39"/>
    <mergeCell ref="DSP39:DTF39"/>
    <mergeCell ref="DHM39:DIC39"/>
    <mergeCell ref="DID39:DIT39"/>
    <mergeCell ref="DIU39:DJK39"/>
    <mergeCell ref="DJL39:DKB39"/>
    <mergeCell ref="DKC39:DKS39"/>
    <mergeCell ref="DKT39:DLJ39"/>
    <mergeCell ref="DLK39:DMA39"/>
    <mergeCell ref="DMB39:DMR39"/>
    <mergeCell ref="DMS39:DNI39"/>
    <mergeCell ref="DBP39:DCF39"/>
    <mergeCell ref="DCG39:DCW39"/>
    <mergeCell ref="DCX39:DDN39"/>
    <mergeCell ref="DDO39:DEE39"/>
    <mergeCell ref="DEF39:DEV39"/>
    <mergeCell ref="DEW39:DFM39"/>
    <mergeCell ref="DFN39:DGD39"/>
    <mergeCell ref="DGE39:DGU39"/>
    <mergeCell ref="DGV39:DHL39"/>
    <mergeCell ref="CVS39:CWI39"/>
    <mergeCell ref="CWJ39:CWZ39"/>
    <mergeCell ref="CXA39:CXQ39"/>
    <mergeCell ref="CXR39:CYH39"/>
    <mergeCell ref="CYI39:CYY39"/>
    <mergeCell ref="CYZ39:CZP39"/>
    <mergeCell ref="CZQ39:DAG39"/>
    <mergeCell ref="DAH39:DAX39"/>
    <mergeCell ref="DAY39:DBO39"/>
    <mergeCell ref="CPV39:CQL39"/>
    <mergeCell ref="CQM39:CRC39"/>
    <mergeCell ref="CRD39:CRT39"/>
    <mergeCell ref="CRU39:CSK39"/>
    <mergeCell ref="CSL39:CTB39"/>
    <mergeCell ref="CTC39:CTS39"/>
    <mergeCell ref="CTT39:CUJ39"/>
    <mergeCell ref="CUK39:CVA39"/>
    <mergeCell ref="CVB39:CVR39"/>
    <mergeCell ref="CJY39:CKO39"/>
    <mergeCell ref="CKP39:CLF39"/>
    <mergeCell ref="CLG39:CLW39"/>
    <mergeCell ref="CLX39:CMN39"/>
    <mergeCell ref="CMO39:CNE39"/>
    <mergeCell ref="CNF39:CNV39"/>
    <mergeCell ref="CNW39:COM39"/>
    <mergeCell ref="CON39:CPD39"/>
    <mergeCell ref="CPE39:CPU39"/>
    <mergeCell ref="CEB39:CER39"/>
    <mergeCell ref="CES39:CFI39"/>
    <mergeCell ref="CFJ39:CFZ39"/>
    <mergeCell ref="CGA39:CGQ39"/>
    <mergeCell ref="CGR39:CHH39"/>
    <mergeCell ref="CHI39:CHY39"/>
    <mergeCell ref="CHZ39:CIP39"/>
    <mergeCell ref="CIQ39:CJG39"/>
    <mergeCell ref="CJH39:CJX39"/>
    <mergeCell ref="BYE39:BYU39"/>
    <mergeCell ref="BYV39:BZL39"/>
    <mergeCell ref="BZM39:CAC39"/>
    <mergeCell ref="CAD39:CAT39"/>
    <mergeCell ref="CAU39:CBK39"/>
    <mergeCell ref="CBL39:CCB39"/>
    <mergeCell ref="CCC39:CCS39"/>
    <mergeCell ref="CCT39:CDJ39"/>
    <mergeCell ref="CDK39:CEA39"/>
    <mergeCell ref="BSH39:BSX39"/>
    <mergeCell ref="BSY39:BTO39"/>
    <mergeCell ref="BTP39:BUF39"/>
    <mergeCell ref="BUG39:BUW39"/>
    <mergeCell ref="BUX39:BVN39"/>
    <mergeCell ref="BVO39:BWE39"/>
    <mergeCell ref="BWF39:BWV39"/>
    <mergeCell ref="BWW39:BXM39"/>
    <mergeCell ref="BXN39:BYD39"/>
    <mergeCell ref="BMK39:BNA39"/>
    <mergeCell ref="BNB39:BNR39"/>
    <mergeCell ref="BNS39:BOI39"/>
    <mergeCell ref="BOJ39:BOZ39"/>
    <mergeCell ref="BPA39:BPQ39"/>
    <mergeCell ref="BPR39:BQH39"/>
    <mergeCell ref="BQI39:BQY39"/>
    <mergeCell ref="BQZ39:BRP39"/>
    <mergeCell ref="BRQ39:BSG39"/>
    <mergeCell ref="BGN39:BHD39"/>
    <mergeCell ref="BHE39:BHU39"/>
    <mergeCell ref="BHV39:BIL39"/>
    <mergeCell ref="BIM39:BJC39"/>
    <mergeCell ref="BJD39:BJT39"/>
    <mergeCell ref="BJU39:BKK39"/>
    <mergeCell ref="BKL39:BLB39"/>
    <mergeCell ref="BLC39:BLS39"/>
    <mergeCell ref="BLT39:BMJ39"/>
    <mergeCell ref="BAQ39:BBG39"/>
    <mergeCell ref="BBH39:BBX39"/>
    <mergeCell ref="BBY39:BCO39"/>
    <mergeCell ref="BCP39:BDF39"/>
    <mergeCell ref="BDG39:BDW39"/>
    <mergeCell ref="BDX39:BEN39"/>
    <mergeCell ref="BEO39:BFE39"/>
    <mergeCell ref="BFF39:BFV39"/>
    <mergeCell ref="BFW39:BGM39"/>
    <mergeCell ref="AUT39:AVJ39"/>
    <mergeCell ref="AVK39:AWA39"/>
    <mergeCell ref="AWB39:AWR39"/>
    <mergeCell ref="AWS39:AXI39"/>
    <mergeCell ref="AXJ39:AXZ39"/>
    <mergeCell ref="AYA39:AYQ39"/>
    <mergeCell ref="AYR39:AZH39"/>
    <mergeCell ref="AZI39:AZY39"/>
    <mergeCell ref="AZZ39:BAP39"/>
    <mergeCell ref="AOW39:APM39"/>
    <mergeCell ref="APN39:AQD39"/>
    <mergeCell ref="AQE39:AQU39"/>
    <mergeCell ref="AQV39:ARL39"/>
    <mergeCell ref="ARM39:ASC39"/>
    <mergeCell ref="ASD39:AST39"/>
    <mergeCell ref="ASU39:ATK39"/>
    <mergeCell ref="ATL39:AUB39"/>
    <mergeCell ref="AUC39:AUS39"/>
    <mergeCell ref="AIZ39:AJP39"/>
    <mergeCell ref="AJQ39:AKG39"/>
    <mergeCell ref="AKH39:AKX39"/>
    <mergeCell ref="AKY39:ALO39"/>
    <mergeCell ref="ALP39:AMF39"/>
    <mergeCell ref="AMG39:AMW39"/>
    <mergeCell ref="AMX39:ANN39"/>
    <mergeCell ref="ANO39:AOE39"/>
    <mergeCell ref="AOF39:AOV39"/>
    <mergeCell ref="ADC39:ADS39"/>
    <mergeCell ref="ADT39:AEJ39"/>
    <mergeCell ref="AEK39:AFA39"/>
    <mergeCell ref="AFB39:AFR39"/>
    <mergeCell ref="AFS39:AGI39"/>
    <mergeCell ref="AGJ39:AGZ39"/>
    <mergeCell ref="AHA39:AHQ39"/>
    <mergeCell ref="AHR39:AIH39"/>
    <mergeCell ref="AII39:AIY39"/>
    <mergeCell ref="XF39:XV39"/>
    <mergeCell ref="XW39:YM39"/>
    <mergeCell ref="YN39:ZD39"/>
    <mergeCell ref="ZE39:ZU39"/>
    <mergeCell ref="ZV39:AAL39"/>
    <mergeCell ref="AAM39:ABC39"/>
    <mergeCell ref="ABD39:ABT39"/>
    <mergeCell ref="ABU39:ACK39"/>
    <mergeCell ref="ACL39:ADB39"/>
    <mergeCell ref="RI39:RY39"/>
    <mergeCell ref="RZ39:SP39"/>
    <mergeCell ref="SQ39:TG39"/>
    <mergeCell ref="TH39:TX39"/>
    <mergeCell ref="TY39:UO39"/>
    <mergeCell ref="UP39:VF39"/>
    <mergeCell ref="VG39:VW39"/>
    <mergeCell ref="VX39:WN39"/>
    <mergeCell ref="WO39:XE39"/>
    <mergeCell ref="LL39:MB39"/>
    <mergeCell ref="MC39:MS39"/>
    <mergeCell ref="MT39:NJ39"/>
    <mergeCell ref="NK39:OA39"/>
    <mergeCell ref="OB39:OR39"/>
    <mergeCell ref="OS39:PI39"/>
    <mergeCell ref="PJ39:PZ39"/>
    <mergeCell ref="QA39:QQ39"/>
    <mergeCell ref="QR39:RH39"/>
    <mergeCell ref="FO39:GE39"/>
    <mergeCell ref="GF39:GV39"/>
    <mergeCell ref="GW39:HM39"/>
    <mergeCell ref="HN39:ID39"/>
    <mergeCell ref="IE39:IU39"/>
    <mergeCell ref="IV39:JL39"/>
    <mergeCell ref="JM39:KC39"/>
    <mergeCell ref="KD39:KT39"/>
    <mergeCell ref="KU39:LK39"/>
    <mergeCell ref="R39:AH39"/>
    <mergeCell ref="AI39:AY39"/>
    <mergeCell ref="AZ39:BP39"/>
    <mergeCell ref="BQ39:CG39"/>
    <mergeCell ref="CH39:CX39"/>
    <mergeCell ref="CY39:DO39"/>
    <mergeCell ref="DP39:EF39"/>
    <mergeCell ref="EG39:EW39"/>
    <mergeCell ref="EX39:FN39"/>
    <mergeCell ref="WZL38:XAB38"/>
    <mergeCell ref="XAC38:XAS38"/>
    <mergeCell ref="XAT38:XBJ38"/>
    <mergeCell ref="XBK38:XCA38"/>
    <mergeCell ref="XCB38:XCR38"/>
    <mergeCell ref="XCS38:XDI38"/>
    <mergeCell ref="XDJ38:XDZ38"/>
    <mergeCell ref="XEA38:XEQ38"/>
    <mergeCell ref="XER38:XFD38"/>
    <mergeCell ref="WTO38:WUE38"/>
    <mergeCell ref="WUF38:WUV38"/>
    <mergeCell ref="WUW38:WVM38"/>
    <mergeCell ref="WVN38:WWD38"/>
    <mergeCell ref="WWE38:WWU38"/>
    <mergeCell ref="WWV38:WXL38"/>
    <mergeCell ref="WXM38:WYC38"/>
    <mergeCell ref="WYD38:WYT38"/>
    <mergeCell ref="WYU38:WZK38"/>
    <mergeCell ref="WNR38:WOH38"/>
    <mergeCell ref="WOI38:WOY38"/>
    <mergeCell ref="WOZ38:WPP38"/>
    <mergeCell ref="WPQ38:WQG38"/>
    <mergeCell ref="WQH38:WQX38"/>
    <mergeCell ref="WQY38:WRO38"/>
    <mergeCell ref="WRP38:WSF38"/>
    <mergeCell ref="WSG38:WSW38"/>
    <mergeCell ref="WSX38:WTN38"/>
    <mergeCell ref="WHU38:WIK38"/>
    <mergeCell ref="WIL38:WJB38"/>
    <mergeCell ref="WJC38:WJS38"/>
    <mergeCell ref="WJT38:WKJ38"/>
    <mergeCell ref="WKK38:WLA38"/>
    <mergeCell ref="WLB38:WLR38"/>
    <mergeCell ref="WLS38:WMI38"/>
    <mergeCell ref="WMJ38:WMZ38"/>
    <mergeCell ref="WNA38:WNQ38"/>
    <mergeCell ref="WBX38:WCN38"/>
    <mergeCell ref="WCO38:WDE38"/>
    <mergeCell ref="WDF38:WDV38"/>
    <mergeCell ref="WDW38:WEM38"/>
    <mergeCell ref="WEN38:WFD38"/>
    <mergeCell ref="WFE38:WFU38"/>
    <mergeCell ref="WFV38:WGL38"/>
    <mergeCell ref="WGM38:WHC38"/>
    <mergeCell ref="WHD38:WHT38"/>
    <mergeCell ref="VWA38:VWQ38"/>
    <mergeCell ref="VWR38:VXH38"/>
    <mergeCell ref="VXI38:VXY38"/>
    <mergeCell ref="VXZ38:VYP38"/>
    <mergeCell ref="VYQ38:VZG38"/>
    <mergeCell ref="VZH38:VZX38"/>
    <mergeCell ref="VZY38:WAO38"/>
    <mergeCell ref="WAP38:WBF38"/>
    <mergeCell ref="WBG38:WBW38"/>
    <mergeCell ref="VQD38:VQT38"/>
    <mergeCell ref="VQU38:VRK38"/>
    <mergeCell ref="VRL38:VSB38"/>
    <mergeCell ref="VSC38:VSS38"/>
    <mergeCell ref="VST38:VTJ38"/>
    <mergeCell ref="VTK38:VUA38"/>
    <mergeCell ref="VUB38:VUR38"/>
    <mergeCell ref="VUS38:VVI38"/>
    <mergeCell ref="VVJ38:VVZ38"/>
    <mergeCell ref="VKG38:VKW38"/>
    <mergeCell ref="VKX38:VLN38"/>
    <mergeCell ref="VLO38:VME38"/>
    <mergeCell ref="VMF38:VMV38"/>
    <mergeCell ref="VMW38:VNM38"/>
    <mergeCell ref="VNN38:VOD38"/>
    <mergeCell ref="VOE38:VOU38"/>
    <mergeCell ref="VOV38:VPL38"/>
    <mergeCell ref="VPM38:VQC38"/>
    <mergeCell ref="VEJ38:VEZ38"/>
    <mergeCell ref="VFA38:VFQ38"/>
    <mergeCell ref="VFR38:VGH38"/>
    <mergeCell ref="VGI38:VGY38"/>
    <mergeCell ref="VGZ38:VHP38"/>
    <mergeCell ref="VHQ38:VIG38"/>
    <mergeCell ref="VIH38:VIX38"/>
    <mergeCell ref="VIY38:VJO38"/>
    <mergeCell ref="VJP38:VKF38"/>
    <mergeCell ref="UYM38:UZC38"/>
    <mergeCell ref="UZD38:UZT38"/>
    <mergeCell ref="UZU38:VAK38"/>
    <mergeCell ref="VAL38:VBB38"/>
    <mergeCell ref="VBC38:VBS38"/>
    <mergeCell ref="VBT38:VCJ38"/>
    <mergeCell ref="VCK38:VDA38"/>
    <mergeCell ref="VDB38:VDR38"/>
    <mergeCell ref="VDS38:VEI38"/>
    <mergeCell ref="USP38:UTF38"/>
    <mergeCell ref="UTG38:UTW38"/>
    <mergeCell ref="UTX38:UUN38"/>
    <mergeCell ref="UUO38:UVE38"/>
    <mergeCell ref="UVF38:UVV38"/>
    <mergeCell ref="UVW38:UWM38"/>
    <mergeCell ref="UWN38:UXD38"/>
    <mergeCell ref="UXE38:UXU38"/>
    <mergeCell ref="UXV38:UYL38"/>
    <mergeCell ref="UMS38:UNI38"/>
    <mergeCell ref="UNJ38:UNZ38"/>
    <mergeCell ref="UOA38:UOQ38"/>
    <mergeCell ref="UOR38:UPH38"/>
    <mergeCell ref="UPI38:UPY38"/>
    <mergeCell ref="UPZ38:UQP38"/>
    <mergeCell ref="UQQ38:URG38"/>
    <mergeCell ref="URH38:URX38"/>
    <mergeCell ref="URY38:USO38"/>
    <mergeCell ref="UGV38:UHL38"/>
    <mergeCell ref="UHM38:UIC38"/>
    <mergeCell ref="UID38:UIT38"/>
    <mergeCell ref="UIU38:UJK38"/>
    <mergeCell ref="UJL38:UKB38"/>
    <mergeCell ref="UKC38:UKS38"/>
    <mergeCell ref="UKT38:ULJ38"/>
    <mergeCell ref="ULK38:UMA38"/>
    <mergeCell ref="UMB38:UMR38"/>
    <mergeCell ref="UAY38:UBO38"/>
    <mergeCell ref="UBP38:UCF38"/>
    <mergeCell ref="UCG38:UCW38"/>
    <mergeCell ref="UCX38:UDN38"/>
    <mergeCell ref="UDO38:UEE38"/>
    <mergeCell ref="UEF38:UEV38"/>
    <mergeCell ref="UEW38:UFM38"/>
    <mergeCell ref="UFN38:UGD38"/>
    <mergeCell ref="UGE38:UGU38"/>
    <mergeCell ref="TVB38:TVR38"/>
    <mergeCell ref="TVS38:TWI38"/>
    <mergeCell ref="TWJ38:TWZ38"/>
    <mergeCell ref="TXA38:TXQ38"/>
    <mergeCell ref="TXR38:TYH38"/>
    <mergeCell ref="TYI38:TYY38"/>
    <mergeCell ref="TYZ38:TZP38"/>
    <mergeCell ref="TZQ38:UAG38"/>
    <mergeCell ref="UAH38:UAX38"/>
    <mergeCell ref="TPE38:TPU38"/>
    <mergeCell ref="TPV38:TQL38"/>
    <mergeCell ref="TQM38:TRC38"/>
    <mergeCell ref="TRD38:TRT38"/>
    <mergeCell ref="TRU38:TSK38"/>
    <mergeCell ref="TSL38:TTB38"/>
    <mergeCell ref="TTC38:TTS38"/>
    <mergeCell ref="TTT38:TUJ38"/>
    <mergeCell ref="TUK38:TVA38"/>
    <mergeCell ref="TJH38:TJX38"/>
    <mergeCell ref="TJY38:TKO38"/>
    <mergeCell ref="TKP38:TLF38"/>
    <mergeCell ref="TLG38:TLW38"/>
    <mergeCell ref="TLX38:TMN38"/>
    <mergeCell ref="TMO38:TNE38"/>
    <mergeCell ref="TNF38:TNV38"/>
    <mergeCell ref="TNW38:TOM38"/>
    <mergeCell ref="TON38:TPD38"/>
    <mergeCell ref="TDK38:TEA38"/>
    <mergeCell ref="TEB38:TER38"/>
    <mergeCell ref="TES38:TFI38"/>
    <mergeCell ref="TFJ38:TFZ38"/>
    <mergeCell ref="TGA38:TGQ38"/>
    <mergeCell ref="TGR38:THH38"/>
    <mergeCell ref="THI38:THY38"/>
    <mergeCell ref="THZ38:TIP38"/>
    <mergeCell ref="TIQ38:TJG38"/>
    <mergeCell ref="SXN38:SYD38"/>
    <mergeCell ref="SYE38:SYU38"/>
    <mergeCell ref="SYV38:SZL38"/>
    <mergeCell ref="SZM38:TAC38"/>
    <mergeCell ref="TAD38:TAT38"/>
    <mergeCell ref="TAU38:TBK38"/>
    <mergeCell ref="TBL38:TCB38"/>
    <mergeCell ref="TCC38:TCS38"/>
    <mergeCell ref="TCT38:TDJ38"/>
    <mergeCell ref="SRQ38:SSG38"/>
    <mergeCell ref="SSH38:SSX38"/>
    <mergeCell ref="SSY38:STO38"/>
    <mergeCell ref="STP38:SUF38"/>
    <mergeCell ref="SUG38:SUW38"/>
    <mergeCell ref="SUX38:SVN38"/>
    <mergeCell ref="SVO38:SWE38"/>
    <mergeCell ref="SWF38:SWV38"/>
    <mergeCell ref="SWW38:SXM38"/>
    <mergeCell ref="SLT38:SMJ38"/>
    <mergeCell ref="SMK38:SNA38"/>
    <mergeCell ref="SNB38:SNR38"/>
    <mergeCell ref="SNS38:SOI38"/>
    <mergeCell ref="SOJ38:SOZ38"/>
    <mergeCell ref="SPA38:SPQ38"/>
    <mergeCell ref="SPR38:SQH38"/>
    <mergeCell ref="SQI38:SQY38"/>
    <mergeCell ref="SQZ38:SRP38"/>
    <mergeCell ref="SFW38:SGM38"/>
    <mergeCell ref="SGN38:SHD38"/>
    <mergeCell ref="SHE38:SHU38"/>
    <mergeCell ref="SHV38:SIL38"/>
    <mergeCell ref="SIM38:SJC38"/>
    <mergeCell ref="SJD38:SJT38"/>
    <mergeCell ref="SJU38:SKK38"/>
    <mergeCell ref="SKL38:SLB38"/>
    <mergeCell ref="SLC38:SLS38"/>
    <mergeCell ref="RZZ38:SAP38"/>
    <mergeCell ref="SAQ38:SBG38"/>
    <mergeCell ref="SBH38:SBX38"/>
    <mergeCell ref="SBY38:SCO38"/>
    <mergeCell ref="SCP38:SDF38"/>
    <mergeCell ref="SDG38:SDW38"/>
    <mergeCell ref="SDX38:SEN38"/>
    <mergeCell ref="SEO38:SFE38"/>
    <mergeCell ref="SFF38:SFV38"/>
    <mergeCell ref="RUC38:RUS38"/>
    <mergeCell ref="RUT38:RVJ38"/>
    <mergeCell ref="RVK38:RWA38"/>
    <mergeCell ref="RWB38:RWR38"/>
    <mergeCell ref="RWS38:RXI38"/>
    <mergeCell ref="RXJ38:RXZ38"/>
    <mergeCell ref="RYA38:RYQ38"/>
    <mergeCell ref="RYR38:RZH38"/>
    <mergeCell ref="RZI38:RZY38"/>
    <mergeCell ref="ROF38:ROV38"/>
    <mergeCell ref="ROW38:RPM38"/>
    <mergeCell ref="RPN38:RQD38"/>
    <mergeCell ref="RQE38:RQU38"/>
    <mergeCell ref="RQV38:RRL38"/>
    <mergeCell ref="RRM38:RSC38"/>
    <mergeCell ref="RSD38:RST38"/>
    <mergeCell ref="RSU38:RTK38"/>
    <mergeCell ref="RTL38:RUB38"/>
    <mergeCell ref="RII38:RIY38"/>
    <mergeCell ref="RIZ38:RJP38"/>
    <mergeCell ref="RJQ38:RKG38"/>
    <mergeCell ref="RKH38:RKX38"/>
    <mergeCell ref="RKY38:RLO38"/>
    <mergeCell ref="RLP38:RMF38"/>
    <mergeCell ref="RMG38:RMW38"/>
    <mergeCell ref="RMX38:RNN38"/>
    <mergeCell ref="RNO38:ROE38"/>
    <mergeCell ref="RCL38:RDB38"/>
    <mergeCell ref="RDC38:RDS38"/>
    <mergeCell ref="RDT38:REJ38"/>
    <mergeCell ref="REK38:RFA38"/>
    <mergeCell ref="RFB38:RFR38"/>
    <mergeCell ref="RFS38:RGI38"/>
    <mergeCell ref="RGJ38:RGZ38"/>
    <mergeCell ref="RHA38:RHQ38"/>
    <mergeCell ref="RHR38:RIH38"/>
    <mergeCell ref="QWO38:QXE38"/>
    <mergeCell ref="QXF38:QXV38"/>
    <mergeCell ref="QXW38:QYM38"/>
    <mergeCell ref="QYN38:QZD38"/>
    <mergeCell ref="QZE38:QZU38"/>
    <mergeCell ref="QZV38:RAL38"/>
    <mergeCell ref="RAM38:RBC38"/>
    <mergeCell ref="RBD38:RBT38"/>
    <mergeCell ref="RBU38:RCK38"/>
    <mergeCell ref="QQR38:QRH38"/>
    <mergeCell ref="QRI38:QRY38"/>
    <mergeCell ref="QRZ38:QSP38"/>
    <mergeCell ref="QSQ38:QTG38"/>
    <mergeCell ref="QTH38:QTX38"/>
    <mergeCell ref="QTY38:QUO38"/>
    <mergeCell ref="QUP38:QVF38"/>
    <mergeCell ref="QVG38:QVW38"/>
    <mergeCell ref="QVX38:QWN38"/>
    <mergeCell ref="QKU38:QLK38"/>
    <mergeCell ref="QLL38:QMB38"/>
    <mergeCell ref="QMC38:QMS38"/>
    <mergeCell ref="QMT38:QNJ38"/>
    <mergeCell ref="QNK38:QOA38"/>
    <mergeCell ref="QOB38:QOR38"/>
    <mergeCell ref="QOS38:QPI38"/>
    <mergeCell ref="QPJ38:QPZ38"/>
    <mergeCell ref="QQA38:QQQ38"/>
    <mergeCell ref="QEX38:QFN38"/>
    <mergeCell ref="QFO38:QGE38"/>
    <mergeCell ref="QGF38:QGV38"/>
    <mergeCell ref="QGW38:QHM38"/>
    <mergeCell ref="QHN38:QID38"/>
    <mergeCell ref="QIE38:QIU38"/>
    <mergeCell ref="QIV38:QJL38"/>
    <mergeCell ref="QJM38:QKC38"/>
    <mergeCell ref="QKD38:QKT38"/>
    <mergeCell ref="PZA38:PZQ38"/>
    <mergeCell ref="PZR38:QAH38"/>
    <mergeCell ref="QAI38:QAY38"/>
    <mergeCell ref="QAZ38:QBP38"/>
    <mergeCell ref="QBQ38:QCG38"/>
    <mergeCell ref="QCH38:QCX38"/>
    <mergeCell ref="QCY38:QDO38"/>
    <mergeCell ref="QDP38:QEF38"/>
    <mergeCell ref="QEG38:QEW38"/>
    <mergeCell ref="PTD38:PTT38"/>
    <mergeCell ref="PTU38:PUK38"/>
    <mergeCell ref="PUL38:PVB38"/>
    <mergeCell ref="PVC38:PVS38"/>
    <mergeCell ref="PVT38:PWJ38"/>
    <mergeCell ref="PWK38:PXA38"/>
    <mergeCell ref="PXB38:PXR38"/>
    <mergeCell ref="PXS38:PYI38"/>
    <mergeCell ref="PYJ38:PYZ38"/>
    <mergeCell ref="PNG38:PNW38"/>
    <mergeCell ref="PNX38:PON38"/>
    <mergeCell ref="POO38:PPE38"/>
    <mergeCell ref="PPF38:PPV38"/>
    <mergeCell ref="PPW38:PQM38"/>
    <mergeCell ref="PQN38:PRD38"/>
    <mergeCell ref="PRE38:PRU38"/>
    <mergeCell ref="PRV38:PSL38"/>
    <mergeCell ref="PSM38:PTC38"/>
    <mergeCell ref="PHJ38:PHZ38"/>
    <mergeCell ref="PIA38:PIQ38"/>
    <mergeCell ref="PIR38:PJH38"/>
    <mergeCell ref="PJI38:PJY38"/>
    <mergeCell ref="PJZ38:PKP38"/>
    <mergeCell ref="PKQ38:PLG38"/>
    <mergeCell ref="PLH38:PLX38"/>
    <mergeCell ref="PLY38:PMO38"/>
    <mergeCell ref="PMP38:PNF38"/>
    <mergeCell ref="PBM38:PCC38"/>
    <mergeCell ref="PCD38:PCT38"/>
    <mergeCell ref="PCU38:PDK38"/>
    <mergeCell ref="PDL38:PEB38"/>
    <mergeCell ref="PEC38:PES38"/>
    <mergeCell ref="PET38:PFJ38"/>
    <mergeCell ref="PFK38:PGA38"/>
    <mergeCell ref="PGB38:PGR38"/>
    <mergeCell ref="PGS38:PHI38"/>
    <mergeCell ref="OVP38:OWF38"/>
    <mergeCell ref="OWG38:OWW38"/>
    <mergeCell ref="OWX38:OXN38"/>
    <mergeCell ref="OXO38:OYE38"/>
    <mergeCell ref="OYF38:OYV38"/>
    <mergeCell ref="OYW38:OZM38"/>
    <mergeCell ref="OZN38:PAD38"/>
    <mergeCell ref="PAE38:PAU38"/>
    <mergeCell ref="PAV38:PBL38"/>
    <mergeCell ref="OPS38:OQI38"/>
    <mergeCell ref="OQJ38:OQZ38"/>
    <mergeCell ref="ORA38:ORQ38"/>
    <mergeCell ref="ORR38:OSH38"/>
    <mergeCell ref="OSI38:OSY38"/>
    <mergeCell ref="OSZ38:OTP38"/>
    <mergeCell ref="OTQ38:OUG38"/>
    <mergeCell ref="OUH38:OUX38"/>
    <mergeCell ref="OUY38:OVO38"/>
    <mergeCell ref="OJV38:OKL38"/>
    <mergeCell ref="OKM38:OLC38"/>
    <mergeCell ref="OLD38:OLT38"/>
    <mergeCell ref="OLU38:OMK38"/>
    <mergeCell ref="OML38:ONB38"/>
    <mergeCell ref="ONC38:ONS38"/>
    <mergeCell ref="ONT38:OOJ38"/>
    <mergeCell ref="OOK38:OPA38"/>
    <mergeCell ref="OPB38:OPR38"/>
    <mergeCell ref="ODY38:OEO38"/>
    <mergeCell ref="OEP38:OFF38"/>
    <mergeCell ref="OFG38:OFW38"/>
    <mergeCell ref="OFX38:OGN38"/>
    <mergeCell ref="OGO38:OHE38"/>
    <mergeCell ref="OHF38:OHV38"/>
    <mergeCell ref="OHW38:OIM38"/>
    <mergeCell ref="OIN38:OJD38"/>
    <mergeCell ref="OJE38:OJU38"/>
    <mergeCell ref="NYB38:NYR38"/>
    <mergeCell ref="NYS38:NZI38"/>
    <mergeCell ref="NZJ38:NZZ38"/>
    <mergeCell ref="OAA38:OAQ38"/>
    <mergeCell ref="OAR38:OBH38"/>
    <mergeCell ref="OBI38:OBY38"/>
    <mergeCell ref="OBZ38:OCP38"/>
    <mergeCell ref="OCQ38:ODG38"/>
    <mergeCell ref="ODH38:ODX38"/>
    <mergeCell ref="NSE38:NSU38"/>
    <mergeCell ref="NSV38:NTL38"/>
    <mergeCell ref="NTM38:NUC38"/>
    <mergeCell ref="NUD38:NUT38"/>
    <mergeCell ref="NUU38:NVK38"/>
    <mergeCell ref="NVL38:NWB38"/>
    <mergeCell ref="NWC38:NWS38"/>
    <mergeCell ref="NWT38:NXJ38"/>
    <mergeCell ref="NXK38:NYA38"/>
    <mergeCell ref="NMH38:NMX38"/>
    <mergeCell ref="NMY38:NNO38"/>
    <mergeCell ref="NNP38:NOF38"/>
    <mergeCell ref="NOG38:NOW38"/>
    <mergeCell ref="NOX38:NPN38"/>
    <mergeCell ref="NPO38:NQE38"/>
    <mergeCell ref="NQF38:NQV38"/>
    <mergeCell ref="NQW38:NRM38"/>
    <mergeCell ref="NRN38:NSD38"/>
    <mergeCell ref="NGK38:NHA38"/>
    <mergeCell ref="NHB38:NHR38"/>
    <mergeCell ref="NHS38:NII38"/>
    <mergeCell ref="NIJ38:NIZ38"/>
    <mergeCell ref="NJA38:NJQ38"/>
    <mergeCell ref="NJR38:NKH38"/>
    <mergeCell ref="NKI38:NKY38"/>
    <mergeCell ref="NKZ38:NLP38"/>
    <mergeCell ref="NLQ38:NMG38"/>
    <mergeCell ref="NAN38:NBD38"/>
    <mergeCell ref="NBE38:NBU38"/>
    <mergeCell ref="NBV38:NCL38"/>
    <mergeCell ref="NCM38:NDC38"/>
    <mergeCell ref="NDD38:NDT38"/>
    <mergeCell ref="NDU38:NEK38"/>
    <mergeCell ref="NEL38:NFB38"/>
    <mergeCell ref="NFC38:NFS38"/>
    <mergeCell ref="NFT38:NGJ38"/>
    <mergeCell ref="MUQ38:MVG38"/>
    <mergeCell ref="MVH38:MVX38"/>
    <mergeCell ref="MVY38:MWO38"/>
    <mergeCell ref="MWP38:MXF38"/>
    <mergeCell ref="MXG38:MXW38"/>
    <mergeCell ref="MXX38:MYN38"/>
    <mergeCell ref="MYO38:MZE38"/>
    <mergeCell ref="MZF38:MZV38"/>
    <mergeCell ref="MZW38:NAM38"/>
    <mergeCell ref="MOT38:MPJ38"/>
    <mergeCell ref="MPK38:MQA38"/>
    <mergeCell ref="MQB38:MQR38"/>
    <mergeCell ref="MQS38:MRI38"/>
    <mergeCell ref="MRJ38:MRZ38"/>
    <mergeCell ref="MSA38:MSQ38"/>
    <mergeCell ref="MSR38:MTH38"/>
    <mergeCell ref="MTI38:MTY38"/>
    <mergeCell ref="MTZ38:MUP38"/>
    <mergeCell ref="MIW38:MJM38"/>
    <mergeCell ref="MJN38:MKD38"/>
    <mergeCell ref="MKE38:MKU38"/>
    <mergeCell ref="MKV38:MLL38"/>
    <mergeCell ref="MLM38:MMC38"/>
    <mergeCell ref="MMD38:MMT38"/>
    <mergeCell ref="MMU38:MNK38"/>
    <mergeCell ref="MNL38:MOB38"/>
    <mergeCell ref="MOC38:MOS38"/>
    <mergeCell ref="MCZ38:MDP38"/>
    <mergeCell ref="MDQ38:MEG38"/>
    <mergeCell ref="MEH38:MEX38"/>
    <mergeCell ref="MEY38:MFO38"/>
    <mergeCell ref="MFP38:MGF38"/>
    <mergeCell ref="MGG38:MGW38"/>
    <mergeCell ref="MGX38:MHN38"/>
    <mergeCell ref="MHO38:MIE38"/>
    <mergeCell ref="MIF38:MIV38"/>
    <mergeCell ref="LXC38:LXS38"/>
    <mergeCell ref="LXT38:LYJ38"/>
    <mergeCell ref="LYK38:LZA38"/>
    <mergeCell ref="LZB38:LZR38"/>
    <mergeCell ref="LZS38:MAI38"/>
    <mergeCell ref="MAJ38:MAZ38"/>
    <mergeCell ref="MBA38:MBQ38"/>
    <mergeCell ref="MBR38:MCH38"/>
    <mergeCell ref="MCI38:MCY38"/>
    <mergeCell ref="LRF38:LRV38"/>
    <mergeCell ref="LRW38:LSM38"/>
    <mergeCell ref="LSN38:LTD38"/>
    <mergeCell ref="LTE38:LTU38"/>
    <mergeCell ref="LTV38:LUL38"/>
    <mergeCell ref="LUM38:LVC38"/>
    <mergeCell ref="LVD38:LVT38"/>
    <mergeCell ref="LVU38:LWK38"/>
    <mergeCell ref="LWL38:LXB38"/>
    <mergeCell ref="LLI38:LLY38"/>
    <mergeCell ref="LLZ38:LMP38"/>
    <mergeCell ref="LMQ38:LNG38"/>
    <mergeCell ref="LNH38:LNX38"/>
    <mergeCell ref="LNY38:LOO38"/>
    <mergeCell ref="LOP38:LPF38"/>
    <mergeCell ref="LPG38:LPW38"/>
    <mergeCell ref="LPX38:LQN38"/>
    <mergeCell ref="LQO38:LRE38"/>
    <mergeCell ref="LFL38:LGB38"/>
    <mergeCell ref="LGC38:LGS38"/>
    <mergeCell ref="LGT38:LHJ38"/>
    <mergeCell ref="LHK38:LIA38"/>
    <mergeCell ref="LIB38:LIR38"/>
    <mergeCell ref="LIS38:LJI38"/>
    <mergeCell ref="LJJ38:LJZ38"/>
    <mergeCell ref="LKA38:LKQ38"/>
    <mergeCell ref="LKR38:LLH38"/>
    <mergeCell ref="KZO38:LAE38"/>
    <mergeCell ref="LAF38:LAV38"/>
    <mergeCell ref="LAW38:LBM38"/>
    <mergeCell ref="LBN38:LCD38"/>
    <mergeCell ref="LCE38:LCU38"/>
    <mergeCell ref="LCV38:LDL38"/>
    <mergeCell ref="LDM38:LEC38"/>
    <mergeCell ref="LED38:LET38"/>
    <mergeCell ref="LEU38:LFK38"/>
    <mergeCell ref="KTR38:KUH38"/>
    <mergeCell ref="KUI38:KUY38"/>
    <mergeCell ref="KUZ38:KVP38"/>
    <mergeCell ref="KVQ38:KWG38"/>
    <mergeCell ref="KWH38:KWX38"/>
    <mergeCell ref="KWY38:KXO38"/>
    <mergeCell ref="KXP38:KYF38"/>
    <mergeCell ref="KYG38:KYW38"/>
    <mergeCell ref="KYX38:KZN38"/>
    <mergeCell ref="KNU38:KOK38"/>
    <mergeCell ref="KOL38:KPB38"/>
    <mergeCell ref="KPC38:KPS38"/>
    <mergeCell ref="KPT38:KQJ38"/>
    <mergeCell ref="KQK38:KRA38"/>
    <mergeCell ref="KRB38:KRR38"/>
    <mergeCell ref="KRS38:KSI38"/>
    <mergeCell ref="KSJ38:KSZ38"/>
    <mergeCell ref="KTA38:KTQ38"/>
    <mergeCell ref="KHX38:KIN38"/>
    <mergeCell ref="KIO38:KJE38"/>
    <mergeCell ref="KJF38:KJV38"/>
    <mergeCell ref="KJW38:KKM38"/>
    <mergeCell ref="KKN38:KLD38"/>
    <mergeCell ref="KLE38:KLU38"/>
    <mergeCell ref="KLV38:KML38"/>
    <mergeCell ref="KMM38:KNC38"/>
    <mergeCell ref="KND38:KNT38"/>
    <mergeCell ref="KCA38:KCQ38"/>
    <mergeCell ref="KCR38:KDH38"/>
    <mergeCell ref="KDI38:KDY38"/>
    <mergeCell ref="KDZ38:KEP38"/>
    <mergeCell ref="KEQ38:KFG38"/>
    <mergeCell ref="KFH38:KFX38"/>
    <mergeCell ref="KFY38:KGO38"/>
    <mergeCell ref="KGP38:KHF38"/>
    <mergeCell ref="KHG38:KHW38"/>
    <mergeCell ref="JWD38:JWT38"/>
    <mergeCell ref="JWU38:JXK38"/>
    <mergeCell ref="JXL38:JYB38"/>
    <mergeCell ref="JYC38:JYS38"/>
    <mergeCell ref="JYT38:JZJ38"/>
    <mergeCell ref="JZK38:KAA38"/>
    <mergeCell ref="KAB38:KAR38"/>
    <mergeCell ref="KAS38:KBI38"/>
    <mergeCell ref="KBJ38:KBZ38"/>
    <mergeCell ref="JQG38:JQW38"/>
    <mergeCell ref="JQX38:JRN38"/>
    <mergeCell ref="JRO38:JSE38"/>
    <mergeCell ref="JSF38:JSV38"/>
    <mergeCell ref="JSW38:JTM38"/>
    <mergeCell ref="JTN38:JUD38"/>
    <mergeCell ref="JUE38:JUU38"/>
    <mergeCell ref="JUV38:JVL38"/>
    <mergeCell ref="JVM38:JWC38"/>
    <mergeCell ref="JKJ38:JKZ38"/>
    <mergeCell ref="JLA38:JLQ38"/>
    <mergeCell ref="JLR38:JMH38"/>
    <mergeCell ref="JMI38:JMY38"/>
    <mergeCell ref="JMZ38:JNP38"/>
    <mergeCell ref="JNQ38:JOG38"/>
    <mergeCell ref="JOH38:JOX38"/>
    <mergeCell ref="JOY38:JPO38"/>
    <mergeCell ref="JPP38:JQF38"/>
    <mergeCell ref="JEM38:JFC38"/>
    <mergeCell ref="JFD38:JFT38"/>
    <mergeCell ref="JFU38:JGK38"/>
    <mergeCell ref="JGL38:JHB38"/>
    <mergeCell ref="JHC38:JHS38"/>
    <mergeCell ref="JHT38:JIJ38"/>
    <mergeCell ref="JIK38:JJA38"/>
    <mergeCell ref="JJB38:JJR38"/>
    <mergeCell ref="JJS38:JKI38"/>
    <mergeCell ref="IYP38:IZF38"/>
    <mergeCell ref="IZG38:IZW38"/>
    <mergeCell ref="IZX38:JAN38"/>
    <mergeCell ref="JAO38:JBE38"/>
    <mergeCell ref="JBF38:JBV38"/>
    <mergeCell ref="JBW38:JCM38"/>
    <mergeCell ref="JCN38:JDD38"/>
    <mergeCell ref="JDE38:JDU38"/>
    <mergeCell ref="JDV38:JEL38"/>
    <mergeCell ref="ISS38:ITI38"/>
    <mergeCell ref="ITJ38:ITZ38"/>
    <mergeCell ref="IUA38:IUQ38"/>
    <mergeCell ref="IUR38:IVH38"/>
    <mergeCell ref="IVI38:IVY38"/>
    <mergeCell ref="IVZ38:IWP38"/>
    <mergeCell ref="IWQ38:IXG38"/>
    <mergeCell ref="IXH38:IXX38"/>
    <mergeCell ref="IXY38:IYO38"/>
    <mergeCell ref="IMV38:INL38"/>
    <mergeCell ref="INM38:IOC38"/>
    <mergeCell ref="IOD38:IOT38"/>
    <mergeCell ref="IOU38:IPK38"/>
    <mergeCell ref="IPL38:IQB38"/>
    <mergeCell ref="IQC38:IQS38"/>
    <mergeCell ref="IQT38:IRJ38"/>
    <mergeCell ref="IRK38:ISA38"/>
    <mergeCell ref="ISB38:ISR38"/>
    <mergeCell ref="IGY38:IHO38"/>
    <mergeCell ref="IHP38:IIF38"/>
    <mergeCell ref="IIG38:IIW38"/>
    <mergeCell ref="IIX38:IJN38"/>
    <mergeCell ref="IJO38:IKE38"/>
    <mergeCell ref="IKF38:IKV38"/>
    <mergeCell ref="IKW38:ILM38"/>
    <mergeCell ref="ILN38:IMD38"/>
    <mergeCell ref="IME38:IMU38"/>
    <mergeCell ref="IBB38:IBR38"/>
    <mergeCell ref="IBS38:ICI38"/>
    <mergeCell ref="ICJ38:ICZ38"/>
    <mergeCell ref="IDA38:IDQ38"/>
    <mergeCell ref="IDR38:IEH38"/>
    <mergeCell ref="IEI38:IEY38"/>
    <mergeCell ref="IEZ38:IFP38"/>
    <mergeCell ref="IFQ38:IGG38"/>
    <mergeCell ref="IGH38:IGX38"/>
    <mergeCell ref="HVE38:HVU38"/>
    <mergeCell ref="HVV38:HWL38"/>
    <mergeCell ref="HWM38:HXC38"/>
    <mergeCell ref="HXD38:HXT38"/>
    <mergeCell ref="HXU38:HYK38"/>
    <mergeCell ref="HYL38:HZB38"/>
    <mergeCell ref="HZC38:HZS38"/>
    <mergeCell ref="HZT38:IAJ38"/>
    <mergeCell ref="IAK38:IBA38"/>
    <mergeCell ref="HPH38:HPX38"/>
    <mergeCell ref="HPY38:HQO38"/>
    <mergeCell ref="HQP38:HRF38"/>
    <mergeCell ref="HRG38:HRW38"/>
    <mergeCell ref="HRX38:HSN38"/>
    <mergeCell ref="HSO38:HTE38"/>
    <mergeCell ref="HTF38:HTV38"/>
    <mergeCell ref="HTW38:HUM38"/>
    <mergeCell ref="HUN38:HVD38"/>
    <mergeCell ref="HJK38:HKA38"/>
    <mergeCell ref="HKB38:HKR38"/>
    <mergeCell ref="HKS38:HLI38"/>
    <mergeCell ref="HLJ38:HLZ38"/>
    <mergeCell ref="HMA38:HMQ38"/>
    <mergeCell ref="HMR38:HNH38"/>
    <mergeCell ref="HNI38:HNY38"/>
    <mergeCell ref="HNZ38:HOP38"/>
    <mergeCell ref="HOQ38:HPG38"/>
    <mergeCell ref="HDN38:HED38"/>
    <mergeCell ref="HEE38:HEU38"/>
    <mergeCell ref="HEV38:HFL38"/>
    <mergeCell ref="HFM38:HGC38"/>
    <mergeCell ref="HGD38:HGT38"/>
    <mergeCell ref="HGU38:HHK38"/>
    <mergeCell ref="HHL38:HIB38"/>
    <mergeCell ref="HIC38:HIS38"/>
    <mergeCell ref="HIT38:HJJ38"/>
    <mergeCell ref="GXQ38:GYG38"/>
    <mergeCell ref="GYH38:GYX38"/>
    <mergeCell ref="GYY38:GZO38"/>
    <mergeCell ref="GZP38:HAF38"/>
    <mergeCell ref="HAG38:HAW38"/>
    <mergeCell ref="HAX38:HBN38"/>
    <mergeCell ref="HBO38:HCE38"/>
    <mergeCell ref="HCF38:HCV38"/>
    <mergeCell ref="HCW38:HDM38"/>
    <mergeCell ref="GRT38:GSJ38"/>
    <mergeCell ref="GSK38:GTA38"/>
    <mergeCell ref="GTB38:GTR38"/>
    <mergeCell ref="GTS38:GUI38"/>
    <mergeCell ref="GUJ38:GUZ38"/>
    <mergeCell ref="GVA38:GVQ38"/>
    <mergeCell ref="GVR38:GWH38"/>
    <mergeCell ref="GWI38:GWY38"/>
    <mergeCell ref="GWZ38:GXP38"/>
    <mergeCell ref="GLW38:GMM38"/>
    <mergeCell ref="GMN38:GND38"/>
    <mergeCell ref="GNE38:GNU38"/>
    <mergeCell ref="GNV38:GOL38"/>
    <mergeCell ref="GOM38:GPC38"/>
    <mergeCell ref="GPD38:GPT38"/>
    <mergeCell ref="GPU38:GQK38"/>
    <mergeCell ref="GQL38:GRB38"/>
    <mergeCell ref="GRC38:GRS38"/>
    <mergeCell ref="GFZ38:GGP38"/>
    <mergeCell ref="GGQ38:GHG38"/>
    <mergeCell ref="GHH38:GHX38"/>
    <mergeCell ref="GHY38:GIO38"/>
    <mergeCell ref="GIP38:GJF38"/>
    <mergeCell ref="GJG38:GJW38"/>
    <mergeCell ref="GJX38:GKN38"/>
    <mergeCell ref="GKO38:GLE38"/>
    <mergeCell ref="GLF38:GLV38"/>
    <mergeCell ref="GAC38:GAS38"/>
    <mergeCell ref="GAT38:GBJ38"/>
    <mergeCell ref="GBK38:GCA38"/>
    <mergeCell ref="GCB38:GCR38"/>
    <mergeCell ref="GCS38:GDI38"/>
    <mergeCell ref="GDJ38:GDZ38"/>
    <mergeCell ref="GEA38:GEQ38"/>
    <mergeCell ref="GER38:GFH38"/>
    <mergeCell ref="GFI38:GFY38"/>
    <mergeCell ref="FUF38:FUV38"/>
    <mergeCell ref="FUW38:FVM38"/>
    <mergeCell ref="FVN38:FWD38"/>
    <mergeCell ref="FWE38:FWU38"/>
    <mergeCell ref="FWV38:FXL38"/>
    <mergeCell ref="FXM38:FYC38"/>
    <mergeCell ref="FYD38:FYT38"/>
    <mergeCell ref="FYU38:FZK38"/>
    <mergeCell ref="FZL38:GAB38"/>
    <mergeCell ref="FOI38:FOY38"/>
    <mergeCell ref="FOZ38:FPP38"/>
    <mergeCell ref="FPQ38:FQG38"/>
    <mergeCell ref="FQH38:FQX38"/>
    <mergeCell ref="FQY38:FRO38"/>
    <mergeCell ref="FRP38:FSF38"/>
    <mergeCell ref="FSG38:FSW38"/>
    <mergeCell ref="FSX38:FTN38"/>
    <mergeCell ref="FTO38:FUE38"/>
    <mergeCell ref="FIL38:FJB38"/>
    <mergeCell ref="FJC38:FJS38"/>
    <mergeCell ref="FJT38:FKJ38"/>
    <mergeCell ref="FKK38:FLA38"/>
    <mergeCell ref="FLB38:FLR38"/>
    <mergeCell ref="FLS38:FMI38"/>
    <mergeCell ref="FMJ38:FMZ38"/>
    <mergeCell ref="FNA38:FNQ38"/>
    <mergeCell ref="FNR38:FOH38"/>
    <mergeCell ref="FCO38:FDE38"/>
    <mergeCell ref="FDF38:FDV38"/>
    <mergeCell ref="FDW38:FEM38"/>
    <mergeCell ref="FEN38:FFD38"/>
    <mergeCell ref="FFE38:FFU38"/>
    <mergeCell ref="FFV38:FGL38"/>
    <mergeCell ref="FGM38:FHC38"/>
    <mergeCell ref="FHD38:FHT38"/>
    <mergeCell ref="FHU38:FIK38"/>
    <mergeCell ref="EWR38:EXH38"/>
    <mergeCell ref="EXI38:EXY38"/>
    <mergeCell ref="EXZ38:EYP38"/>
    <mergeCell ref="EYQ38:EZG38"/>
    <mergeCell ref="EZH38:EZX38"/>
    <mergeCell ref="EZY38:FAO38"/>
    <mergeCell ref="FAP38:FBF38"/>
    <mergeCell ref="FBG38:FBW38"/>
    <mergeCell ref="FBX38:FCN38"/>
    <mergeCell ref="EQU38:ERK38"/>
    <mergeCell ref="ERL38:ESB38"/>
    <mergeCell ref="ESC38:ESS38"/>
    <mergeCell ref="EST38:ETJ38"/>
    <mergeCell ref="ETK38:EUA38"/>
    <mergeCell ref="EUB38:EUR38"/>
    <mergeCell ref="EUS38:EVI38"/>
    <mergeCell ref="EVJ38:EVZ38"/>
    <mergeCell ref="EWA38:EWQ38"/>
    <mergeCell ref="EKX38:ELN38"/>
    <mergeCell ref="ELO38:EME38"/>
    <mergeCell ref="EMF38:EMV38"/>
    <mergeCell ref="EMW38:ENM38"/>
    <mergeCell ref="ENN38:EOD38"/>
    <mergeCell ref="EOE38:EOU38"/>
    <mergeCell ref="EOV38:EPL38"/>
    <mergeCell ref="EPM38:EQC38"/>
    <mergeCell ref="EQD38:EQT38"/>
    <mergeCell ref="EFA38:EFQ38"/>
    <mergeCell ref="EFR38:EGH38"/>
    <mergeCell ref="EGI38:EGY38"/>
    <mergeCell ref="EGZ38:EHP38"/>
    <mergeCell ref="EHQ38:EIG38"/>
    <mergeCell ref="EIH38:EIX38"/>
    <mergeCell ref="EIY38:EJO38"/>
    <mergeCell ref="EJP38:EKF38"/>
    <mergeCell ref="EKG38:EKW38"/>
    <mergeCell ref="DZD38:DZT38"/>
    <mergeCell ref="DZU38:EAK38"/>
    <mergeCell ref="EAL38:EBB38"/>
    <mergeCell ref="EBC38:EBS38"/>
    <mergeCell ref="EBT38:ECJ38"/>
    <mergeCell ref="ECK38:EDA38"/>
    <mergeCell ref="EDB38:EDR38"/>
    <mergeCell ref="EDS38:EEI38"/>
    <mergeCell ref="EEJ38:EEZ38"/>
    <mergeCell ref="DTG38:DTW38"/>
    <mergeCell ref="DTX38:DUN38"/>
    <mergeCell ref="DUO38:DVE38"/>
    <mergeCell ref="DVF38:DVV38"/>
    <mergeCell ref="DVW38:DWM38"/>
    <mergeCell ref="DWN38:DXD38"/>
    <mergeCell ref="DXE38:DXU38"/>
    <mergeCell ref="DXV38:DYL38"/>
    <mergeCell ref="DYM38:DZC38"/>
    <mergeCell ref="DNJ38:DNZ38"/>
    <mergeCell ref="DOA38:DOQ38"/>
    <mergeCell ref="DOR38:DPH38"/>
    <mergeCell ref="DPI38:DPY38"/>
    <mergeCell ref="DPZ38:DQP38"/>
    <mergeCell ref="DQQ38:DRG38"/>
    <mergeCell ref="DRH38:DRX38"/>
    <mergeCell ref="DRY38:DSO38"/>
    <mergeCell ref="DSP38:DTF38"/>
    <mergeCell ref="DHM38:DIC38"/>
    <mergeCell ref="DID38:DIT38"/>
    <mergeCell ref="DIU38:DJK38"/>
    <mergeCell ref="DJL38:DKB38"/>
    <mergeCell ref="DKC38:DKS38"/>
    <mergeCell ref="DKT38:DLJ38"/>
    <mergeCell ref="DLK38:DMA38"/>
    <mergeCell ref="DMB38:DMR38"/>
    <mergeCell ref="DMS38:DNI38"/>
    <mergeCell ref="DBP38:DCF38"/>
    <mergeCell ref="DCG38:DCW38"/>
    <mergeCell ref="DCX38:DDN38"/>
    <mergeCell ref="DDO38:DEE38"/>
    <mergeCell ref="DEF38:DEV38"/>
    <mergeCell ref="DEW38:DFM38"/>
    <mergeCell ref="DFN38:DGD38"/>
    <mergeCell ref="DGE38:DGU38"/>
    <mergeCell ref="DGV38:DHL38"/>
    <mergeCell ref="CVS38:CWI38"/>
    <mergeCell ref="CWJ38:CWZ38"/>
    <mergeCell ref="CXA38:CXQ38"/>
    <mergeCell ref="CXR38:CYH38"/>
    <mergeCell ref="CYI38:CYY38"/>
    <mergeCell ref="CYZ38:CZP38"/>
    <mergeCell ref="CZQ38:DAG38"/>
    <mergeCell ref="DAH38:DAX38"/>
    <mergeCell ref="DAY38:DBO38"/>
    <mergeCell ref="CPV38:CQL38"/>
    <mergeCell ref="CQM38:CRC38"/>
    <mergeCell ref="CRD38:CRT38"/>
    <mergeCell ref="CRU38:CSK38"/>
    <mergeCell ref="CSL38:CTB38"/>
    <mergeCell ref="CTC38:CTS38"/>
    <mergeCell ref="CTT38:CUJ38"/>
    <mergeCell ref="CUK38:CVA38"/>
    <mergeCell ref="CVB38:CVR38"/>
    <mergeCell ref="CJY38:CKO38"/>
    <mergeCell ref="CKP38:CLF38"/>
    <mergeCell ref="CLG38:CLW38"/>
    <mergeCell ref="CLX38:CMN38"/>
    <mergeCell ref="CMO38:CNE38"/>
    <mergeCell ref="CNF38:CNV38"/>
    <mergeCell ref="CNW38:COM38"/>
    <mergeCell ref="CON38:CPD38"/>
    <mergeCell ref="CPE38:CPU38"/>
    <mergeCell ref="CEB38:CER38"/>
    <mergeCell ref="CES38:CFI38"/>
    <mergeCell ref="CFJ38:CFZ38"/>
    <mergeCell ref="CGA38:CGQ38"/>
    <mergeCell ref="CGR38:CHH38"/>
    <mergeCell ref="CHI38:CHY38"/>
    <mergeCell ref="CHZ38:CIP38"/>
    <mergeCell ref="CIQ38:CJG38"/>
    <mergeCell ref="CJH38:CJX38"/>
    <mergeCell ref="BYE38:BYU38"/>
    <mergeCell ref="BYV38:BZL38"/>
    <mergeCell ref="BZM38:CAC38"/>
    <mergeCell ref="CAD38:CAT38"/>
    <mergeCell ref="CAU38:CBK38"/>
    <mergeCell ref="CBL38:CCB38"/>
    <mergeCell ref="CCC38:CCS38"/>
    <mergeCell ref="CCT38:CDJ38"/>
    <mergeCell ref="CDK38:CEA38"/>
    <mergeCell ref="BSH38:BSX38"/>
    <mergeCell ref="BSY38:BTO38"/>
    <mergeCell ref="BTP38:BUF38"/>
    <mergeCell ref="BUG38:BUW38"/>
    <mergeCell ref="BUX38:BVN38"/>
    <mergeCell ref="BVO38:BWE38"/>
    <mergeCell ref="BWF38:BWV38"/>
    <mergeCell ref="BWW38:BXM38"/>
    <mergeCell ref="BXN38:BYD38"/>
    <mergeCell ref="BMK38:BNA38"/>
    <mergeCell ref="BNB38:BNR38"/>
    <mergeCell ref="BNS38:BOI38"/>
    <mergeCell ref="BOJ38:BOZ38"/>
    <mergeCell ref="BPA38:BPQ38"/>
    <mergeCell ref="BPR38:BQH38"/>
    <mergeCell ref="BQI38:BQY38"/>
    <mergeCell ref="BQZ38:BRP38"/>
    <mergeCell ref="BRQ38:BSG38"/>
    <mergeCell ref="BGN38:BHD38"/>
    <mergeCell ref="BHE38:BHU38"/>
    <mergeCell ref="BHV38:BIL38"/>
    <mergeCell ref="BIM38:BJC38"/>
    <mergeCell ref="BJD38:BJT38"/>
    <mergeCell ref="BJU38:BKK38"/>
    <mergeCell ref="BKL38:BLB38"/>
    <mergeCell ref="BLC38:BLS38"/>
    <mergeCell ref="BLT38:BMJ38"/>
    <mergeCell ref="BAQ38:BBG38"/>
    <mergeCell ref="BBH38:BBX38"/>
    <mergeCell ref="BBY38:BCO38"/>
    <mergeCell ref="BCP38:BDF38"/>
    <mergeCell ref="BDG38:BDW38"/>
    <mergeCell ref="BDX38:BEN38"/>
    <mergeCell ref="BEO38:BFE38"/>
    <mergeCell ref="BFF38:BFV38"/>
    <mergeCell ref="BFW38:BGM38"/>
    <mergeCell ref="AUT38:AVJ38"/>
    <mergeCell ref="AVK38:AWA38"/>
    <mergeCell ref="AWB38:AWR38"/>
    <mergeCell ref="AWS38:AXI38"/>
    <mergeCell ref="AXJ38:AXZ38"/>
    <mergeCell ref="AYA38:AYQ38"/>
    <mergeCell ref="AYR38:AZH38"/>
    <mergeCell ref="AZI38:AZY38"/>
    <mergeCell ref="AZZ38:BAP38"/>
    <mergeCell ref="AOW38:APM38"/>
    <mergeCell ref="APN38:AQD38"/>
    <mergeCell ref="AQE38:AQU38"/>
    <mergeCell ref="AQV38:ARL38"/>
    <mergeCell ref="ARM38:ASC38"/>
    <mergeCell ref="ASD38:AST38"/>
    <mergeCell ref="ASU38:ATK38"/>
    <mergeCell ref="ATL38:AUB38"/>
    <mergeCell ref="AUC38:AUS38"/>
    <mergeCell ref="AIZ38:AJP38"/>
    <mergeCell ref="AJQ38:AKG38"/>
    <mergeCell ref="AKH38:AKX38"/>
    <mergeCell ref="AKY38:ALO38"/>
    <mergeCell ref="ALP38:AMF38"/>
    <mergeCell ref="AMG38:AMW38"/>
    <mergeCell ref="AMX38:ANN38"/>
    <mergeCell ref="ANO38:AOE38"/>
    <mergeCell ref="AOF38:AOV38"/>
    <mergeCell ref="ADC38:ADS38"/>
    <mergeCell ref="ADT38:AEJ38"/>
    <mergeCell ref="AEK38:AFA38"/>
    <mergeCell ref="AFB38:AFR38"/>
    <mergeCell ref="AFS38:AGI38"/>
    <mergeCell ref="AGJ38:AGZ38"/>
    <mergeCell ref="AHA38:AHQ38"/>
    <mergeCell ref="AHR38:AIH38"/>
    <mergeCell ref="AII38:AIY38"/>
    <mergeCell ref="XF38:XV38"/>
    <mergeCell ref="XW38:YM38"/>
    <mergeCell ref="YN38:ZD38"/>
    <mergeCell ref="ZE38:ZU38"/>
    <mergeCell ref="ZV38:AAL38"/>
    <mergeCell ref="AAM38:ABC38"/>
    <mergeCell ref="ABD38:ABT38"/>
    <mergeCell ref="ABU38:ACK38"/>
    <mergeCell ref="ACL38:ADB38"/>
    <mergeCell ref="RI38:RY38"/>
    <mergeCell ref="RZ38:SP38"/>
    <mergeCell ref="SQ38:TG38"/>
    <mergeCell ref="TH38:TX38"/>
    <mergeCell ref="TY38:UO38"/>
    <mergeCell ref="UP38:VF38"/>
    <mergeCell ref="VG38:VW38"/>
    <mergeCell ref="VX38:WN38"/>
    <mergeCell ref="WO38:XE38"/>
    <mergeCell ref="LL38:MB38"/>
    <mergeCell ref="MC38:MS38"/>
    <mergeCell ref="MT38:NJ38"/>
    <mergeCell ref="NK38:OA38"/>
    <mergeCell ref="OB38:OR38"/>
    <mergeCell ref="OS38:PI38"/>
    <mergeCell ref="PJ38:PZ38"/>
    <mergeCell ref="QA38:QQ38"/>
    <mergeCell ref="QR38:RH38"/>
    <mergeCell ref="FO38:GE38"/>
    <mergeCell ref="GF38:GV38"/>
    <mergeCell ref="GW38:HM38"/>
    <mergeCell ref="HN38:ID38"/>
    <mergeCell ref="IE38:IU38"/>
    <mergeCell ref="IV38:JL38"/>
    <mergeCell ref="JM38:KC38"/>
    <mergeCell ref="KD38:KT38"/>
    <mergeCell ref="KU38:LK38"/>
    <mergeCell ref="R38:AH38"/>
    <mergeCell ref="AI38:AY38"/>
    <mergeCell ref="AZ38:BP38"/>
    <mergeCell ref="BQ38:CG38"/>
    <mergeCell ref="CH38:CX38"/>
    <mergeCell ref="CY38:DO38"/>
    <mergeCell ref="DP38:EF38"/>
    <mergeCell ref="EG38:EW38"/>
    <mergeCell ref="EX38:FN38"/>
    <mergeCell ref="E50:F50"/>
    <mergeCell ref="G50:H50"/>
    <mergeCell ref="J50:K50"/>
    <mergeCell ref="L50:M50"/>
    <mergeCell ref="O50:P50"/>
    <mergeCell ref="E52:F52"/>
    <mergeCell ref="G52:H52"/>
    <mergeCell ref="J52:K52"/>
    <mergeCell ref="L52:M52"/>
    <mergeCell ref="O52:P52"/>
    <mergeCell ref="E51:F51"/>
    <mergeCell ref="G51:H51"/>
    <mergeCell ref="J51:K51"/>
    <mergeCell ref="L51:M51"/>
    <mergeCell ref="O51:P51"/>
    <mergeCell ref="O48:P48"/>
    <mergeCell ref="E46:F46"/>
    <mergeCell ref="G46:H46"/>
    <mergeCell ref="J45:K45"/>
    <mergeCell ref="L45:M45"/>
    <mergeCell ref="O45:P45"/>
    <mergeCell ref="J49:K49"/>
    <mergeCell ref="L49:M49"/>
    <mergeCell ref="O49:P49"/>
    <mergeCell ref="G45:H45"/>
    <mergeCell ref="E45:F45"/>
    <mergeCell ref="O46:P46"/>
    <mergeCell ref="E47:F47"/>
    <mergeCell ref="G47:H47"/>
    <mergeCell ref="J47:K47"/>
    <mergeCell ref="L47:M47"/>
    <mergeCell ref="O47:P47"/>
    <mergeCell ref="E48:F48"/>
    <mergeCell ref="G48:H48"/>
    <mergeCell ref="J48:K48"/>
    <mergeCell ref="L48:M48"/>
    <mergeCell ref="E49:F49"/>
    <mergeCell ref="G49:H49"/>
    <mergeCell ref="B1:Q1"/>
    <mergeCell ref="B2:Q2"/>
    <mergeCell ref="B41:Q41"/>
    <mergeCell ref="B42:Q42"/>
    <mergeCell ref="A37:Q37"/>
    <mergeCell ref="D3:G3"/>
    <mergeCell ref="A3:C3"/>
    <mergeCell ref="J46:K46"/>
    <mergeCell ref="L46:M46"/>
    <mergeCell ref="A43:C43"/>
    <mergeCell ref="D43:H43"/>
    <mergeCell ref="I43:M43"/>
    <mergeCell ref="N43:Q43"/>
    <mergeCell ref="M3:Q3"/>
    <mergeCell ref="H3:L3"/>
    <mergeCell ref="E44:F44"/>
    <mergeCell ref="G44:H44"/>
    <mergeCell ref="J44:K44"/>
    <mergeCell ref="L44:M44"/>
    <mergeCell ref="O44:P44"/>
    <mergeCell ref="A38:Q38"/>
    <mergeCell ref="A39:Q39"/>
    <mergeCell ref="A40:Q40"/>
    <mergeCell ref="O59:P59"/>
    <mergeCell ref="E61:F61"/>
    <mergeCell ref="E60:F60"/>
    <mergeCell ref="G60:H60"/>
    <mergeCell ref="J60:K60"/>
    <mergeCell ref="L60:M60"/>
    <mergeCell ref="O60:P60"/>
    <mergeCell ref="G61:H61"/>
    <mergeCell ref="J61:K61"/>
    <mergeCell ref="L61:M61"/>
    <mergeCell ref="O61:P61"/>
    <mergeCell ref="E56:F56"/>
    <mergeCell ref="G56:H56"/>
    <mergeCell ref="J56:K56"/>
    <mergeCell ref="L56:M56"/>
    <mergeCell ref="O56:P56"/>
    <mergeCell ref="E53:F53"/>
    <mergeCell ref="G53:H53"/>
    <mergeCell ref="J53:K53"/>
    <mergeCell ref="L53:M53"/>
    <mergeCell ref="O53:P53"/>
    <mergeCell ref="E54:F54"/>
    <mergeCell ref="G54:H54"/>
    <mergeCell ref="J54:K54"/>
    <mergeCell ref="L54:M54"/>
    <mergeCell ref="O54:P54"/>
    <mergeCell ref="J68:K68"/>
    <mergeCell ref="L68:M68"/>
    <mergeCell ref="O68:P68"/>
    <mergeCell ref="E55:F55"/>
    <mergeCell ref="G55:H55"/>
    <mergeCell ref="J55:K55"/>
    <mergeCell ref="L55:M55"/>
    <mergeCell ref="O55:P55"/>
    <mergeCell ref="E57:F57"/>
    <mergeCell ref="G57:H57"/>
    <mergeCell ref="J57:K57"/>
    <mergeCell ref="L57:M57"/>
    <mergeCell ref="O57:P57"/>
    <mergeCell ref="E63:F63"/>
    <mergeCell ref="G63:H63"/>
    <mergeCell ref="J63:K63"/>
    <mergeCell ref="L63:M63"/>
    <mergeCell ref="O63:P63"/>
    <mergeCell ref="E62:F62"/>
    <mergeCell ref="G62:H62"/>
    <mergeCell ref="J62:K62"/>
    <mergeCell ref="L62:M62"/>
    <mergeCell ref="O62:P62"/>
    <mergeCell ref="E58:F58"/>
    <mergeCell ref="G58:H58"/>
    <mergeCell ref="J58:K58"/>
    <mergeCell ref="L58:M58"/>
    <mergeCell ref="O58:P58"/>
    <mergeCell ref="E59:F59"/>
    <mergeCell ref="G59:H59"/>
    <mergeCell ref="J59:K59"/>
    <mergeCell ref="L59:M59"/>
    <mergeCell ref="E66:F66"/>
    <mergeCell ref="G66:H66"/>
    <mergeCell ref="J66:K66"/>
    <mergeCell ref="L66:M66"/>
    <mergeCell ref="O66:P66"/>
    <mergeCell ref="E72:F72"/>
    <mergeCell ref="G72:H72"/>
    <mergeCell ref="J72:K72"/>
    <mergeCell ref="L72:M72"/>
    <mergeCell ref="O72:P72"/>
    <mergeCell ref="E64:F64"/>
    <mergeCell ref="G64:H64"/>
    <mergeCell ref="J64:K64"/>
    <mergeCell ref="L64:M64"/>
    <mergeCell ref="O64:P64"/>
    <mergeCell ref="E65:F65"/>
    <mergeCell ref="G65:H65"/>
    <mergeCell ref="J65:K65"/>
    <mergeCell ref="L65:M65"/>
    <mergeCell ref="O65:P65"/>
    <mergeCell ref="E69:F69"/>
    <mergeCell ref="G69:H69"/>
    <mergeCell ref="J69:K69"/>
    <mergeCell ref="L69:M69"/>
    <mergeCell ref="O69:P69"/>
    <mergeCell ref="E67:F67"/>
    <mergeCell ref="G67:H67"/>
    <mergeCell ref="J67:K67"/>
    <mergeCell ref="L67:M67"/>
    <mergeCell ref="O67:P67"/>
    <mergeCell ref="E68:F68"/>
    <mergeCell ref="G68:H68"/>
    <mergeCell ref="E74:F74"/>
    <mergeCell ref="G74:H74"/>
    <mergeCell ref="J74:K74"/>
    <mergeCell ref="L74:M74"/>
    <mergeCell ref="O74:P74"/>
    <mergeCell ref="E73:F73"/>
    <mergeCell ref="G73:H73"/>
    <mergeCell ref="J73:K73"/>
    <mergeCell ref="L73:M73"/>
    <mergeCell ref="O73:P73"/>
    <mergeCell ref="E71:F71"/>
    <mergeCell ref="G71:H71"/>
    <mergeCell ref="J71:K71"/>
    <mergeCell ref="L71:M71"/>
    <mergeCell ref="O71:P71"/>
    <mergeCell ref="E70:F70"/>
    <mergeCell ref="G70:H70"/>
    <mergeCell ref="J70:K70"/>
    <mergeCell ref="L70:M70"/>
    <mergeCell ref="O70:P70"/>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09"/>
  <sheetViews>
    <sheetView topLeftCell="A43" workbookViewId="0">
      <selection activeCell="D75" sqref="D75"/>
    </sheetView>
  </sheetViews>
  <sheetFormatPr defaultColWidth="8.85546875" defaultRowHeight="12.75"/>
  <cols>
    <col min="1" max="1" width="11.7109375" style="1723" customWidth="1"/>
    <col min="2" max="2" width="8" style="1723" customWidth="1"/>
    <col min="3" max="3" width="6.7109375" style="1723" bestFit="1" customWidth="1"/>
    <col min="4" max="4" width="10.28515625" style="1723" customWidth="1"/>
    <col min="5" max="5" width="11.5703125" style="1723" customWidth="1"/>
    <col min="6" max="6" width="5" style="1723" customWidth="1"/>
    <col min="7" max="7" width="13.42578125" style="1723" customWidth="1"/>
    <col min="8" max="8" width="5" style="1723" customWidth="1"/>
    <col min="9" max="9" width="10" style="1723" customWidth="1"/>
    <col min="10" max="10" width="4.7109375" style="1723" customWidth="1"/>
    <col min="11" max="11" width="9.5703125" style="1723" customWidth="1"/>
    <col min="12" max="12" width="4.7109375" style="1723" customWidth="1"/>
    <col min="13" max="13" width="10.5703125" style="1723" bestFit="1" customWidth="1"/>
    <col min="14" max="14" width="7.28515625" style="1723" customWidth="1"/>
    <col min="15" max="15" width="6.5703125" style="1723" bestFit="1" customWidth="1"/>
    <col min="16" max="16" width="4.28515625" style="1723" customWidth="1"/>
    <col min="17" max="17" width="7.42578125" style="1723" customWidth="1"/>
    <col min="18" max="18" width="4.140625" style="1723" customWidth="1"/>
    <col min="19" max="19" width="3.85546875" style="1723" customWidth="1"/>
    <col min="20" max="20" width="9" style="1723" bestFit="1" customWidth="1"/>
    <col min="21" max="21" width="9.28515625" style="1723" bestFit="1" customWidth="1"/>
    <col min="22" max="22" width="9.140625" style="1723" bestFit="1" customWidth="1"/>
    <col min="23" max="16384" width="8.85546875" style="1723"/>
  </cols>
  <sheetData>
    <row r="1" spans="1:28" ht="33.75" customHeight="1">
      <c r="A1" s="1002" t="s">
        <v>36</v>
      </c>
      <c r="B1" s="2583"/>
      <c r="C1" s="4671" t="s">
        <v>134</v>
      </c>
      <c r="D1" s="4672"/>
      <c r="E1" s="4672"/>
      <c r="F1" s="4672"/>
      <c r="G1" s="4672"/>
      <c r="H1" s="4672"/>
      <c r="I1" s="4672"/>
      <c r="J1" s="4672"/>
      <c r="K1" s="4672"/>
      <c r="L1" s="4672"/>
      <c r="M1" s="4672"/>
      <c r="N1" s="4672"/>
      <c r="O1" s="4672"/>
      <c r="P1" s="4672"/>
      <c r="Q1" s="4672"/>
      <c r="R1" s="4673"/>
      <c r="S1" s="2353"/>
      <c r="T1" s="2331"/>
    </row>
    <row r="2" spans="1:28" ht="14.25" customHeight="1" thickBot="1">
      <c r="A2" s="3464"/>
      <c r="B2" s="365"/>
      <c r="C2" s="4674" t="s">
        <v>37</v>
      </c>
      <c r="D2" s="4675"/>
      <c r="E2" s="4675"/>
      <c r="F2" s="4675"/>
      <c r="G2" s="4675"/>
      <c r="H2" s="4675"/>
      <c r="I2" s="4675"/>
      <c r="J2" s="4675"/>
      <c r="K2" s="4675"/>
      <c r="L2" s="4675"/>
      <c r="M2" s="4675"/>
      <c r="N2" s="4675"/>
      <c r="O2" s="4675"/>
      <c r="P2" s="4675"/>
      <c r="Q2" s="4675"/>
      <c r="R2" s="4676"/>
      <c r="S2" s="2353"/>
      <c r="T2" s="2331"/>
    </row>
    <row r="3" spans="1:28" ht="15.75" customHeight="1" thickBot="1">
      <c r="A3" s="4658" t="s">
        <v>226</v>
      </c>
      <c r="B3" s="4679"/>
      <c r="C3" s="4680"/>
      <c r="D3" s="3465"/>
      <c r="E3" s="3466"/>
      <c r="F3" s="3466"/>
      <c r="G3" s="3467" t="s">
        <v>135</v>
      </c>
      <c r="H3" s="3467"/>
      <c r="I3" s="3468"/>
      <c r="J3" s="3468"/>
      <c r="K3" s="3469"/>
      <c r="L3" s="3469"/>
      <c r="M3" s="3469"/>
      <c r="N3" s="3469"/>
      <c r="O3" s="3470"/>
      <c r="P3" s="3470"/>
      <c r="Q3" s="3471"/>
      <c r="R3" s="3472"/>
    </row>
    <row r="4" spans="1:28" ht="68.25" customHeight="1">
      <c r="A4" s="3473" t="s">
        <v>101</v>
      </c>
      <c r="B4" s="3474" t="s">
        <v>229</v>
      </c>
      <c r="C4" s="3475" t="s">
        <v>230</v>
      </c>
      <c r="D4" s="3569" t="s">
        <v>232</v>
      </c>
      <c r="E4" s="3476" t="s">
        <v>136</v>
      </c>
      <c r="F4" s="3477" t="s">
        <v>103</v>
      </c>
      <c r="G4" s="3478" t="s">
        <v>137</v>
      </c>
      <c r="H4" s="3479" t="s">
        <v>103</v>
      </c>
      <c r="I4" s="3480" t="s">
        <v>138</v>
      </c>
      <c r="J4" s="3477" t="s">
        <v>103</v>
      </c>
      <c r="K4" s="3480" t="s">
        <v>139</v>
      </c>
      <c r="L4" s="3477" t="s">
        <v>103</v>
      </c>
      <c r="M4" s="3478" t="s">
        <v>59</v>
      </c>
      <c r="N4" s="3479" t="s">
        <v>103</v>
      </c>
      <c r="O4" s="3478" t="s">
        <v>140</v>
      </c>
      <c r="P4" s="3479" t="s">
        <v>103</v>
      </c>
      <c r="Q4" s="3478" t="s">
        <v>141</v>
      </c>
      <c r="R4" s="3481" t="s">
        <v>103</v>
      </c>
      <c r="X4" s="1991"/>
    </row>
    <row r="5" spans="1:28" ht="13.7" customHeight="1">
      <c r="A5" s="3482" t="s">
        <v>704</v>
      </c>
      <c r="B5" s="3483">
        <v>16300</v>
      </c>
      <c r="C5" s="3484">
        <v>15360</v>
      </c>
      <c r="D5" s="3485">
        <v>4001</v>
      </c>
      <c r="E5" s="3486">
        <v>1231</v>
      </c>
      <c r="F5" s="3542">
        <f>SUM(E5/D5)*100</f>
        <v>30.76730817295676</v>
      </c>
      <c r="G5" s="3486">
        <v>218</v>
      </c>
      <c r="H5" s="3487">
        <f t="shared" ref="H5:H24" si="0">SUM(G5/D5)*100</f>
        <v>5.448637840539865</v>
      </c>
      <c r="I5" s="3488">
        <v>127</v>
      </c>
      <c r="J5" s="3489">
        <f t="shared" ref="J5:J24" si="1">SUM(I5/D5)*100</f>
        <v>3.1742064483879027</v>
      </c>
      <c r="K5" s="3486">
        <v>903</v>
      </c>
      <c r="L5" s="3542">
        <f>SUM(K5/D5)*100</f>
        <v>22.569357660584856</v>
      </c>
      <c r="M5" s="3486">
        <v>567</v>
      </c>
      <c r="N5" s="3560">
        <f t="shared" ref="N5:N24" si="2">SUM(M5/D5)*100</f>
        <v>14.17145713571607</v>
      </c>
      <c r="O5" s="3490">
        <v>938</v>
      </c>
      <c r="P5" s="3542">
        <f t="shared" ref="P5:P24" si="3">SUM(O5/D5)*100</f>
        <v>23.444138965258684</v>
      </c>
      <c r="Q5" s="3486">
        <v>17</v>
      </c>
      <c r="R5" s="3562">
        <f t="shared" ref="R5:R24" si="4">SUM(Q5/D5)*100</f>
        <v>0.42489377655586097</v>
      </c>
      <c r="T5" s="1722"/>
    </row>
    <row r="6" spans="1:28" ht="13.7" customHeight="1">
      <c r="A6" s="3491" t="s">
        <v>626</v>
      </c>
      <c r="B6" s="3492">
        <v>16350</v>
      </c>
      <c r="C6" s="3493">
        <v>15395</v>
      </c>
      <c r="D6" s="3494">
        <v>4008</v>
      </c>
      <c r="E6" s="3495">
        <v>1234</v>
      </c>
      <c r="F6" s="3543">
        <f t="shared" ref="F6:F24" si="5">SUM(E6/D6)*100</f>
        <v>30.788423153692612</v>
      </c>
      <c r="G6" s="3495">
        <v>214</v>
      </c>
      <c r="H6" s="2382">
        <f t="shared" si="0"/>
        <v>5.3393213572854297</v>
      </c>
      <c r="I6" s="3495">
        <v>130</v>
      </c>
      <c r="J6" s="2382">
        <f t="shared" si="1"/>
        <v>3.243512974051896</v>
      </c>
      <c r="K6" s="3495">
        <v>907</v>
      </c>
      <c r="L6" s="3543">
        <f t="shared" ref="L6:L24" si="6">SUM(K6/D6)*100</f>
        <v>22.629740518962077</v>
      </c>
      <c r="M6" s="3495">
        <v>565</v>
      </c>
      <c r="N6" s="3543">
        <f t="shared" si="2"/>
        <v>14.09680638722555</v>
      </c>
      <c r="O6" s="3495">
        <v>939</v>
      </c>
      <c r="P6" s="3543">
        <f t="shared" si="3"/>
        <v>23.428143712574851</v>
      </c>
      <c r="Q6" s="3497">
        <v>19</v>
      </c>
      <c r="R6" s="3563">
        <f t="shared" si="4"/>
        <v>0.47405189620758487</v>
      </c>
      <c r="T6" s="1722"/>
    </row>
    <row r="7" spans="1:28" ht="13.7" customHeight="1">
      <c r="A7" s="3491" t="s">
        <v>638</v>
      </c>
      <c r="B7" s="3492">
        <v>16380</v>
      </c>
      <c r="C7" s="3493">
        <v>15430</v>
      </c>
      <c r="D7" s="3494">
        <v>4009</v>
      </c>
      <c r="E7" s="3495">
        <v>1240</v>
      </c>
      <c r="F7" s="3543">
        <f t="shared" si="5"/>
        <v>30.930406585183341</v>
      </c>
      <c r="G7" s="3495">
        <v>213</v>
      </c>
      <c r="H7" s="3496">
        <f t="shared" si="0"/>
        <v>5.3130456472935892</v>
      </c>
      <c r="I7" s="3495">
        <v>130</v>
      </c>
      <c r="J7" s="2382">
        <f t="shared" si="1"/>
        <v>3.2427039161885758</v>
      </c>
      <c r="K7" s="3495">
        <v>903</v>
      </c>
      <c r="L7" s="3543">
        <f t="shared" si="6"/>
        <v>22.524320279371416</v>
      </c>
      <c r="M7" s="3495">
        <v>562</v>
      </c>
      <c r="N7" s="3543">
        <f t="shared" si="2"/>
        <v>14.018458468445996</v>
      </c>
      <c r="O7" s="3495">
        <v>943</v>
      </c>
      <c r="P7" s="3543">
        <f t="shared" si="3"/>
        <v>23.522075330506361</v>
      </c>
      <c r="Q7" s="3497">
        <v>18</v>
      </c>
      <c r="R7" s="3563">
        <f t="shared" si="4"/>
        <v>0.4489897730107259</v>
      </c>
      <c r="T7" s="1722"/>
    </row>
    <row r="8" spans="1:28" ht="13.7" customHeight="1">
      <c r="A8" s="3498" t="s">
        <v>639</v>
      </c>
      <c r="B8" s="3499">
        <v>16335</v>
      </c>
      <c r="C8" s="3500">
        <v>15376</v>
      </c>
      <c r="D8" s="3501">
        <v>4007</v>
      </c>
      <c r="E8" s="3502">
        <v>1231</v>
      </c>
      <c r="F8" s="3503">
        <f t="shared" si="5"/>
        <v>30.721237833790866</v>
      </c>
      <c r="G8" s="3504">
        <v>213</v>
      </c>
      <c r="H8" s="3505">
        <f t="shared" si="0"/>
        <v>5.3156975293236837</v>
      </c>
      <c r="I8" s="3504">
        <v>131</v>
      </c>
      <c r="J8" s="3505">
        <f t="shared" si="1"/>
        <v>3.2692787621662092</v>
      </c>
      <c r="K8" s="3504">
        <v>921</v>
      </c>
      <c r="L8" s="3544">
        <f t="shared" si="6"/>
        <v>22.984776640878462</v>
      </c>
      <c r="M8" s="3504">
        <v>558</v>
      </c>
      <c r="N8" s="3544">
        <f t="shared" si="2"/>
        <v>13.925630147242327</v>
      </c>
      <c r="O8" s="3504">
        <v>943</v>
      </c>
      <c r="P8" s="3544">
        <f t="shared" si="3"/>
        <v>23.533815822310956</v>
      </c>
      <c r="Q8" s="3504">
        <v>10</v>
      </c>
      <c r="R8" s="3564">
        <f t="shared" si="4"/>
        <v>0.24956326428749687</v>
      </c>
      <c r="T8" s="1722"/>
    </row>
    <row r="9" spans="1:28" ht="13.7" customHeight="1">
      <c r="A9" s="3491" t="s">
        <v>712</v>
      </c>
      <c r="B9" s="3492">
        <v>16163</v>
      </c>
      <c r="C9" s="3493">
        <v>15213</v>
      </c>
      <c r="D9" s="3506">
        <v>3957</v>
      </c>
      <c r="E9" s="3495">
        <v>1166</v>
      </c>
      <c r="F9" s="3507">
        <f t="shared" si="5"/>
        <v>29.466767753348496</v>
      </c>
      <c r="G9" s="3497">
        <v>212</v>
      </c>
      <c r="H9" s="3508">
        <f t="shared" si="0"/>
        <v>5.3575941369724536</v>
      </c>
      <c r="I9" s="3497">
        <v>128</v>
      </c>
      <c r="J9" s="3508">
        <f t="shared" si="1"/>
        <v>3.2347738185494057</v>
      </c>
      <c r="K9" s="3497">
        <v>927</v>
      </c>
      <c r="L9" s="3543">
        <f t="shared" si="6"/>
        <v>23.426838514025778</v>
      </c>
      <c r="M9" s="3497">
        <v>571</v>
      </c>
      <c r="N9" s="3543">
        <f t="shared" si="2"/>
        <v>14.43012383118524</v>
      </c>
      <c r="O9" s="3497">
        <v>945</v>
      </c>
      <c r="P9" s="3543">
        <f t="shared" si="3"/>
        <v>23.881728582259289</v>
      </c>
      <c r="Q9" s="3497">
        <v>0</v>
      </c>
      <c r="R9" s="3563">
        <f t="shared" si="4"/>
        <v>0</v>
      </c>
      <c r="T9" s="2744"/>
    </row>
    <row r="10" spans="1:28" ht="13.7" customHeight="1">
      <c r="A10" s="3491" t="s">
        <v>707</v>
      </c>
      <c r="B10" s="3492">
        <v>16246</v>
      </c>
      <c r="C10" s="3493">
        <v>15268</v>
      </c>
      <c r="D10" s="3494">
        <v>3982</v>
      </c>
      <c r="E10" s="3495">
        <v>1172</v>
      </c>
      <c r="F10" s="3507">
        <f t="shared" si="5"/>
        <v>29.432446007031643</v>
      </c>
      <c r="G10" s="3497">
        <v>213</v>
      </c>
      <c r="H10" s="3496">
        <f t="shared" si="0"/>
        <v>5.3490708186840781</v>
      </c>
      <c r="I10" s="3497">
        <v>132</v>
      </c>
      <c r="J10" s="3496">
        <f t="shared" si="1"/>
        <v>3.3149171270718232</v>
      </c>
      <c r="K10" s="3497">
        <v>930</v>
      </c>
      <c r="L10" s="3545">
        <f t="shared" si="6"/>
        <v>23.355097940733298</v>
      </c>
      <c r="M10" s="3497">
        <v>572</v>
      </c>
      <c r="N10" s="3545">
        <f t="shared" si="2"/>
        <v>14.3646408839779</v>
      </c>
      <c r="O10" s="3497">
        <v>951</v>
      </c>
      <c r="P10" s="3545">
        <f t="shared" si="3"/>
        <v>23.882471120040179</v>
      </c>
      <c r="Q10" s="3497">
        <v>4</v>
      </c>
      <c r="R10" s="3563">
        <f t="shared" si="4"/>
        <v>0.10045203415369162</v>
      </c>
      <c r="T10" s="2744"/>
    </row>
    <row r="11" spans="1:28" ht="13.7" customHeight="1">
      <c r="A11" s="3509" t="s">
        <v>708</v>
      </c>
      <c r="B11" s="3492">
        <v>16260</v>
      </c>
      <c r="C11" s="3493">
        <v>15305</v>
      </c>
      <c r="D11" s="3494">
        <v>3996</v>
      </c>
      <c r="E11" s="3495">
        <v>1164</v>
      </c>
      <c r="F11" s="3497">
        <f t="shared" si="5"/>
        <v>29.129129129129126</v>
      </c>
      <c r="G11" s="3497">
        <v>213</v>
      </c>
      <c r="H11" s="3496">
        <f t="shared" si="0"/>
        <v>5.3303303303303302</v>
      </c>
      <c r="I11" s="3497">
        <v>140</v>
      </c>
      <c r="J11" s="3496">
        <f t="shared" si="1"/>
        <v>3.5035035035035036</v>
      </c>
      <c r="K11" s="3497">
        <v>930</v>
      </c>
      <c r="L11" s="3545">
        <f t="shared" si="6"/>
        <v>23.273273273273272</v>
      </c>
      <c r="M11" s="3497">
        <v>577</v>
      </c>
      <c r="N11" s="3545">
        <f t="shared" si="2"/>
        <v>14.43943943943944</v>
      </c>
      <c r="O11" s="3497">
        <v>965</v>
      </c>
      <c r="P11" s="3545">
        <f t="shared" si="3"/>
        <v>24.149149149149149</v>
      </c>
      <c r="Q11" s="3497">
        <v>7</v>
      </c>
      <c r="R11" s="3563">
        <f t="shared" si="4"/>
        <v>0.17517517517517517</v>
      </c>
      <c r="T11" s="2744"/>
    </row>
    <row r="12" spans="1:28" ht="13.7" customHeight="1">
      <c r="A12" s="3510" t="s">
        <v>742</v>
      </c>
      <c r="B12" s="3499">
        <v>16103</v>
      </c>
      <c r="C12" s="3500">
        <v>15186</v>
      </c>
      <c r="D12" s="3501">
        <v>3984</v>
      </c>
      <c r="E12" s="3502">
        <v>1154</v>
      </c>
      <c r="F12" s="3504">
        <f t="shared" si="5"/>
        <v>28.96586345381526</v>
      </c>
      <c r="G12" s="3504">
        <v>211</v>
      </c>
      <c r="H12" s="3505">
        <f t="shared" si="0"/>
        <v>5.296184738955823</v>
      </c>
      <c r="I12" s="3504">
        <v>140</v>
      </c>
      <c r="J12" s="3505">
        <f t="shared" si="1"/>
        <v>3.5140562248995986</v>
      </c>
      <c r="K12" s="3504">
        <v>917</v>
      </c>
      <c r="L12" s="3546">
        <f t="shared" si="6"/>
        <v>23.01706827309237</v>
      </c>
      <c r="M12" s="3504">
        <v>584</v>
      </c>
      <c r="N12" s="3546">
        <f t="shared" si="2"/>
        <v>14.65863453815261</v>
      </c>
      <c r="O12" s="3504">
        <v>974</v>
      </c>
      <c r="P12" s="3546">
        <f t="shared" si="3"/>
        <v>24.447791164658632</v>
      </c>
      <c r="Q12" s="3504">
        <v>4</v>
      </c>
      <c r="R12" s="3564">
        <f t="shared" si="4"/>
        <v>0.1004016064257028</v>
      </c>
      <c r="T12" s="2744"/>
    </row>
    <row r="13" spans="1:28" ht="13.7" customHeight="1">
      <c r="A13" s="3491" t="s">
        <v>745</v>
      </c>
      <c r="B13" s="3492">
        <v>15889</v>
      </c>
      <c r="C13" s="3493">
        <v>15018</v>
      </c>
      <c r="D13" s="3506">
        <v>3932</v>
      </c>
      <c r="E13" s="3495">
        <v>1122</v>
      </c>
      <c r="F13" s="3507">
        <f t="shared" si="5"/>
        <v>28.535096642929808</v>
      </c>
      <c r="G13" s="3497">
        <v>214</v>
      </c>
      <c r="H13" s="3508">
        <f t="shared" si="0"/>
        <v>5.4425228891149544</v>
      </c>
      <c r="I13" s="3497">
        <v>137</v>
      </c>
      <c r="J13" s="3508">
        <f t="shared" si="1"/>
        <v>3.4842319430315363</v>
      </c>
      <c r="K13" s="3497">
        <v>901</v>
      </c>
      <c r="L13" s="3543">
        <f t="shared" si="6"/>
        <v>22.914547304170902</v>
      </c>
      <c r="M13" s="3497">
        <v>584</v>
      </c>
      <c r="N13" s="3543">
        <f t="shared" si="2"/>
        <v>14.852492370295014</v>
      </c>
      <c r="O13" s="3497">
        <v>969</v>
      </c>
      <c r="P13" s="3543">
        <f t="shared" si="3"/>
        <v>24.643947100712104</v>
      </c>
      <c r="Q13" s="3497">
        <v>5</v>
      </c>
      <c r="R13" s="3563">
        <f t="shared" si="4"/>
        <v>0.12716174974567651</v>
      </c>
      <c r="T13" s="2744"/>
    </row>
    <row r="14" spans="1:28" ht="13.7" customHeight="1">
      <c r="A14" s="3491" t="s">
        <v>726</v>
      </c>
      <c r="B14" s="3492">
        <v>15954</v>
      </c>
      <c r="C14" s="3493">
        <v>15057</v>
      </c>
      <c r="D14" s="3494">
        <v>3950</v>
      </c>
      <c r="E14" s="3495">
        <v>1130</v>
      </c>
      <c r="F14" s="3507">
        <f t="shared" si="5"/>
        <v>28.607594936708864</v>
      </c>
      <c r="G14" s="3497">
        <v>212</v>
      </c>
      <c r="H14" s="3496">
        <f t="shared" si="0"/>
        <v>5.3670886075949369</v>
      </c>
      <c r="I14" s="3497">
        <v>138</v>
      </c>
      <c r="J14" s="3496">
        <f t="shared" si="1"/>
        <v>3.4936708860759493</v>
      </c>
      <c r="K14" s="3497">
        <v>898</v>
      </c>
      <c r="L14" s="3545">
        <f t="shared" si="6"/>
        <v>22.734177215189874</v>
      </c>
      <c r="M14" s="3497">
        <v>597</v>
      </c>
      <c r="N14" s="3545">
        <f t="shared" si="2"/>
        <v>15.113924050632912</v>
      </c>
      <c r="O14" s="3497">
        <v>973</v>
      </c>
      <c r="P14" s="3545">
        <f t="shared" si="3"/>
        <v>24.632911392405063</v>
      </c>
      <c r="Q14" s="3497">
        <v>2</v>
      </c>
      <c r="R14" s="3563">
        <f t="shared" si="4"/>
        <v>5.0632911392405069E-2</v>
      </c>
      <c r="T14" s="2744"/>
    </row>
    <row r="15" spans="1:28" ht="13.5" customHeight="1">
      <c r="A15" s="3509" t="s">
        <v>755</v>
      </c>
      <c r="B15" s="3492">
        <v>15932</v>
      </c>
      <c r="C15" s="3493">
        <v>15028</v>
      </c>
      <c r="D15" s="3494">
        <v>3954</v>
      </c>
      <c r="E15" s="3495">
        <v>1127</v>
      </c>
      <c r="F15" s="3497">
        <f t="shared" si="5"/>
        <v>28.502781992918564</v>
      </c>
      <c r="G15" s="3497">
        <v>214</v>
      </c>
      <c r="H15" s="3496">
        <f t="shared" si="0"/>
        <v>5.4122407688416789</v>
      </c>
      <c r="I15" s="3497">
        <v>138</v>
      </c>
      <c r="J15" s="3496">
        <f t="shared" si="1"/>
        <v>3.4901365705614569</v>
      </c>
      <c r="K15" s="3497">
        <v>893</v>
      </c>
      <c r="L15" s="3545">
        <f t="shared" si="6"/>
        <v>22.584724329792614</v>
      </c>
      <c r="M15" s="3497">
        <v>595</v>
      </c>
      <c r="N15" s="3545">
        <f t="shared" si="2"/>
        <v>15.048052604957004</v>
      </c>
      <c r="O15" s="3497">
        <v>985</v>
      </c>
      <c r="P15" s="3545">
        <f t="shared" si="3"/>
        <v>24.911482043500254</v>
      </c>
      <c r="Q15" s="3497">
        <v>2</v>
      </c>
      <c r="R15" s="3563">
        <f t="shared" si="4"/>
        <v>5.0581689428426911E-2</v>
      </c>
      <c r="T15" s="1722"/>
    </row>
    <row r="16" spans="1:28" ht="13.5" customHeight="1">
      <c r="A16" s="3510" t="s">
        <v>728</v>
      </c>
      <c r="B16" s="3499">
        <v>15688</v>
      </c>
      <c r="C16" s="3500">
        <v>14803</v>
      </c>
      <c r="D16" s="3501">
        <v>3899</v>
      </c>
      <c r="E16" s="3502">
        <v>1106</v>
      </c>
      <c r="F16" s="3504">
        <f t="shared" si="5"/>
        <v>28.366247755834827</v>
      </c>
      <c r="G16" s="3504">
        <v>207</v>
      </c>
      <c r="H16" s="3505">
        <f t="shared" si="0"/>
        <v>5.3090536034880742</v>
      </c>
      <c r="I16" s="3504">
        <v>134</v>
      </c>
      <c r="J16" s="3505">
        <f t="shared" si="1"/>
        <v>3.4367786611951785</v>
      </c>
      <c r="K16" s="3504">
        <v>884</v>
      </c>
      <c r="L16" s="3546">
        <f t="shared" si="6"/>
        <v>22.672480123108489</v>
      </c>
      <c r="M16" s="3504">
        <v>595</v>
      </c>
      <c r="N16" s="3546">
        <f t="shared" si="2"/>
        <v>15.260323159784562</v>
      </c>
      <c r="O16" s="3504">
        <v>970</v>
      </c>
      <c r="P16" s="3546">
        <f t="shared" si="3"/>
        <v>24.878173890741216</v>
      </c>
      <c r="Q16" s="3504">
        <v>3</v>
      </c>
      <c r="R16" s="3564">
        <f t="shared" si="4"/>
        <v>7.6942805847653242E-2</v>
      </c>
      <c r="T16" s="1722"/>
      <c r="X16" s="1991"/>
      <c r="AB16" s="1722"/>
    </row>
    <row r="17" spans="1:28" ht="13.5" customHeight="1">
      <c r="A17" s="3491" t="s">
        <v>786</v>
      </c>
      <c r="B17" s="3492">
        <v>15445</v>
      </c>
      <c r="C17" s="3493">
        <v>14599</v>
      </c>
      <c r="D17" s="3494">
        <v>3818</v>
      </c>
      <c r="E17" s="3495">
        <v>1057</v>
      </c>
      <c r="F17" s="3497">
        <f t="shared" si="5"/>
        <v>27.684651650078575</v>
      </c>
      <c r="G17" s="3497">
        <v>202</v>
      </c>
      <c r="H17" s="3496">
        <f t="shared" si="0"/>
        <v>5.2907281299109483</v>
      </c>
      <c r="I17" s="3497">
        <v>135</v>
      </c>
      <c r="J17" s="3496">
        <f t="shared" si="1"/>
        <v>3.535882661079099</v>
      </c>
      <c r="K17" s="3497">
        <v>873</v>
      </c>
      <c r="L17" s="3545">
        <f t="shared" si="6"/>
        <v>22.86537454164484</v>
      </c>
      <c r="M17" s="3497">
        <v>589</v>
      </c>
      <c r="N17" s="3545">
        <f t="shared" si="2"/>
        <v>15.426925091671032</v>
      </c>
      <c r="O17" s="3497">
        <v>959</v>
      </c>
      <c r="P17" s="3545">
        <f t="shared" si="3"/>
        <v>25.117862755369302</v>
      </c>
      <c r="Q17" s="3497">
        <v>3</v>
      </c>
      <c r="R17" s="3563">
        <f t="shared" si="4"/>
        <v>7.8575170246202197E-2</v>
      </c>
      <c r="T17" s="1722"/>
      <c r="AB17" s="1722"/>
    </row>
    <row r="18" spans="1:28" ht="13.5" customHeight="1">
      <c r="A18" s="3491" t="s">
        <v>769</v>
      </c>
      <c r="B18" s="3511">
        <v>15440</v>
      </c>
      <c r="C18" s="3512">
        <v>14575</v>
      </c>
      <c r="D18" s="3513">
        <v>3814</v>
      </c>
      <c r="E18" s="3495">
        <v>1043</v>
      </c>
      <c r="F18" s="3497">
        <f t="shared" si="5"/>
        <v>27.346617724174095</v>
      </c>
      <c r="G18" s="3497">
        <v>201</v>
      </c>
      <c r="H18" s="3496">
        <f t="shared" si="0"/>
        <v>5.2700576822233876</v>
      </c>
      <c r="I18" s="3497">
        <v>136</v>
      </c>
      <c r="J18" s="3496">
        <f t="shared" si="1"/>
        <v>3.5658101730466698</v>
      </c>
      <c r="K18" s="3497">
        <v>876</v>
      </c>
      <c r="L18" s="3545">
        <f t="shared" si="6"/>
        <v>22.968012585212374</v>
      </c>
      <c r="M18" s="3497">
        <v>588</v>
      </c>
      <c r="N18" s="3545">
        <f t="shared" si="2"/>
        <v>15.416885159937074</v>
      </c>
      <c r="O18" s="3497">
        <v>969</v>
      </c>
      <c r="P18" s="3545">
        <f t="shared" si="3"/>
        <v>25.406397482957527</v>
      </c>
      <c r="Q18" s="3497">
        <v>1</v>
      </c>
      <c r="R18" s="3563">
        <f t="shared" si="4"/>
        <v>2.6219192448872573E-2</v>
      </c>
      <c r="T18" s="1722"/>
      <c r="U18" s="1722"/>
      <c r="AB18" s="1722"/>
    </row>
    <row r="19" spans="1:28" ht="13.5" customHeight="1">
      <c r="A19" s="3509" t="s">
        <v>787</v>
      </c>
      <c r="B19" s="3511">
        <v>15463</v>
      </c>
      <c r="C19" s="3512">
        <v>14578</v>
      </c>
      <c r="D19" s="3513">
        <v>3804</v>
      </c>
      <c r="E19" s="3495">
        <v>1025</v>
      </c>
      <c r="F19" s="3497">
        <f t="shared" si="5"/>
        <v>26.945320715036804</v>
      </c>
      <c r="G19" s="3497">
        <v>201</v>
      </c>
      <c r="H19" s="3496">
        <f t="shared" si="0"/>
        <v>5.2839116719242902</v>
      </c>
      <c r="I19" s="3497">
        <v>138</v>
      </c>
      <c r="J19" s="3496">
        <f t="shared" si="1"/>
        <v>3.6277602523659311</v>
      </c>
      <c r="K19" s="3497">
        <v>871</v>
      </c>
      <c r="L19" s="3545">
        <f t="shared" si="6"/>
        <v>22.89695057833859</v>
      </c>
      <c r="M19" s="3497">
        <v>591</v>
      </c>
      <c r="N19" s="3545">
        <f t="shared" si="2"/>
        <v>15.53627760252366</v>
      </c>
      <c r="O19" s="3497">
        <v>978</v>
      </c>
      <c r="P19" s="3545">
        <f t="shared" si="3"/>
        <v>25.709779179810727</v>
      </c>
      <c r="Q19" s="3497">
        <v>0</v>
      </c>
      <c r="R19" s="3563">
        <f t="shared" si="4"/>
        <v>0</v>
      </c>
      <c r="T19" s="1722"/>
      <c r="U19" s="1722"/>
      <c r="V19" s="1722"/>
      <c r="AB19" s="1722"/>
    </row>
    <row r="20" spans="1:28" ht="13.5" customHeight="1">
      <c r="A20" s="3510" t="s">
        <v>770</v>
      </c>
      <c r="B20" s="3514">
        <v>15383</v>
      </c>
      <c r="C20" s="3515">
        <v>14493</v>
      </c>
      <c r="D20" s="3516">
        <v>3773</v>
      </c>
      <c r="E20" s="3502">
        <v>1021</v>
      </c>
      <c r="F20" s="3504">
        <f t="shared" si="5"/>
        <v>27.060694407633186</v>
      </c>
      <c r="G20" s="3504">
        <v>193</v>
      </c>
      <c r="H20" s="3505">
        <f t="shared" si="0"/>
        <v>5.1152928703949119</v>
      </c>
      <c r="I20" s="3504">
        <v>137</v>
      </c>
      <c r="J20" s="3505">
        <f t="shared" si="1"/>
        <v>3.6310628147362842</v>
      </c>
      <c r="K20" s="3504">
        <v>856</v>
      </c>
      <c r="L20" s="3546">
        <f t="shared" si="6"/>
        <v>22.687516565067586</v>
      </c>
      <c r="M20" s="3504">
        <v>588</v>
      </c>
      <c r="N20" s="3546">
        <f t="shared" si="2"/>
        <v>15.584415584415584</v>
      </c>
      <c r="O20" s="3504">
        <v>976</v>
      </c>
      <c r="P20" s="3546">
        <f t="shared" si="3"/>
        <v>25.86800954147893</v>
      </c>
      <c r="Q20" s="3504">
        <v>2</v>
      </c>
      <c r="R20" s="3564">
        <f t="shared" si="4"/>
        <v>5.3008216273522389E-2</v>
      </c>
      <c r="T20" s="1722"/>
      <c r="U20" s="1722"/>
      <c r="V20" s="1722"/>
      <c r="AB20" s="1722"/>
    </row>
    <row r="21" spans="1:28" ht="13.5" customHeight="1">
      <c r="A21" s="3517" t="s">
        <v>792</v>
      </c>
      <c r="B21" s="3511">
        <v>15201</v>
      </c>
      <c r="C21" s="3512">
        <v>14337</v>
      </c>
      <c r="D21" s="3513">
        <v>3392</v>
      </c>
      <c r="E21" s="3495">
        <v>985</v>
      </c>
      <c r="F21" s="3497">
        <f t="shared" si="5"/>
        <v>29.038915094339622</v>
      </c>
      <c r="G21" s="3497">
        <v>138</v>
      </c>
      <c r="H21" s="3496">
        <f t="shared" si="0"/>
        <v>4.0683962264150946</v>
      </c>
      <c r="I21" s="3497">
        <v>76</v>
      </c>
      <c r="J21" s="3496">
        <f t="shared" si="1"/>
        <v>2.2405660377358489</v>
      </c>
      <c r="K21" s="3497">
        <v>771</v>
      </c>
      <c r="L21" s="3545">
        <f t="shared" si="6"/>
        <v>22.72995283018868</v>
      </c>
      <c r="M21" s="3497">
        <v>543</v>
      </c>
      <c r="N21" s="3545">
        <f t="shared" si="2"/>
        <v>16.008254716981131</v>
      </c>
      <c r="O21" s="3497">
        <v>877</v>
      </c>
      <c r="P21" s="3545">
        <f t="shared" si="3"/>
        <v>25.854952830188676</v>
      </c>
      <c r="Q21" s="3497">
        <v>2</v>
      </c>
      <c r="R21" s="3563">
        <f t="shared" si="4"/>
        <v>5.8962264150943397E-2</v>
      </c>
      <c r="T21" s="1722"/>
      <c r="U21" s="1722"/>
      <c r="V21" s="1722"/>
      <c r="AB21" s="1722"/>
    </row>
    <row r="22" spans="1:28" ht="13.5" customHeight="1">
      <c r="A22" s="3518" t="s">
        <v>798</v>
      </c>
      <c r="B22" s="3511">
        <v>15239</v>
      </c>
      <c r="C22" s="3512">
        <v>14355</v>
      </c>
      <c r="D22" s="3513">
        <v>3402</v>
      </c>
      <c r="E22" s="3495">
        <v>983</v>
      </c>
      <c r="F22" s="3497">
        <f t="shared" si="5"/>
        <v>28.894767783656672</v>
      </c>
      <c r="G22" s="3497">
        <v>137</v>
      </c>
      <c r="H22" s="3496">
        <f t="shared" si="0"/>
        <v>4.0270429159318049</v>
      </c>
      <c r="I22" s="3497">
        <v>74</v>
      </c>
      <c r="J22" s="3496">
        <f t="shared" si="1"/>
        <v>2.1751910640799532</v>
      </c>
      <c r="K22" s="3497">
        <v>775</v>
      </c>
      <c r="L22" s="3545">
        <f t="shared" si="6"/>
        <v>22.78071722516167</v>
      </c>
      <c r="M22" s="3497">
        <v>545</v>
      </c>
      <c r="N22" s="3545">
        <f t="shared" si="2"/>
        <v>16.019988242210463</v>
      </c>
      <c r="O22" s="3497">
        <v>886</v>
      </c>
      <c r="P22" s="3545">
        <f t="shared" si="3"/>
        <v>26.0435038212816</v>
      </c>
      <c r="Q22" s="3497">
        <v>2</v>
      </c>
      <c r="R22" s="3563">
        <f t="shared" si="4"/>
        <v>5.8788947677836566E-2</v>
      </c>
      <c r="T22" s="1722"/>
      <c r="U22" s="1722"/>
      <c r="V22" s="1722"/>
      <c r="AB22" s="1722"/>
    </row>
    <row r="23" spans="1:28" ht="13.5" customHeight="1">
      <c r="A23" s="3518" t="s">
        <v>787</v>
      </c>
      <c r="B23" s="3511">
        <v>15221</v>
      </c>
      <c r="C23" s="3512">
        <v>14316</v>
      </c>
      <c r="D23" s="3513">
        <v>3404</v>
      </c>
      <c r="E23" s="3495">
        <v>977</v>
      </c>
      <c r="F23" s="3497">
        <f t="shared" si="5"/>
        <v>28.701527614571091</v>
      </c>
      <c r="G23" s="3497">
        <v>138</v>
      </c>
      <c r="H23" s="3496">
        <f t="shared" si="0"/>
        <v>4.0540540540540544</v>
      </c>
      <c r="I23" s="3497">
        <v>67</v>
      </c>
      <c r="J23" s="3496">
        <f t="shared" si="1"/>
        <v>1.9682726204465335</v>
      </c>
      <c r="K23" s="3497">
        <v>778</v>
      </c>
      <c r="L23" s="3545">
        <f t="shared" si="6"/>
        <v>22.855464159811987</v>
      </c>
      <c r="M23" s="3497">
        <v>552</v>
      </c>
      <c r="N23" s="3545">
        <f t="shared" si="2"/>
        <v>16.216216216216218</v>
      </c>
      <c r="O23" s="3497">
        <v>892</v>
      </c>
      <c r="P23" s="3545">
        <f t="shared" si="3"/>
        <v>26.204465334900117</v>
      </c>
      <c r="Q23" s="3497">
        <v>0</v>
      </c>
      <c r="R23" s="3565">
        <f t="shared" si="4"/>
        <v>0</v>
      </c>
      <c r="T23" s="1722"/>
      <c r="U23" s="1722"/>
      <c r="V23" s="1722"/>
      <c r="AB23" s="1722"/>
    </row>
    <row r="24" spans="1:28" ht="13.5" customHeight="1">
      <c r="A24" s="3510" t="s">
        <v>799</v>
      </c>
      <c r="B24" s="3514">
        <v>15064</v>
      </c>
      <c r="C24" s="3515">
        <v>14193</v>
      </c>
      <c r="D24" s="3516">
        <v>3374</v>
      </c>
      <c r="E24" s="3502">
        <v>965</v>
      </c>
      <c r="F24" s="3504">
        <f t="shared" si="5"/>
        <v>28.601066982809719</v>
      </c>
      <c r="G24" s="3504">
        <v>136</v>
      </c>
      <c r="H24" s="3505">
        <f t="shared" si="0"/>
        <v>4.0308239478363959</v>
      </c>
      <c r="I24" s="3504">
        <v>67</v>
      </c>
      <c r="J24" s="3505">
        <f t="shared" si="1"/>
        <v>1.9857735625370478</v>
      </c>
      <c r="K24" s="3504">
        <v>768</v>
      </c>
      <c r="L24" s="3546">
        <f t="shared" si="6"/>
        <v>22.762299940723178</v>
      </c>
      <c r="M24" s="3504">
        <v>542</v>
      </c>
      <c r="N24" s="3546">
        <f t="shared" si="2"/>
        <v>16.064018968583284</v>
      </c>
      <c r="O24" s="3504">
        <v>893</v>
      </c>
      <c r="P24" s="3546">
        <f t="shared" si="3"/>
        <v>26.467101363366925</v>
      </c>
      <c r="Q24" s="3504">
        <v>3</v>
      </c>
      <c r="R24" s="3564">
        <f t="shared" si="4"/>
        <v>8.8915234143449914E-2</v>
      </c>
      <c r="T24" s="1722"/>
      <c r="U24" s="1722"/>
      <c r="V24" s="1722"/>
      <c r="AB24" s="1722"/>
    </row>
    <row r="25" spans="1:28" ht="13.5" customHeight="1">
      <c r="A25" s="3517" t="s">
        <v>825</v>
      </c>
      <c r="B25" s="3511">
        <v>14953</v>
      </c>
      <c r="C25" s="3512">
        <v>14066</v>
      </c>
      <c r="D25" s="3513">
        <v>3322</v>
      </c>
      <c r="E25" s="3495">
        <v>936</v>
      </c>
      <c r="F25" s="3497">
        <f>SUM(E25/D25)*100</f>
        <v>28.175797712221552</v>
      </c>
      <c r="G25" s="3497">
        <v>129</v>
      </c>
      <c r="H25" s="3496">
        <f>SUM(G25/D25)*100</f>
        <v>3.8832028898254065</v>
      </c>
      <c r="I25" s="3497">
        <v>66</v>
      </c>
      <c r="J25" s="3496">
        <f t="shared" ref="J25" si="7">SUM(I25/D25)*100</f>
        <v>1.9867549668874174</v>
      </c>
      <c r="K25" s="3497">
        <v>758</v>
      </c>
      <c r="L25" s="3545">
        <f t="shared" ref="L25" si="8">SUM(K25/D25)*100</f>
        <v>22.817579771222153</v>
      </c>
      <c r="M25" s="3497">
        <v>543</v>
      </c>
      <c r="N25" s="3545">
        <f t="shared" ref="N25" si="9">SUM(M25/D25)*100</f>
        <v>16.34557495484648</v>
      </c>
      <c r="O25" s="3497">
        <v>890</v>
      </c>
      <c r="P25" s="3545">
        <f t="shared" ref="P25" si="10">SUM(O25/D25)*100</f>
        <v>26.791089704996988</v>
      </c>
      <c r="Q25" s="3497">
        <v>0</v>
      </c>
      <c r="R25" s="3563">
        <f t="shared" ref="R25" si="11">SUM(Q25/D25)*100</f>
        <v>0</v>
      </c>
      <c r="T25" s="1722"/>
      <c r="U25" s="1722"/>
      <c r="V25" s="1722"/>
      <c r="AB25" s="1722"/>
    </row>
    <row r="26" spans="1:28">
      <c r="A26" s="3519" t="s">
        <v>829</v>
      </c>
      <c r="B26" s="3492">
        <v>15014</v>
      </c>
      <c r="C26" s="3493">
        <v>14107</v>
      </c>
      <c r="D26" s="3506">
        <v>3329</v>
      </c>
      <c r="E26" s="3495">
        <v>934</v>
      </c>
      <c r="F26" s="3497">
        <f t="shared" ref="F26:F30" si="12">SUM(E26/D26)*100</f>
        <v>28.05647341544007</v>
      </c>
      <c r="G26" s="3497">
        <v>127</v>
      </c>
      <c r="H26" s="3508">
        <f t="shared" ref="H26:H30" si="13">SUM(G26/D26)*100</f>
        <v>3.8149594472814656</v>
      </c>
      <c r="I26" s="3497">
        <v>64</v>
      </c>
      <c r="J26" s="3508">
        <f t="shared" ref="J26:J30" si="14">SUM(I26/D26)*100</f>
        <v>1.9224992490237309</v>
      </c>
      <c r="K26" s="3497">
        <v>766</v>
      </c>
      <c r="L26" s="3545">
        <f t="shared" ref="L26:L30" si="15">SUM(K26/D26)*100</f>
        <v>23.00991288675278</v>
      </c>
      <c r="M26" s="3497">
        <v>547</v>
      </c>
      <c r="N26" s="3545">
        <f t="shared" ref="N26:N30" si="16">SUM(M26/D26)*100</f>
        <v>16.431360768999699</v>
      </c>
      <c r="O26" s="3497">
        <v>891</v>
      </c>
      <c r="P26" s="3545">
        <f t="shared" ref="P26:P30" si="17">SUM(O26/D26)*100</f>
        <v>26.764794232502254</v>
      </c>
      <c r="Q26" s="3497">
        <v>0</v>
      </c>
      <c r="R26" s="3563">
        <f t="shared" ref="R26:R30" si="18">SUM(Q26/D26)*100</f>
        <v>0</v>
      </c>
      <c r="T26" s="1722"/>
      <c r="U26" s="1722"/>
      <c r="V26" s="1722"/>
    </row>
    <row r="27" spans="1:28">
      <c r="A27" s="3519" t="s">
        <v>844</v>
      </c>
      <c r="B27" s="3492">
        <v>15028</v>
      </c>
      <c r="C27" s="3493">
        <v>14115</v>
      </c>
      <c r="D27" s="3506">
        <v>3337</v>
      </c>
      <c r="E27" s="3495">
        <v>930</v>
      </c>
      <c r="F27" s="3497">
        <f t="shared" si="12"/>
        <v>27.869343721905903</v>
      </c>
      <c r="G27" s="3497">
        <v>126</v>
      </c>
      <c r="H27" s="3508">
        <f t="shared" si="13"/>
        <v>3.7758465687743485</v>
      </c>
      <c r="I27" s="3497">
        <v>66</v>
      </c>
      <c r="J27" s="3508">
        <f t="shared" si="14"/>
        <v>1.9778243931675159</v>
      </c>
      <c r="K27" s="3497">
        <v>767</v>
      </c>
      <c r="L27" s="3545">
        <f t="shared" si="15"/>
        <v>22.98471681150734</v>
      </c>
      <c r="M27" s="3497">
        <v>550</v>
      </c>
      <c r="N27" s="3545">
        <f t="shared" si="16"/>
        <v>16.48186994306263</v>
      </c>
      <c r="O27" s="3497">
        <v>897</v>
      </c>
      <c r="P27" s="3545">
        <f t="shared" si="17"/>
        <v>26.880431525322145</v>
      </c>
      <c r="Q27" s="3497">
        <v>1</v>
      </c>
      <c r="R27" s="3563">
        <f t="shared" si="18"/>
        <v>2.9967036260113877E-2</v>
      </c>
      <c r="T27" s="1722"/>
      <c r="U27" s="1722"/>
      <c r="V27" s="1722"/>
      <c r="Y27" s="1991"/>
    </row>
    <row r="28" spans="1:28">
      <c r="A28" s="3520" t="s">
        <v>845</v>
      </c>
      <c r="B28" s="3499">
        <v>15002</v>
      </c>
      <c r="C28" s="3500">
        <v>14077</v>
      </c>
      <c r="D28" s="3521">
        <v>3337</v>
      </c>
      <c r="E28" s="3502">
        <v>928</v>
      </c>
      <c r="F28" s="3504">
        <f t="shared" si="12"/>
        <v>27.809409649385675</v>
      </c>
      <c r="G28" s="3504">
        <v>125</v>
      </c>
      <c r="H28" s="3522">
        <f t="shared" si="13"/>
        <v>3.7458795325142349</v>
      </c>
      <c r="I28" s="3504">
        <v>69</v>
      </c>
      <c r="J28" s="3522">
        <f t="shared" si="14"/>
        <v>2.0677255019478573</v>
      </c>
      <c r="K28" s="3504">
        <v>759</v>
      </c>
      <c r="L28" s="3546">
        <f t="shared" si="15"/>
        <v>22.744980521426431</v>
      </c>
      <c r="M28" s="3504">
        <v>554</v>
      </c>
      <c r="N28" s="3546">
        <f t="shared" si="16"/>
        <v>16.601738088103087</v>
      </c>
      <c r="O28" s="3504">
        <v>902</v>
      </c>
      <c r="P28" s="3546">
        <f t="shared" si="17"/>
        <v>27.030266706622712</v>
      </c>
      <c r="Q28" s="3504">
        <v>0</v>
      </c>
      <c r="R28" s="3566">
        <f t="shared" si="18"/>
        <v>0</v>
      </c>
      <c r="T28" s="1722"/>
      <c r="U28" s="1722"/>
      <c r="V28" s="1722"/>
    </row>
    <row r="29" spans="1:28">
      <c r="A29" s="3519" t="s">
        <v>846</v>
      </c>
      <c r="B29" s="3492">
        <v>14969</v>
      </c>
      <c r="C29" s="3493">
        <v>14049</v>
      </c>
      <c r="D29" s="3506">
        <v>3328</v>
      </c>
      <c r="E29" s="3495">
        <v>898</v>
      </c>
      <c r="F29" s="3497">
        <f t="shared" si="12"/>
        <v>26.983173076923077</v>
      </c>
      <c r="G29" s="3497">
        <v>124</v>
      </c>
      <c r="H29" s="3508">
        <f t="shared" si="13"/>
        <v>3.7259615384615383</v>
      </c>
      <c r="I29" s="3497">
        <v>70</v>
      </c>
      <c r="J29" s="3508">
        <f t="shared" si="14"/>
        <v>2.1033653846153846</v>
      </c>
      <c r="K29" s="3497">
        <v>758</v>
      </c>
      <c r="L29" s="3545">
        <f t="shared" si="15"/>
        <v>22.776442307692307</v>
      </c>
      <c r="M29" s="3497">
        <v>573</v>
      </c>
      <c r="N29" s="3545">
        <f t="shared" si="16"/>
        <v>17.217548076923077</v>
      </c>
      <c r="O29" s="3497">
        <v>904</v>
      </c>
      <c r="P29" s="3545">
        <f t="shared" si="17"/>
        <v>27.163461538461537</v>
      </c>
      <c r="Q29" s="3497">
        <v>1</v>
      </c>
      <c r="R29" s="3563">
        <f t="shared" si="18"/>
        <v>3.0048076923076924E-2</v>
      </c>
      <c r="T29" s="1722"/>
      <c r="U29" s="1722"/>
      <c r="V29" s="1722"/>
    </row>
    <row r="30" spans="1:28">
      <c r="A30" s="3519" t="s">
        <v>868</v>
      </c>
      <c r="B30" s="3492">
        <v>15054</v>
      </c>
      <c r="C30" s="3493">
        <v>14102</v>
      </c>
      <c r="D30" s="3506">
        <v>3349</v>
      </c>
      <c r="E30" s="3495">
        <v>907</v>
      </c>
      <c r="F30" s="3497">
        <f t="shared" si="12"/>
        <v>27.082711257091667</v>
      </c>
      <c r="G30" s="3497">
        <v>122</v>
      </c>
      <c r="H30" s="3508">
        <f t="shared" si="13"/>
        <v>3.6428784711854281</v>
      </c>
      <c r="I30" s="3497">
        <v>67</v>
      </c>
      <c r="J30" s="3508">
        <f t="shared" si="14"/>
        <v>2.0005971931919975</v>
      </c>
      <c r="K30" s="3497">
        <v>757</v>
      </c>
      <c r="L30" s="3545">
        <f t="shared" si="15"/>
        <v>22.603762317109585</v>
      </c>
      <c r="M30" s="3497">
        <v>575</v>
      </c>
      <c r="N30" s="3545">
        <f t="shared" si="16"/>
        <v>17.169304269931324</v>
      </c>
      <c r="O30" s="3497">
        <v>919</v>
      </c>
      <c r="P30" s="3545">
        <f t="shared" si="17"/>
        <v>27.441027172290234</v>
      </c>
      <c r="Q30" s="3497">
        <v>2</v>
      </c>
      <c r="R30" s="3563">
        <f t="shared" si="18"/>
        <v>5.9719319199761124E-2</v>
      </c>
      <c r="T30" s="1722"/>
      <c r="U30" s="1722"/>
      <c r="V30" s="1722"/>
    </row>
    <row r="31" spans="1:28">
      <c r="A31" s="3519" t="s">
        <v>881</v>
      </c>
      <c r="B31" s="3492">
        <v>15095</v>
      </c>
      <c r="C31" s="3493">
        <v>14134</v>
      </c>
      <c r="D31" s="3506">
        <v>3375</v>
      </c>
      <c r="E31" s="3495">
        <v>907</v>
      </c>
      <c r="F31" s="3497">
        <f t="shared" ref="F31:F34" si="19">SUM(E31/D31)*100</f>
        <v>26.874074074074073</v>
      </c>
      <c r="G31" s="3497">
        <v>123</v>
      </c>
      <c r="H31" s="3508">
        <f t="shared" ref="H31:H34" si="20">SUM(G31/D31)*100</f>
        <v>3.6444444444444448</v>
      </c>
      <c r="I31" s="3497">
        <v>71</v>
      </c>
      <c r="J31" s="3508">
        <f t="shared" ref="J31:J34" si="21">SUM(I31/D31)*100</f>
        <v>2.1037037037037036</v>
      </c>
      <c r="K31" s="3497">
        <v>750</v>
      </c>
      <c r="L31" s="3545">
        <f t="shared" ref="L31:L34" si="22">SUM(K31/D31)*100</f>
        <v>22.222222222222221</v>
      </c>
      <c r="M31" s="3497">
        <v>595</v>
      </c>
      <c r="N31" s="3545">
        <f t="shared" ref="N31:N34" si="23">SUM(M31/D31)*100</f>
        <v>17.62962962962963</v>
      </c>
      <c r="O31" s="3497">
        <v>929</v>
      </c>
      <c r="P31" s="3545">
        <f t="shared" ref="P31:P34" si="24">SUM(O31/D31)*100</f>
        <v>27.525925925925925</v>
      </c>
      <c r="Q31" s="3497">
        <v>0</v>
      </c>
      <c r="R31" s="3565">
        <f t="shared" ref="R31:R34" si="25">SUM(Q31/D31)*100</f>
        <v>0</v>
      </c>
      <c r="T31" s="1722"/>
      <c r="U31" s="1722"/>
      <c r="V31" s="1722"/>
    </row>
    <row r="32" spans="1:28">
      <c r="A32" s="3520" t="s">
        <v>898</v>
      </c>
      <c r="B32" s="3499">
        <v>15064</v>
      </c>
      <c r="C32" s="3500">
        <v>14098</v>
      </c>
      <c r="D32" s="3521">
        <v>3375</v>
      </c>
      <c r="E32" s="3502">
        <v>904</v>
      </c>
      <c r="F32" s="3504">
        <f t="shared" ref="F32" si="26">SUM(E32/D32)*100</f>
        <v>26.785185185185185</v>
      </c>
      <c r="G32" s="3504">
        <v>120</v>
      </c>
      <c r="H32" s="3522">
        <f t="shared" ref="H32" si="27">SUM(G32/D32)*100</f>
        <v>3.5555555555555554</v>
      </c>
      <c r="I32" s="3504">
        <v>69</v>
      </c>
      <c r="J32" s="3522">
        <f t="shared" ref="J32" si="28">SUM(I32/D32)*100</f>
        <v>2.0444444444444447</v>
      </c>
      <c r="K32" s="3504">
        <v>750</v>
      </c>
      <c r="L32" s="3546">
        <f t="shared" ref="L32" si="29">SUM(K32/D32)*100</f>
        <v>22.222222222222221</v>
      </c>
      <c r="M32" s="3504">
        <v>609</v>
      </c>
      <c r="N32" s="3546">
        <f t="shared" ref="N32" si="30">SUM(M32/D32)*100</f>
        <v>18.044444444444444</v>
      </c>
      <c r="O32" s="3504">
        <v>923</v>
      </c>
      <c r="P32" s="3546">
        <f t="shared" ref="P32" si="31">SUM(O32/D32)*100</f>
        <v>27.348148148148148</v>
      </c>
      <c r="Q32" s="3504">
        <v>0</v>
      </c>
      <c r="R32" s="3566">
        <f t="shared" ref="R32" si="32">SUM(Q32/D32)*100</f>
        <v>0</v>
      </c>
      <c r="T32" s="1722"/>
      <c r="U32" s="1722"/>
      <c r="V32" s="1722"/>
    </row>
    <row r="33" spans="1:23">
      <c r="A33" s="3519" t="s">
        <v>905</v>
      </c>
      <c r="B33" s="3553">
        <v>14988</v>
      </c>
      <c r="C33" s="3554">
        <v>14050</v>
      </c>
      <c r="D33" s="3555">
        <v>3346</v>
      </c>
      <c r="E33" s="3556">
        <v>867</v>
      </c>
      <c r="F33" s="3557">
        <v>25.911536162582188</v>
      </c>
      <c r="G33" s="3557">
        <v>121</v>
      </c>
      <c r="H33" s="3558">
        <v>3.6162582187686789</v>
      </c>
      <c r="I33" s="3557">
        <v>70</v>
      </c>
      <c r="J33" s="3558">
        <v>2.0920502092050208</v>
      </c>
      <c r="K33" s="3557">
        <v>754</v>
      </c>
      <c r="L33" s="3559">
        <v>22.534369396294082</v>
      </c>
      <c r="M33" s="3557">
        <v>617</v>
      </c>
      <c r="N33" s="3559">
        <v>18.439928272564256</v>
      </c>
      <c r="O33" s="3557">
        <v>916</v>
      </c>
      <c r="P33" s="3559">
        <v>27.375971309025704</v>
      </c>
      <c r="Q33" s="3557">
        <v>1</v>
      </c>
      <c r="R33" s="3567">
        <v>2.9886431560071723E-2</v>
      </c>
      <c r="T33" s="1722"/>
      <c r="U33" s="1722"/>
      <c r="V33" s="1722"/>
    </row>
    <row r="34" spans="1:23">
      <c r="A34" s="3519" t="s">
        <v>919</v>
      </c>
      <c r="B34" s="3492">
        <v>15043</v>
      </c>
      <c r="C34" s="3493">
        <v>14074</v>
      </c>
      <c r="D34" s="3506">
        <v>3372</v>
      </c>
      <c r="E34" s="3495">
        <v>863</v>
      </c>
      <c r="F34" s="3497">
        <f t="shared" si="19"/>
        <v>25.59311981020166</v>
      </c>
      <c r="G34" s="3497">
        <v>121</v>
      </c>
      <c r="H34" s="3508">
        <f t="shared" si="20"/>
        <v>3.5883748517200478</v>
      </c>
      <c r="I34" s="3497">
        <v>71</v>
      </c>
      <c r="J34" s="3508">
        <f t="shared" si="21"/>
        <v>2.1055753262158956</v>
      </c>
      <c r="K34" s="3497">
        <v>761</v>
      </c>
      <c r="L34" s="3545">
        <f t="shared" si="22"/>
        <v>22.56820877817319</v>
      </c>
      <c r="M34" s="3497">
        <v>625</v>
      </c>
      <c r="N34" s="3545">
        <f t="shared" si="23"/>
        <v>18.5349940688019</v>
      </c>
      <c r="O34" s="3497">
        <v>930</v>
      </c>
      <c r="P34" s="3545">
        <f t="shared" si="24"/>
        <v>27.580071174377224</v>
      </c>
      <c r="Q34" s="3497">
        <v>1</v>
      </c>
      <c r="R34" s="3563">
        <f t="shared" si="25"/>
        <v>2.9655990510083038E-2</v>
      </c>
      <c r="T34" s="1722"/>
      <c r="U34" s="1722"/>
      <c r="V34" s="1722"/>
    </row>
    <row r="35" spans="1:23">
      <c r="A35" s="3519" t="s">
        <v>926</v>
      </c>
      <c r="B35" s="3492">
        <v>15070</v>
      </c>
      <c r="C35" s="3493">
        <v>14105</v>
      </c>
      <c r="D35" s="3506">
        <v>3382</v>
      </c>
      <c r="E35" s="3495">
        <v>866</v>
      </c>
      <c r="F35" s="3497">
        <f t="shared" ref="F35" si="33">SUM(E35/D35)*100</f>
        <v>25.606150206978118</v>
      </c>
      <c r="G35" s="3497">
        <v>124</v>
      </c>
      <c r="H35" s="3508">
        <f t="shared" ref="H35" si="34">SUM(G35/D35)*100</f>
        <v>3.666469544648137</v>
      </c>
      <c r="I35" s="3497">
        <v>70</v>
      </c>
      <c r="J35" s="3508">
        <f t="shared" ref="J35" si="35">SUM(I35/D35)*100</f>
        <v>2.069781194559432</v>
      </c>
      <c r="K35" s="3497">
        <v>762</v>
      </c>
      <c r="L35" s="3545">
        <f t="shared" ref="L35" si="36">SUM(K35/D35)*100</f>
        <v>22.53104671791839</v>
      </c>
      <c r="M35" s="3497">
        <v>624</v>
      </c>
      <c r="N35" s="3545">
        <f t="shared" ref="N35" si="37">SUM(M35/D35)*100</f>
        <v>18.450620934358366</v>
      </c>
      <c r="O35" s="3497">
        <v>929</v>
      </c>
      <c r="P35" s="3545">
        <f t="shared" ref="P35" si="38">SUM(O35/D35)*100</f>
        <v>27.46895328208161</v>
      </c>
      <c r="Q35" s="3497">
        <v>7</v>
      </c>
      <c r="R35" s="3565">
        <f t="shared" ref="R35" si="39">SUM(Q35/D35)*100</f>
        <v>0.20697811945594324</v>
      </c>
      <c r="T35" s="1722"/>
      <c r="U35" s="3439">
        <f>D35-E35-G35-I35-K35-M35-Q35</f>
        <v>929</v>
      </c>
      <c r="V35" s="3439">
        <f>R35+P35+N35+L35+J35+H35+F35</f>
        <v>99.999999999999986</v>
      </c>
    </row>
    <row r="36" spans="1:23" s="2866" customFormat="1" ht="13.5" thickBot="1">
      <c r="A36" s="3523" t="s">
        <v>936</v>
      </c>
      <c r="B36" s="3547">
        <v>15026</v>
      </c>
      <c r="C36" s="3548">
        <v>14047</v>
      </c>
      <c r="D36" s="3549">
        <v>3384</v>
      </c>
      <c r="E36" s="3550">
        <v>867</v>
      </c>
      <c r="F36" s="3551">
        <f t="shared" ref="F36" si="40">SUM(E36/D36)*100</f>
        <v>25.620567375886527</v>
      </c>
      <c r="G36" s="3551">
        <v>124</v>
      </c>
      <c r="H36" s="3552">
        <f t="shared" ref="H36" si="41">SUM(G36/D36)*100</f>
        <v>3.664302600472813</v>
      </c>
      <c r="I36" s="3551">
        <v>71</v>
      </c>
      <c r="J36" s="3552">
        <f t="shared" ref="J36" si="42">SUM(I36/D36)*100</f>
        <v>2.0981087470449173</v>
      </c>
      <c r="K36" s="3551">
        <v>765</v>
      </c>
      <c r="L36" s="3551">
        <f t="shared" ref="L36" si="43">SUM(K36/D36)*100</f>
        <v>22.606382978723406</v>
      </c>
      <c r="M36" s="3551">
        <v>620</v>
      </c>
      <c r="N36" s="3561">
        <f t="shared" ref="N36" si="44">SUM(M36/D36)*100</f>
        <v>18.321513002364064</v>
      </c>
      <c r="O36" s="3551">
        <v>930</v>
      </c>
      <c r="P36" s="3561">
        <f t="shared" ref="P36" si="45">SUM(O36/D36)*100</f>
        <v>27.482269503546096</v>
      </c>
      <c r="Q36" s="3551">
        <v>7</v>
      </c>
      <c r="R36" s="3568">
        <f t="shared" ref="R36" si="46">SUM(Q36/D36)*100</f>
        <v>0.20685579196217493</v>
      </c>
      <c r="T36" s="3716"/>
      <c r="U36" s="3439">
        <f>D36-E36-G36-I36-K36-M36-Q36</f>
        <v>930</v>
      </c>
      <c r="V36" s="3372">
        <f>R36+P36+N36+L36+J36+H36+F36</f>
        <v>99.999999999999986</v>
      </c>
    </row>
    <row r="37" spans="1:23" ht="21.6" customHeight="1">
      <c r="A37" s="4648"/>
      <c r="B37" s="4648"/>
      <c r="C37" s="4648"/>
      <c r="D37" s="4648"/>
      <c r="E37" s="4648"/>
      <c r="F37" s="4648"/>
      <c r="G37" s="4648"/>
      <c r="H37" s="4648"/>
      <c r="I37" s="4648"/>
      <c r="J37" s="4648"/>
      <c r="K37" s="4648"/>
      <c r="L37" s="4648"/>
      <c r="M37" s="4648"/>
      <c r="N37" s="4648"/>
      <c r="O37" s="4648"/>
      <c r="P37" s="4648"/>
      <c r="Q37" s="4648"/>
    </row>
    <row r="38" spans="1:23" s="3" customFormat="1" ht="21.6" customHeight="1">
      <c r="A38" s="4670" t="s">
        <v>741</v>
      </c>
      <c r="B38" s="4670"/>
      <c r="C38" s="4670"/>
      <c r="D38" s="4670"/>
      <c r="E38" s="4670"/>
      <c r="F38" s="4670"/>
      <c r="G38" s="4670"/>
      <c r="H38" s="4670"/>
      <c r="I38" s="4670"/>
      <c r="J38" s="4670"/>
      <c r="K38" s="4670"/>
      <c r="L38" s="4670"/>
      <c r="M38" s="4670"/>
      <c r="N38" s="4670"/>
      <c r="O38" s="4670"/>
      <c r="P38" s="4670"/>
      <c r="Q38" s="4670"/>
    </row>
    <row r="39" spans="1:23" s="3" customFormat="1" ht="45" customHeight="1">
      <c r="A39" s="4670" t="s">
        <v>921</v>
      </c>
      <c r="B39" s="4670"/>
      <c r="C39" s="4670"/>
      <c r="D39" s="4670"/>
      <c r="E39" s="4670"/>
      <c r="F39" s="4670"/>
      <c r="G39" s="4670"/>
      <c r="H39" s="4670"/>
      <c r="I39" s="4670"/>
      <c r="J39" s="4670"/>
      <c r="K39" s="4670"/>
      <c r="L39" s="4670"/>
      <c r="M39" s="4670"/>
      <c r="N39" s="4670"/>
      <c r="O39" s="4670"/>
      <c r="P39" s="4670"/>
      <c r="Q39" s="4670"/>
    </row>
    <row r="40" spans="1:23" ht="18.75" customHeight="1" thickBot="1"/>
    <row r="41" spans="1:23" ht="32.25" customHeight="1">
      <c r="A41" s="1002" t="s">
        <v>38</v>
      </c>
      <c r="B41" s="365"/>
      <c r="C41" s="4671" t="s">
        <v>10</v>
      </c>
      <c r="D41" s="4677"/>
      <c r="E41" s="4677"/>
      <c r="F41" s="4677"/>
      <c r="G41" s="4677"/>
      <c r="H41" s="4677"/>
      <c r="I41" s="4677"/>
      <c r="J41" s="4677"/>
      <c r="K41" s="4677"/>
      <c r="L41" s="4677"/>
      <c r="M41" s="4677"/>
      <c r="N41" s="4677"/>
      <c r="O41" s="4677"/>
      <c r="P41" s="4677"/>
      <c r="Q41" s="4677"/>
      <c r="R41" s="4678"/>
    </row>
    <row r="42" spans="1:23" ht="23.25" customHeight="1" thickBot="1">
      <c r="A42" s="3464"/>
      <c r="B42" s="3524"/>
      <c r="C42" s="4674" t="s">
        <v>710</v>
      </c>
      <c r="D42" s="4675"/>
      <c r="E42" s="4675"/>
      <c r="F42" s="4675"/>
      <c r="G42" s="4675"/>
      <c r="H42" s="4675"/>
      <c r="I42" s="4675"/>
      <c r="J42" s="4675"/>
      <c r="K42" s="4675"/>
      <c r="L42" s="4675"/>
      <c r="M42" s="4675"/>
      <c r="N42" s="4675"/>
      <c r="O42" s="4675"/>
      <c r="P42" s="4675"/>
      <c r="Q42" s="4675"/>
      <c r="R42" s="4676"/>
    </row>
    <row r="43" spans="1:23" ht="15.75" customHeight="1" thickBot="1">
      <c r="A43" s="4658" t="s">
        <v>226</v>
      </c>
      <c r="B43" s="4679"/>
      <c r="C43" s="4680"/>
      <c r="D43" s="3442"/>
      <c r="E43" s="3466"/>
      <c r="F43" s="3466"/>
      <c r="G43" s="3467" t="s">
        <v>135</v>
      </c>
      <c r="H43" s="3467"/>
      <c r="I43" s="3468"/>
      <c r="J43" s="3468"/>
      <c r="K43" s="3469"/>
      <c r="L43" s="3469"/>
      <c r="M43" s="3469"/>
      <c r="N43" s="3469"/>
      <c r="O43" s="3468"/>
      <c r="P43" s="3468"/>
      <c r="Q43" s="3525"/>
      <c r="R43" s="3526"/>
    </row>
    <row r="44" spans="1:23" ht="42.75" customHeight="1" thickBot="1">
      <c r="A44" s="3473" t="s">
        <v>228</v>
      </c>
      <c r="B44" s="2350" t="s">
        <v>229</v>
      </c>
      <c r="C44" s="3527" t="s">
        <v>230</v>
      </c>
      <c r="D44" s="3528" t="s">
        <v>232</v>
      </c>
      <c r="E44" s="4686" t="s">
        <v>136</v>
      </c>
      <c r="F44" s="4683"/>
      <c r="G44" s="4681" t="s">
        <v>137</v>
      </c>
      <c r="H44" s="4683"/>
      <c r="I44" s="4681" t="s">
        <v>138</v>
      </c>
      <c r="J44" s="4683"/>
      <c r="K44" s="4681" t="s">
        <v>139</v>
      </c>
      <c r="L44" s="4683"/>
      <c r="M44" s="4684" t="s">
        <v>59</v>
      </c>
      <c r="N44" s="4685"/>
      <c r="O44" s="4681" t="s">
        <v>140</v>
      </c>
      <c r="P44" s="4683"/>
      <c r="Q44" s="4681" t="s">
        <v>141</v>
      </c>
      <c r="R44" s="4682"/>
    </row>
    <row r="45" spans="1:23" ht="13.7" customHeight="1">
      <c r="A45" s="3529" t="s">
        <v>744</v>
      </c>
      <c r="B45" s="3530">
        <v>-0.72477008343992111</v>
      </c>
      <c r="C45" s="3531">
        <v>-0.55677845396866132</v>
      </c>
      <c r="D45" s="3532">
        <v>-0.19955101022698329</v>
      </c>
      <c r="E45" s="4571">
        <v>-3.828125</v>
      </c>
      <c r="F45" s="4594">
        <v>-3.635829323919026</v>
      </c>
      <c r="G45" s="4574">
        <v>-1.3574660633484115</v>
      </c>
      <c r="H45" s="4574">
        <v>-1.1602303044148385</v>
      </c>
      <c r="I45" s="4571">
        <v>1.5999999999999943</v>
      </c>
      <c r="J45" s="4594">
        <v>1.8031492126968232</v>
      </c>
      <c r="K45" s="4574">
        <v>-0.5506607929515468</v>
      </c>
      <c r="L45" s="4574">
        <v>-0.35181182677898448</v>
      </c>
      <c r="M45" s="4571">
        <v>4.0366972477064138</v>
      </c>
      <c r="N45" s="4594">
        <v>4.2447186368545431</v>
      </c>
      <c r="O45" s="4574">
        <v>2.8508771929824519</v>
      </c>
      <c r="P45" s="4574">
        <v>3.0565275347829584</v>
      </c>
      <c r="Q45" s="4555">
        <v>-5.5555555555555598</v>
      </c>
      <c r="R45" s="4669"/>
      <c r="W45" s="1991"/>
    </row>
    <row r="46" spans="1:23" ht="13.7" customHeight="1">
      <c r="A46" s="3491" t="s">
        <v>626</v>
      </c>
      <c r="B46" s="3533">
        <v>-0.78281449117058344</v>
      </c>
      <c r="C46" s="3534">
        <v>-0.78623445253592195</v>
      </c>
      <c r="D46" s="3535">
        <v>-0.76751671205744287</v>
      </c>
      <c r="E46" s="4451">
        <v>-4.1181041181041138</v>
      </c>
      <c r="F46" s="4452">
        <v>-3.3765026279996277</v>
      </c>
      <c r="G46" s="4464">
        <v>-3.167420814479641</v>
      </c>
      <c r="H46" s="4464">
        <v>-2.4184662349508841</v>
      </c>
      <c r="I46" s="4451">
        <v>1.5625</v>
      </c>
      <c r="J46" s="4452">
        <v>2.348038298403182</v>
      </c>
      <c r="K46" s="4464">
        <v>-0.98253275109169635</v>
      </c>
      <c r="L46" s="4464">
        <v>-0.21667908724036522</v>
      </c>
      <c r="M46" s="4451">
        <v>2.35507246376811</v>
      </c>
      <c r="N46" s="4452">
        <v>3.1467409384130463</v>
      </c>
      <c r="O46" s="4464">
        <v>2.28758169934639</v>
      </c>
      <c r="P46" s="4464">
        <v>3.0787281645858684</v>
      </c>
      <c r="Q46" s="4451">
        <v>11.764705882352942</v>
      </c>
      <c r="R46" s="4453"/>
    </row>
    <row r="47" spans="1:23" ht="13.7" customHeight="1">
      <c r="A47" s="3491" t="s">
        <v>638</v>
      </c>
      <c r="B47" s="3533">
        <v>-0.7874015748031411</v>
      </c>
      <c r="C47" s="3534">
        <v>-0.62471823275585336</v>
      </c>
      <c r="D47" s="3535">
        <v>-0.61973227565691502</v>
      </c>
      <c r="E47" s="4451">
        <v>-3.0492572322126676</v>
      </c>
      <c r="F47" s="4452">
        <v>-2.4446753990386298</v>
      </c>
      <c r="G47" s="4464">
        <v>-3.6199095022624448</v>
      </c>
      <c r="H47" s="4464">
        <v>-3.018886238993943</v>
      </c>
      <c r="I47" s="4451">
        <v>2.3622047244094517</v>
      </c>
      <c r="J47" s="4452">
        <v>3.0005322669662604</v>
      </c>
      <c r="K47" s="4464">
        <v>-0.44101433296582115</v>
      </c>
      <c r="L47" s="4464">
        <v>0.17983242225389517</v>
      </c>
      <c r="M47" s="4451">
        <v>0</v>
      </c>
      <c r="N47" s="4452">
        <v>0.62359690695932102</v>
      </c>
      <c r="O47" s="4464">
        <v>2.4999999999999858</v>
      </c>
      <c r="P47" s="4464">
        <v>3.1391868296333172</v>
      </c>
      <c r="Q47" s="4451">
        <v>0</v>
      </c>
      <c r="R47" s="4453"/>
    </row>
    <row r="48" spans="1:23" ht="13.7" customHeight="1">
      <c r="A48" s="3498" t="s">
        <v>639</v>
      </c>
      <c r="B48" s="3536">
        <v>-0.89188205314889046</v>
      </c>
      <c r="C48" s="3537">
        <v>-0.71673016078001694</v>
      </c>
      <c r="D48" s="3538">
        <v>-0.76770678553739913</v>
      </c>
      <c r="E48" s="4560">
        <v>-3.2992930086410013</v>
      </c>
      <c r="F48" s="4568">
        <v>-2.5511717416751623</v>
      </c>
      <c r="G48" s="4466">
        <v>-3.6199095022624448</v>
      </c>
      <c r="H48" s="4466">
        <v>-2.8742686723573172</v>
      </c>
      <c r="I48" s="4560">
        <v>4.8000000000000114</v>
      </c>
      <c r="J48" s="4568">
        <v>5.6107811330172126</v>
      </c>
      <c r="K48" s="4466">
        <v>0.98684210526316463</v>
      </c>
      <c r="L48" s="4466">
        <v>1.7681228902052908</v>
      </c>
      <c r="M48" s="4560">
        <v>-1.2389380530973426</v>
      </c>
      <c r="N48" s="4568">
        <v>-0.47487692997431452</v>
      </c>
      <c r="O48" s="4466">
        <v>2.056277056277068</v>
      </c>
      <c r="P48" s="4466">
        <v>2.8458314832160596</v>
      </c>
      <c r="Q48" s="4444" t="s">
        <v>840</v>
      </c>
      <c r="R48" s="4446"/>
    </row>
    <row r="49" spans="1:18" ht="13.7" customHeight="1">
      <c r="A49" s="3491" t="s">
        <v>713</v>
      </c>
      <c r="B49" s="3533">
        <f t="shared" ref="B49:G52" si="47">SUM(B9/B5)*100-100</f>
        <v>-0.84049079754601053</v>
      </c>
      <c r="C49" s="3534">
        <f t="shared" si="47"/>
        <v>-0.95703125</v>
      </c>
      <c r="D49" s="3535">
        <f t="shared" si="47"/>
        <v>-1.0997250687328091</v>
      </c>
      <c r="E49" s="4451">
        <f t="shared" si="47"/>
        <v>-5.2802599512591399</v>
      </c>
      <c r="F49" s="4452">
        <f t="shared" si="47"/>
        <v>-4.2270204864765759</v>
      </c>
      <c r="G49" s="4464">
        <f t="shared" si="47"/>
        <v>-2.7522935779816464</v>
      </c>
      <c r="H49" s="4464">
        <f t="shared" ref="H49:P49" si="48">SUM(H9/H5)*100-100</f>
        <v>-1.6709443026294224</v>
      </c>
      <c r="I49" s="4451">
        <f t="shared" si="48"/>
        <v>0.7874015748031411</v>
      </c>
      <c r="J49" s="4452">
        <f t="shared" si="48"/>
        <v>1.9081106143005826</v>
      </c>
      <c r="K49" s="4464">
        <f t="shared" si="48"/>
        <v>2.6578073089700922</v>
      </c>
      <c r="L49" s="4464">
        <f t="shared" si="48"/>
        <v>3.7993143904951694</v>
      </c>
      <c r="M49" s="4451">
        <f t="shared" si="48"/>
        <v>0.70546737213403787</v>
      </c>
      <c r="N49" s="4452">
        <f t="shared" si="48"/>
        <v>1.8252653413970847</v>
      </c>
      <c r="O49" s="4464">
        <f t="shared" si="48"/>
        <v>0.74626865671640985</v>
      </c>
      <c r="P49" s="4464">
        <f t="shared" si="48"/>
        <v>1.8665203172914886</v>
      </c>
      <c r="Q49" s="4555" t="s">
        <v>840</v>
      </c>
      <c r="R49" s="4669"/>
    </row>
    <row r="50" spans="1:18" ht="13.7" customHeight="1">
      <c r="A50" s="3491" t="s">
        <v>707</v>
      </c>
      <c r="B50" s="3533">
        <f t="shared" si="47"/>
        <v>-0.6360856269113242</v>
      </c>
      <c r="C50" s="3534">
        <f t="shared" si="47"/>
        <v>-0.82494316336473617</v>
      </c>
      <c r="D50" s="3535">
        <f t="shared" si="47"/>
        <v>-0.64870259481037351</v>
      </c>
      <c r="E50" s="4451">
        <f t="shared" si="47"/>
        <v>-5.0243111831442491</v>
      </c>
      <c r="F50" s="4452">
        <f t="shared" si="47"/>
        <v>-4.4041786092521562</v>
      </c>
      <c r="G50" s="4464">
        <f t="shared" si="47"/>
        <v>-0.46728971962616583</v>
      </c>
      <c r="H50" s="4464">
        <f t="shared" ref="H50:P50" si="49">SUM(H10/H6)*100-100</f>
        <v>0.18259738918588653</v>
      </c>
      <c r="I50" s="4451">
        <f t="shared" si="49"/>
        <v>1.538461538461533</v>
      </c>
      <c r="J50" s="4452">
        <f t="shared" si="49"/>
        <v>2.2014449638759146</v>
      </c>
      <c r="K50" s="4464">
        <f t="shared" si="49"/>
        <v>2.5358324145534681</v>
      </c>
      <c r="L50" s="4464">
        <f t="shared" si="49"/>
        <v>3.2053280556329184</v>
      </c>
      <c r="M50" s="4451">
        <f t="shared" si="49"/>
        <v>1.2389380530973426</v>
      </c>
      <c r="N50" s="4452">
        <f t="shared" si="49"/>
        <v>1.8999657751918875</v>
      </c>
      <c r="O50" s="4464">
        <f t="shared" si="49"/>
        <v>1.2779552715654887</v>
      </c>
      <c r="P50" s="4464">
        <f t="shared" si="49"/>
        <v>1.9392377519925788</v>
      </c>
      <c r="Q50" s="4451">
        <f t="shared" ref="Q50:Q74" si="50">SUM(Q10/Q6)*100-100</f>
        <v>-78.94736842105263</v>
      </c>
      <c r="R50" s="4453"/>
    </row>
    <row r="51" spans="1:18" ht="13.7" customHeight="1">
      <c r="A51" s="3509" t="s">
        <v>708</v>
      </c>
      <c r="B51" s="3533">
        <f t="shared" si="47"/>
        <v>-0.73260073260073</v>
      </c>
      <c r="C51" s="3534">
        <f t="shared" si="47"/>
        <v>-0.81011017498380511</v>
      </c>
      <c r="D51" s="3535">
        <f t="shared" si="47"/>
        <v>-0.32427039161885318</v>
      </c>
      <c r="E51" s="4451">
        <f t="shared" si="47"/>
        <v>-6.1290322580645125</v>
      </c>
      <c r="F51" s="4452">
        <f t="shared" si="47"/>
        <v>-5.8236462268720572</v>
      </c>
      <c r="G51" s="4464">
        <f>SUM(G11/G7)*100-100</f>
        <v>0</v>
      </c>
      <c r="H51" s="4464">
        <f t="shared" ref="H51:P51" si="51">SUM(H11/H7)*100-100</f>
        <v>0.32532532532532343</v>
      </c>
      <c r="I51" s="4451">
        <f t="shared" si="51"/>
        <v>7.6923076923076934</v>
      </c>
      <c r="J51" s="4452">
        <f t="shared" si="51"/>
        <v>8.0426580426580472</v>
      </c>
      <c r="K51" s="4464">
        <f t="shared" si="51"/>
        <v>2.9900332225913644</v>
      </c>
      <c r="L51" s="4464">
        <f t="shared" si="51"/>
        <v>3.3250858832253982</v>
      </c>
      <c r="M51" s="4451">
        <f t="shared" si="51"/>
        <v>2.669039145907476</v>
      </c>
      <c r="N51" s="4452">
        <f t="shared" si="51"/>
        <v>3.0030475315172964</v>
      </c>
      <c r="O51" s="4464">
        <f t="shared" si="51"/>
        <v>2.3329798515376439</v>
      </c>
      <c r="P51" s="4464">
        <f t="shared" si="51"/>
        <v>2.6658949511547689</v>
      </c>
      <c r="Q51" s="4451">
        <f t="shared" si="50"/>
        <v>-61.111111111111107</v>
      </c>
      <c r="R51" s="4453"/>
    </row>
    <row r="52" spans="1:18" ht="13.7" customHeight="1">
      <c r="A52" s="3510" t="s">
        <v>742</v>
      </c>
      <c r="B52" s="3536">
        <f t="shared" si="47"/>
        <v>-1.4202632384450453</v>
      </c>
      <c r="C52" s="3537">
        <f t="shared" si="47"/>
        <v>-1.2356919875130075</v>
      </c>
      <c r="D52" s="3538">
        <f>SUM(D12/D8)*100-100</f>
        <v>-0.57399550786124109</v>
      </c>
      <c r="E52" s="4560">
        <f t="shared" si="47"/>
        <v>-6.2550771730300596</v>
      </c>
      <c r="F52" s="4568">
        <f t="shared" si="47"/>
        <v>-5.7138790743803867</v>
      </c>
      <c r="G52" s="4466">
        <f t="shared" si="47"/>
        <v>-0.93896713615023941</v>
      </c>
      <c r="H52" s="4466">
        <f t="shared" ref="H52:P52" si="52">SUM(H12/H8)*100-100</f>
        <v>-0.36707864321134309</v>
      </c>
      <c r="I52" s="4560">
        <f t="shared" si="52"/>
        <v>6.8702290076335828</v>
      </c>
      <c r="J52" s="4568">
        <f t="shared" si="52"/>
        <v>7.4872007112419112</v>
      </c>
      <c r="K52" s="4466">
        <f t="shared" si="52"/>
        <v>-0.43431053203039482</v>
      </c>
      <c r="L52" s="4466">
        <f t="shared" si="52"/>
        <v>0.14049139009895839</v>
      </c>
      <c r="M52" s="4560">
        <f t="shared" si="52"/>
        <v>4.6594982078853207</v>
      </c>
      <c r="N52" s="4568">
        <f t="shared" si="52"/>
        <v>5.2637071583826298</v>
      </c>
      <c r="O52" s="4466">
        <f t="shared" si="52"/>
        <v>3.2873806998939585</v>
      </c>
      <c r="P52" s="4466">
        <f t="shared" si="52"/>
        <v>3.8836682892758603</v>
      </c>
      <c r="Q52" s="4444">
        <f t="shared" si="50"/>
        <v>-60</v>
      </c>
      <c r="R52" s="4446"/>
    </row>
    <row r="53" spans="1:18" ht="13.7" customHeight="1">
      <c r="A53" s="3491" t="s">
        <v>743</v>
      </c>
      <c r="B53" s="3533">
        <f t="shared" ref="B53:C55" si="53">SUM(B13/B9)*100-100</f>
        <v>-1.6952298459444393</v>
      </c>
      <c r="C53" s="3534">
        <f t="shared" si="53"/>
        <v>-1.281798461841845</v>
      </c>
      <c r="D53" s="3535">
        <f>SUM(D13/D9)*100-100</f>
        <v>-0.63179176143542293</v>
      </c>
      <c r="E53" s="4451">
        <f t="shared" ref="E53:P53" si="54">SUM(E13/E9)*100-100</f>
        <v>-3.7735849056603712</v>
      </c>
      <c r="F53" s="4452">
        <f t="shared" si="54"/>
        <v>-3.1617689399028706</v>
      </c>
      <c r="G53" s="4464">
        <f t="shared" si="54"/>
        <v>0.94339622641510346</v>
      </c>
      <c r="H53" s="4464">
        <f t="shared" si="54"/>
        <v>1.5852031708861887</v>
      </c>
      <c r="I53" s="4451">
        <f t="shared" si="54"/>
        <v>7.03125</v>
      </c>
      <c r="J53" s="4452">
        <f t="shared" si="54"/>
        <v>7.7117640513733647</v>
      </c>
      <c r="K53" s="4464">
        <f t="shared" si="54"/>
        <v>-2.804746494066876</v>
      </c>
      <c r="L53" s="4464">
        <f t="shared" si="54"/>
        <v>-2.186770568927443</v>
      </c>
      <c r="M53" s="4451">
        <f t="shared" si="54"/>
        <v>2.2767075306479967</v>
      </c>
      <c r="N53" s="4452">
        <f t="shared" si="54"/>
        <v>2.926991785039192</v>
      </c>
      <c r="O53" s="4464">
        <f t="shared" si="54"/>
        <v>2.5396825396825307</v>
      </c>
      <c r="P53" s="4464">
        <f t="shared" si="54"/>
        <v>3.1916388121881312</v>
      </c>
      <c r="Q53" s="4555" t="s">
        <v>840</v>
      </c>
      <c r="R53" s="4669"/>
    </row>
    <row r="54" spans="1:18" ht="13.7" customHeight="1">
      <c r="A54" s="3491" t="s">
        <v>726</v>
      </c>
      <c r="B54" s="3533">
        <f t="shared" si="53"/>
        <v>-1.7973655053551596</v>
      </c>
      <c r="C54" s="3534">
        <f t="shared" si="53"/>
        <v>-1.381975373329837</v>
      </c>
      <c r="D54" s="3535">
        <f>SUM(D14/D10)*100-100</f>
        <v>-0.80361627322953666</v>
      </c>
      <c r="E54" s="4451">
        <f t="shared" ref="E54:P54" si="55">SUM(E14/E10)*100-100</f>
        <v>-3.5836177474402717</v>
      </c>
      <c r="F54" s="4452">
        <f t="shared" si="55"/>
        <v>-2.8025230051410404</v>
      </c>
      <c r="G54" s="4464">
        <f t="shared" si="55"/>
        <v>-0.46948356807511971</v>
      </c>
      <c r="H54" s="4464">
        <f t="shared" si="55"/>
        <v>0.33683960301895866</v>
      </c>
      <c r="I54" s="4451">
        <f t="shared" si="55"/>
        <v>4.5454545454545467</v>
      </c>
      <c r="J54" s="4452">
        <f t="shared" si="55"/>
        <v>5.3924050632911218</v>
      </c>
      <c r="K54" s="4464">
        <f t="shared" si="55"/>
        <v>-3.4408602150537604</v>
      </c>
      <c r="L54" s="4464">
        <f t="shared" si="55"/>
        <v>-2.6586089560364741</v>
      </c>
      <c r="M54" s="4451">
        <f t="shared" si="55"/>
        <v>4.3706293706293735</v>
      </c>
      <c r="N54" s="4452">
        <f t="shared" si="55"/>
        <v>5.2161635832521824</v>
      </c>
      <c r="O54" s="4464">
        <f t="shared" si="55"/>
        <v>2.3133543638275569</v>
      </c>
      <c r="P54" s="4464">
        <f t="shared" si="55"/>
        <v>3.1422220447497011</v>
      </c>
      <c r="Q54" s="4451">
        <f t="shared" si="50"/>
        <v>-50</v>
      </c>
      <c r="R54" s="4453"/>
    </row>
    <row r="55" spans="1:18" ht="13.5" customHeight="1">
      <c r="A55" s="3509" t="s">
        <v>727</v>
      </c>
      <c r="B55" s="3533">
        <f t="shared" si="53"/>
        <v>-2.0172201722017178</v>
      </c>
      <c r="C55" s="3534">
        <f t="shared" si="53"/>
        <v>-1.8098660568441716</v>
      </c>
      <c r="D55" s="3535">
        <f>SUM(D15/D11)*100-100</f>
        <v>-1.0510510510510613</v>
      </c>
      <c r="E55" s="4451">
        <f t="shared" ref="E55:P55" si="56">SUM(E15/E11)*100-100</f>
        <v>-3.1786941580756007</v>
      </c>
      <c r="F55" s="4452">
        <f t="shared" si="56"/>
        <v>-2.1502432614238955</v>
      </c>
      <c r="G55" s="4464">
        <f t="shared" si="56"/>
        <v>0.46948356807511971</v>
      </c>
      <c r="H55" s="4464">
        <f t="shared" si="56"/>
        <v>1.5366859731988285</v>
      </c>
      <c r="I55" s="4451">
        <f t="shared" si="56"/>
        <v>-1.4285714285714164</v>
      </c>
      <c r="J55" s="4452">
        <f t="shared" si="56"/>
        <v>-0.38153045740298808</v>
      </c>
      <c r="K55" s="4464">
        <f t="shared" si="56"/>
        <v>-3.9784946236559193</v>
      </c>
      <c r="L55" s="4464">
        <f t="shared" si="56"/>
        <v>-2.9585393313427062</v>
      </c>
      <c r="M55" s="4451">
        <f t="shared" si="56"/>
        <v>3.1195840554592706</v>
      </c>
      <c r="N55" s="4452">
        <f t="shared" si="56"/>
        <v>4.2149362381424424</v>
      </c>
      <c r="O55" s="4464">
        <f t="shared" si="56"/>
        <v>2.0725388601036343</v>
      </c>
      <c r="P55" s="4464">
        <f t="shared" si="56"/>
        <v>3.1567691666601263</v>
      </c>
      <c r="Q55" s="4451">
        <f t="shared" si="50"/>
        <v>-71.428571428571431</v>
      </c>
      <c r="R55" s="4453"/>
    </row>
    <row r="56" spans="1:18" ht="13.5" customHeight="1">
      <c r="A56" s="3510" t="s">
        <v>728</v>
      </c>
      <c r="B56" s="3536">
        <f t="shared" ref="B56:H72" si="57">SUM(B16/B12)*100-100</f>
        <v>-2.5771595354902814</v>
      </c>
      <c r="C56" s="3537">
        <f>SUM(C16/C12)*100-100</f>
        <v>-2.5220597919136054</v>
      </c>
      <c r="D56" s="3538">
        <f>SUM(D16/D12)*100-100</f>
        <v>-2.1335341365461886</v>
      </c>
      <c r="E56" s="4560">
        <f t="shared" ref="E56:P56" si="58">SUM(E16/E12)*100-100</f>
        <v>-4.1594454072790228</v>
      </c>
      <c r="F56" s="4568">
        <f t="shared" si="58"/>
        <v>-2.0700770717106138</v>
      </c>
      <c r="G56" s="4466">
        <f t="shared" si="58"/>
        <v>-1.895734597156391</v>
      </c>
      <c r="H56" s="4466">
        <f t="shared" si="58"/>
        <v>0.24298367913027619</v>
      </c>
      <c r="I56" s="4560">
        <f t="shared" si="58"/>
        <v>-4.2857142857142776</v>
      </c>
      <c r="J56" s="4568">
        <f t="shared" si="58"/>
        <v>-2.1990986699886435</v>
      </c>
      <c r="K56" s="4466">
        <f t="shared" si="58"/>
        <v>-3.598691384950925</v>
      </c>
      <c r="L56" s="4466">
        <f t="shared" si="58"/>
        <v>-1.497098352819819</v>
      </c>
      <c r="M56" s="4560">
        <f t="shared" si="58"/>
        <v>1.8835616438356055</v>
      </c>
      <c r="N56" s="4568">
        <f t="shared" si="58"/>
        <v>4.1046703229138615</v>
      </c>
      <c r="O56" s="4466">
        <f t="shared" si="58"/>
        <v>-0.41067761806981196</v>
      </c>
      <c r="P56" s="4466">
        <f t="shared" si="58"/>
        <v>1.7604155859476549</v>
      </c>
      <c r="Q56" s="4444">
        <f t="shared" si="50"/>
        <v>-25</v>
      </c>
      <c r="R56" s="4446"/>
    </row>
    <row r="57" spans="1:18" ht="13.5" customHeight="1">
      <c r="A57" s="3491" t="s">
        <v>788</v>
      </c>
      <c r="B57" s="3533">
        <f t="shared" si="57"/>
        <v>-2.7943860532443807</v>
      </c>
      <c r="C57" s="3534">
        <f t="shared" ref="C57:E66" si="59">SUM(C17/C13)*100-100</f>
        <v>-2.7899853509122323</v>
      </c>
      <c r="D57" s="3535">
        <f t="shared" si="59"/>
        <v>-2.8992878942014215</v>
      </c>
      <c r="E57" s="4451">
        <f t="shared" si="59"/>
        <v>-5.7932263814616789</v>
      </c>
      <c r="F57" s="4452">
        <f t="shared" ref="F57:F66" si="60">SUM(F17/F13)*100-100</f>
        <v>-2.9803473368012874</v>
      </c>
      <c r="G57" s="4464">
        <f t="shared" ref="G57:G70" si="61">SUM(G17/G13)*100-100</f>
        <v>-5.6074766355140184</v>
      </c>
      <c r="H57" s="4464">
        <f t="shared" ref="H57:H71" si="62">SUM(H17/H13)*100-100</f>
        <v>-2.7890513700474315</v>
      </c>
      <c r="I57" s="4451">
        <f t="shared" ref="I57:I65" si="63">SUM(I17/I13)*100-100</f>
        <v>-1.4598540145985339</v>
      </c>
      <c r="J57" s="4452">
        <f t="shared" ref="J57:J71" si="64">SUM(J17/J13)*100-100</f>
        <v>1.4824133092190976</v>
      </c>
      <c r="K57" s="4464">
        <f t="shared" ref="K57:K64" si="65">SUM(K17/K13)*100-100</f>
        <v>-3.1076581576026712</v>
      </c>
      <c r="L57" s="4464">
        <f t="shared" ref="L57:L71" si="66">SUM(L17/L13)*100-100</f>
        <v>-0.21459190039119846</v>
      </c>
      <c r="M57" s="4451">
        <f t="shared" ref="M57:M64" si="67">SUM(M17/M13)*100-100</f>
        <v>0.85616438356164792</v>
      </c>
      <c r="N57" s="4452">
        <f t="shared" ref="N57:N71" si="68">SUM(N17/N13)*100-100</f>
        <v>3.8675846925522421</v>
      </c>
      <c r="O57" s="4464">
        <f t="shared" ref="O57:O64" si="69">SUM(O17/O13)*100-100</f>
        <v>-1.0319917440660475</v>
      </c>
      <c r="P57" s="4464">
        <f t="shared" ref="P57:P71" si="70">SUM(P17/P13)*100-100</f>
        <v>1.9230509330362224</v>
      </c>
      <c r="Q57" s="4555" t="s">
        <v>840</v>
      </c>
      <c r="R57" s="4669"/>
    </row>
    <row r="58" spans="1:18" ht="13.5" customHeight="1">
      <c r="A58" s="3491" t="s">
        <v>769</v>
      </c>
      <c r="B58" s="3533">
        <f t="shared" si="57"/>
        <v>-3.2217625673812194</v>
      </c>
      <c r="C58" s="3534">
        <f t="shared" si="59"/>
        <v>-3.2011688915454641</v>
      </c>
      <c r="D58" s="3535">
        <f t="shared" si="59"/>
        <v>-3.4430379746835484</v>
      </c>
      <c r="E58" s="4451">
        <f t="shared" si="59"/>
        <v>-7.6991150442477903</v>
      </c>
      <c r="F58" s="4452">
        <f t="shared" si="60"/>
        <v>-4.4078406986834864</v>
      </c>
      <c r="G58" s="4464">
        <f t="shared" si="61"/>
        <v>-5.1886792452830264</v>
      </c>
      <c r="H58" s="4464">
        <f t="shared" si="62"/>
        <v>-1.8078875246114166</v>
      </c>
      <c r="I58" s="4451">
        <f t="shared" si="63"/>
        <v>-1.4492753623188293</v>
      </c>
      <c r="J58" s="4452">
        <f t="shared" si="64"/>
        <v>2.0648564024228051</v>
      </c>
      <c r="K58" s="4464">
        <f t="shared" si="65"/>
        <v>-2.4498886414253889</v>
      </c>
      <c r="L58" s="4464">
        <f t="shared" si="66"/>
        <v>1.0285631532170214</v>
      </c>
      <c r="M58" s="4451">
        <f t="shared" si="67"/>
        <v>-1.5075376884422127</v>
      </c>
      <c r="N58" s="4452">
        <f t="shared" si="68"/>
        <v>2.0045165523474822</v>
      </c>
      <c r="O58" s="4464">
        <f t="shared" si="69"/>
        <v>-0.41109969167523275</v>
      </c>
      <c r="P58" s="4464">
        <f t="shared" si="70"/>
        <v>3.140051446744323</v>
      </c>
      <c r="Q58" s="4451">
        <f t="shared" si="50"/>
        <v>-50</v>
      </c>
      <c r="R58" s="4453"/>
    </row>
    <row r="59" spans="1:18" ht="13.5" customHeight="1">
      <c r="A59" s="3509" t="s">
        <v>755</v>
      </c>
      <c r="B59" s="3533">
        <f t="shared" si="57"/>
        <v>-2.9437609841827737</v>
      </c>
      <c r="C59" s="3534">
        <f t="shared" si="59"/>
        <v>-2.9944104338567996</v>
      </c>
      <c r="D59" s="3535">
        <f t="shared" si="59"/>
        <v>-3.7936267071320202</v>
      </c>
      <c r="E59" s="4451">
        <f t="shared" si="59"/>
        <v>-9.050576752440108</v>
      </c>
      <c r="F59" s="4452">
        <f t="shared" si="60"/>
        <v>-5.4642430281672318</v>
      </c>
      <c r="G59" s="4464">
        <f t="shared" si="61"/>
        <v>-6.0747663551401843</v>
      </c>
      <c r="H59" s="4464">
        <f t="shared" si="62"/>
        <v>-2.371089949585766</v>
      </c>
      <c r="I59" s="4451">
        <f t="shared" si="63"/>
        <v>0</v>
      </c>
      <c r="J59" s="4452">
        <f t="shared" si="64"/>
        <v>3.9432176656151654</v>
      </c>
      <c r="K59" s="4464">
        <f t="shared" si="65"/>
        <v>-2.4636058230683062</v>
      </c>
      <c r="L59" s="4464">
        <f t="shared" si="66"/>
        <v>1.3824665025204723</v>
      </c>
      <c r="M59" s="4451">
        <f t="shared" si="67"/>
        <v>-0.67226890756302282</v>
      </c>
      <c r="N59" s="4452">
        <f t="shared" si="68"/>
        <v>3.2444397317286757</v>
      </c>
      <c r="O59" s="4464">
        <f t="shared" si="69"/>
        <v>-0.71065989847716082</v>
      </c>
      <c r="P59" s="4464">
        <f t="shared" si="70"/>
        <v>3.2045349004788051</v>
      </c>
      <c r="Q59" s="4451">
        <f t="shared" si="50"/>
        <v>-100</v>
      </c>
      <c r="R59" s="4453"/>
    </row>
    <row r="60" spans="1:18" ht="13.5" customHeight="1">
      <c r="A60" s="3510" t="s">
        <v>770</v>
      </c>
      <c r="B60" s="3536">
        <f t="shared" si="57"/>
        <v>-1.9441611422743534</v>
      </c>
      <c r="C60" s="3537">
        <f t="shared" si="59"/>
        <v>-2.094170100655262</v>
      </c>
      <c r="D60" s="3538">
        <f t="shared" si="59"/>
        <v>-3.231597845601442</v>
      </c>
      <c r="E60" s="4560">
        <f t="shared" si="59"/>
        <v>-7.6853526220614867</v>
      </c>
      <c r="F60" s="4568">
        <f t="shared" si="60"/>
        <v>-4.6024887022045249</v>
      </c>
      <c r="G60" s="4466">
        <f t="shared" si="61"/>
        <v>-6.7632850241545839</v>
      </c>
      <c r="H60" s="4466">
        <f t="shared" si="62"/>
        <v>-3.6496284943489883</v>
      </c>
      <c r="I60" s="4560">
        <f t="shared" si="63"/>
        <v>2.2388059701492438</v>
      </c>
      <c r="J60" s="4568">
        <f t="shared" si="64"/>
        <v>5.6530889153490307</v>
      </c>
      <c r="K60" s="4466">
        <f t="shared" si="65"/>
        <v>-3.167420814479641</v>
      </c>
      <c r="L60" s="4466">
        <f t="shared" si="66"/>
        <v>6.6320234387461596E-2</v>
      </c>
      <c r="M60" s="4560">
        <f t="shared" si="67"/>
        <v>-1.1764705882352899</v>
      </c>
      <c r="N60" s="4568">
        <f t="shared" si="68"/>
        <v>2.1237585943468105</v>
      </c>
      <c r="O60" s="4466">
        <f t="shared" si="69"/>
        <v>0.61855670103092564</v>
      </c>
      <c r="P60" s="4466">
        <f t="shared" si="70"/>
        <v>3.9787311363158153</v>
      </c>
      <c r="Q60" s="4444">
        <f t="shared" si="50"/>
        <v>-33.333333333333343</v>
      </c>
      <c r="R60" s="4446"/>
    </row>
    <row r="61" spans="1:18" ht="13.5" customHeight="1">
      <c r="A61" s="3539" t="s">
        <v>792</v>
      </c>
      <c r="B61" s="3533">
        <f t="shared" si="57"/>
        <v>-1.5797992877953959</v>
      </c>
      <c r="C61" s="3534">
        <f t="shared" si="59"/>
        <v>-1.7946434687307402</v>
      </c>
      <c r="D61" s="3535">
        <f t="shared" si="59"/>
        <v>-11.157674174960704</v>
      </c>
      <c r="E61" s="4451">
        <f t="shared" si="59"/>
        <v>-6.8117313150425645</v>
      </c>
      <c r="F61" s="4452">
        <f t="shared" si="60"/>
        <v>4.8917481837168282</v>
      </c>
      <c r="G61" s="4464">
        <f t="shared" si="61"/>
        <v>-31.683168316831683</v>
      </c>
      <c r="H61" s="4464">
        <f t="shared" si="62"/>
        <v>-23.103283205679062</v>
      </c>
      <c r="I61" s="4451">
        <f t="shared" si="63"/>
        <v>-43.703703703703702</v>
      </c>
      <c r="J61" s="4452">
        <f t="shared" si="64"/>
        <v>-36.633473095737244</v>
      </c>
      <c r="K61" s="4464">
        <f t="shared" si="65"/>
        <v>-11.68384879725086</v>
      </c>
      <c r="L61" s="4464">
        <f t="shared" si="66"/>
        <v>-0.59225669454710328</v>
      </c>
      <c r="M61" s="4451">
        <f t="shared" si="67"/>
        <v>-7.8098471986417621</v>
      </c>
      <c r="N61" s="4452">
        <f t="shared" si="68"/>
        <v>3.7682793029438955</v>
      </c>
      <c r="O61" s="4464">
        <f t="shared" si="69"/>
        <v>-8.5505735140771577</v>
      </c>
      <c r="P61" s="4464">
        <f t="shared" si="70"/>
        <v>2.9345254490723391</v>
      </c>
      <c r="Q61" s="4555" t="s">
        <v>840</v>
      </c>
      <c r="R61" s="4669"/>
    </row>
    <row r="62" spans="1:18" ht="13.5" customHeight="1">
      <c r="A62" s="3509" t="s">
        <v>798</v>
      </c>
      <c r="B62" s="3533">
        <f t="shared" si="57"/>
        <v>-1.3018134715025838</v>
      </c>
      <c r="C62" s="3534">
        <f t="shared" si="59"/>
        <v>-1.5094339622641542</v>
      </c>
      <c r="D62" s="3535">
        <f t="shared" si="59"/>
        <v>-10.802307288935495</v>
      </c>
      <c r="E62" s="4451">
        <f t="shared" si="59"/>
        <v>-5.7526366251198482</v>
      </c>
      <c r="F62" s="4452">
        <f t="shared" si="60"/>
        <v>5.6612122021731039</v>
      </c>
      <c r="G62" s="4464">
        <f t="shared" si="61"/>
        <v>-31.840796019900495</v>
      </c>
      <c r="H62" s="4464">
        <f t="shared" si="62"/>
        <v>-23.586359794209429</v>
      </c>
      <c r="I62" s="4451">
        <f t="shared" si="63"/>
        <v>-45.588235294117652</v>
      </c>
      <c r="J62" s="4452">
        <f t="shared" si="64"/>
        <v>-38.998685894110722</v>
      </c>
      <c r="K62" s="4464">
        <f t="shared" si="65"/>
        <v>-11.529680365296798</v>
      </c>
      <c r="L62" s="4464">
        <f t="shared" si="66"/>
        <v>-0.81546176168194506</v>
      </c>
      <c r="M62" s="4451">
        <f t="shared" si="67"/>
        <v>-7.3129251700680271</v>
      </c>
      <c r="N62" s="4452">
        <f t="shared" si="68"/>
        <v>3.9119645506644645</v>
      </c>
      <c r="O62" s="4464">
        <f t="shared" si="69"/>
        <v>-8.5655314757481875</v>
      </c>
      <c r="P62" s="4464">
        <f t="shared" si="70"/>
        <v>2.507661067459253</v>
      </c>
      <c r="Q62" s="4451">
        <f>SUM(Q22/Q18)*100-100</f>
        <v>100</v>
      </c>
      <c r="R62" s="4453"/>
    </row>
    <row r="63" spans="1:18" ht="13.5" customHeight="1">
      <c r="A63" s="3539" t="s">
        <v>787</v>
      </c>
      <c r="B63" s="3533">
        <f t="shared" si="57"/>
        <v>-1.5650261915540256</v>
      </c>
      <c r="C63" s="3534">
        <f t="shared" si="59"/>
        <v>-1.797228700782</v>
      </c>
      <c r="D63" s="3535">
        <f t="shared" si="59"/>
        <v>-10.515247108307051</v>
      </c>
      <c r="E63" s="4451">
        <f t="shared" si="59"/>
        <v>-4.6829268292682968</v>
      </c>
      <c r="F63" s="4452">
        <f t="shared" si="60"/>
        <v>6.5176693130033527</v>
      </c>
      <c r="G63" s="4464">
        <f t="shared" si="61"/>
        <v>-31.343283582089555</v>
      </c>
      <c r="H63" s="4464">
        <f t="shared" si="62"/>
        <v>-23.275514320290441</v>
      </c>
      <c r="I63" s="4451">
        <f t="shared" si="63"/>
        <v>-51.449275362318843</v>
      </c>
      <c r="J63" s="4452">
        <f t="shared" si="64"/>
        <v>-45.744137332039038</v>
      </c>
      <c r="K63" s="4464">
        <f t="shared" si="65"/>
        <v>-10.677382319173361</v>
      </c>
      <c r="L63" s="4464">
        <f t="shared" si="66"/>
        <v>-0.18118752706681107</v>
      </c>
      <c r="M63" s="4451">
        <f t="shared" si="67"/>
        <v>-6.5989847715735976</v>
      </c>
      <c r="N63" s="4452">
        <f t="shared" si="68"/>
        <v>4.3764576759500784</v>
      </c>
      <c r="O63" s="4464">
        <f t="shared" si="69"/>
        <v>-8.7934560327198312</v>
      </c>
      <c r="P63" s="4464">
        <f t="shared" si="70"/>
        <v>1.9241167013906306</v>
      </c>
      <c r="Q63" s="4451" t="s">
        <v>841</v>
      </c>
      <c r="R63" s="4453"/>
    </row>
    <row r="64" spans="1:18" ht="13.5" customHeight="1">
      <c r="A64" s="3510" t="s">
        <v>799</v>
      </c>
      <c r="B64" s="3536">
        <f t="shared" si="57"/>
        <v>-2.0737177403627385</v>
      </c>
      <c r="C64" s="3537">
        <f t="shared" si="59"/>
        <v>-2.069964810598222</v>
      </c>
      <c r="D64" s="3538">
        <f t="shared" si="59"/>
        <v>-10.575139146567707</v>
      </c>
      <c r="E64" s="4560">
        <f t="shared" si="59"/>
        <v>-5.484818805093056</v>
      </c>
      <c r="F64" s="4568">
        <f t="shared" si="60"/>
        <v>5.6922876847610837</v>
      </c>
      <c r="G64" s="4466">
        <f t="shared" si="61"/>
        <v>-29.533678756476689</v>
      </c>
      <c r="H64" s="4466">
        <f t="shared" si="62"/>
        <v>-21.200524584524771</v>
      </c>
      <c r="I64" s="4560">
        <f t="shared" si="63"/>
        <v>-51.0948905109489</v>
      </c>
      <c r="J64" s="4568">
        <f t="shared" si="64"/>
        <v>-45.311506193778975</v>
      </c>
      <c r="K64" s="4466">
        <f t="shared" si="65"/>
        <v>-10.280373831775705</v>
      </c>
      <c r="L64" s="4466">
        <f t="shared" si="66"/>
        <v>0.32962345367822365</v>
      </c>
      <c r="M64" s="4560">
        <f t="shared" si="67"/>
        <v>-7.8231292517006779</v>
      </c>
      <c r="N64" s="4568">
        <f t="shared" si="68"/>
        <v>3.0774550484093908</v>
      </c>
      <c r="O64" s="4466">
        <f t="shared" si="69"/>
        <v>-8.5040983606557461</v>
      </c>
      <c r="P64" s="4466">
        <f t="shared" si="70"/>
        <v>2.3159563975239763</v>
      </c>
      <c r="Q64" s="4444">
        <f t="shared" si="50"/>
        <v>50</v>
      </c>
      <c r="R64" s="4446"/>
    </row>
    <row r="65" spans="1:23" ht="13.5" customHeight="1">
      <c r="A65" s="3539" t="s">
        <v>825</v>
      </c>
      <c r="B65" s="3533">
        <f t="shared" si="57"/>
        <v>-1.6314716137096212</v>
      </c>
      <c r="C65" s="3534">
        <f t="shared" si="59"/>
        <v>-1.8902141312687348</v>
      </c>
      <c r="D65" s="3535">
        <f t="shared" si="59"/>
        <v>-2.0636792452830264</v>
      </c>
      <c r="E65" s="4451">
        <f t="shared" si="59"/>
        <v>-4.9746192893400973</v>
      </c>
      <c r="F65" s="4452">
        <f t="shared" si="60"/>
        <v>-2.9722783351720778</v>
      </c>
      <c r="G65" s="4464">
        <f t="shared" si="61"/>
        <v>-6.5217391304347814</v>
      </c>
      <c r="H65" s="4464">
        <f t="shared" si="62"/>
        <v>-4.5519985341465343</v>
      </c>
      <c r="I65" s="4451">
        <f t="shared" si="63"/>
        <v>-13.157894736842096</v>
      </c>
      <c r="J65" s="4452">
        <f t="shared" si="64"/>
        <v>-11.327988846287894</v>
      </c>
      <c r="K65" s="4464">
        <f t="shared" ref="K65:K70" si="71">SUM(K25/K21)*100-100</f>
        <v>-1.6861219195849628</v>
      </c>
      <c r="L65" s="4464">
        <f t="shared" si="66"/>
        <v>0.38551307909928312</v>
      </c>
      <c r="M65" s="4451">
        <f t="shared" ref="M65:M70" si="72">SUM(M25/M21)*100-100</f>
        <v>0</v>
      </c>
      <c r="N65" s="4452">
        <f t="shared" si="68"/>
        <v>2.1071643588200146</v>
      </c>
      <c r="O65" s="4464">
        <f t="shared" ref="O65:O70" si="73">SUM(O25/O21)*100-100</f>
        <v>1.4823261117445981</v>
      </c>
      <c r="P65" s="4464">
        <f t="shared" si="70"/>
        <v>3.62072551807276</v>
      </c>
      <c r="Q65" s="4555" t="s">
        <v>840</v>
      </c>
      <c r="R65" s="4669"/>
    </row>
    <row r="66" spans="1:23">
      <c r="A66" s="3491" t="s">
        <v>829</v>
      </c>
      <c r="B66" s="3533">
        <f t="shared" si="57"/>
        <v>-1.476474834306714</v>
      </c>
      <c r="C66" s="3534">
        <f t="shared" si="59"/>
        <v>-1.7276210379658608</v>
      </c>
      <c r="D66" s="3535">
        <f t="shared" si="59"/>
        <v>-2.1457965902410336</v>
      </c>
      <c r="E66" s="4451">
        <f t="shared" si="59"/>
        <v>-4.9847405900305262</v>
      </c>
      <c r="F66" s="4452">
        <f t="shared" si="60"/>
        <v>-2.901197803329481</v>
      </c>
      <c r="G66" s="4464">
        <f t="shared" si="61"/>
        <v>-7.299270072992698</v>
      </c>
      <c r="H66" s="4464">
        <f t="shared" si="62"/>
        <v>-5.2664814623974792</v>
      </c>
      <c r="I66" s="4451">
        <f t="shared" ref="I66:P76" si="74">SUM(I26/I22)*100-100</f>
        <v>-13.513513513513516</v>
      </c>
      <c r="J66" s="4452">
        <f t="shared" si="64"/>
        <v>-11.616993984071186</v>
      </c>
      <c r="K66" s="4464">
        <f t="shared" si="71"/>
        <v>-1.1612903225806406</v>
      </c>
      <c r="L66" s="4464">
        <f t="shared" si="66"/>
        <v>1.0060950203005774</v>
      </c>
      <c r="M66" s="4451">
        <f t="shared" si="72"/>
        <v>0.3669724770642091</v>
      </c>
      <c r="N66" s="4452">
        <f t="shared" si="68"/>
        <v>2.5678703415357376</v>
      </c>
      <c r="O66" s="4464">
        <f t="shared" si="73"/>
        <v>0.56433408577878197</v>
      </c>
      <c r="P66" s="4464">
        <f t="shared" si="70"/>
        <v>2.7695597956802089</v>
      </c>
      <c r="Q66" s="4451">
        <f t="shared" si="50"/>
        <v>-100</v>
      </c>
      <c r="R66" s="4453"/>
    </row>
    <row r="67" spans="1:23">
      <c r="A67" s="3491" t="s">
        <v>844</v>
      </c>
      <c r="B67" s="3533">
        <f t="shared" si="57"/>
        <v>-1.2679850206950931</v>
      </c>
      <c r="C67" s="3534">
        <f t="shared" ref="C67:F70" si="75">SUM(C27/C23)*100-100</f>
        <v>-1.4040234702430894</v>
      </c>
      <c r="D67" s="3535">
        <f t="shared" si="75"/>
        <v>-1.9682726204465268</v>
      </c>
      <c r="E67" s="4451">
        <f t="shared" si="75"/>
        <v>-4.8106448311156669</v>
      </c>
      <c r="F67" s="4452">
        <f t="shared" si="75"/>
        <v>-2.8994411163073721</v>
      </c>
      <c r="G67" s="4464">
        <f t="shared" si="61"/>
        <v>-8.6956521739130466</v>
      </c>
      <c r="H67" s="4464">
        <f t="shared" si="62"/>
        <v>-6.8624513035660755</v>
      </c>
      <c r="I67" s="4451">
        <f t="shared" si="74"/>
        <v>-1.4925373134328339</v>
      </c>
      <c r="J67" s="4452">
        <f t="shared" si="64"/>
        <v>0.48528707973470375</v>
      </c>
      <c r="K67" s="4464">
        <f t="shared" si="71"/>
        <v>-1.4138817480719723</v>
      </c>
      <c r="L67" s="4464">
        <f t="shared" si="66"/>
        <v>0.56552188479561494</v>
      </c>
      <c r="M67" s="4451">
        <f t="shared" si="72"/>
        <v>-0.36231884057971797</v>
      </c>
      <c r="N67" s="4452">
        <f t="shared" si="68"/>
        <v>1.6381979822195376</v>
      </c>
      <c r="O67" s="4464">
        <f t="shared" si="73"/>
        <v>0.56053811659194253</v>
      </c>
      <c r="P67" s="4464">
        <f t="shared" si="70"/>
        <v>2.5795839822831681</v>
      </c>
      <c r="Q67" s="4451" t="s">
        <v>841</v>
      </c>
      <c r="R67" s="4453"/>
    </row>
    <row r="68" spans="1:23">
      <c r="A68" s="3498" t="s">
        <v>845</v>
      </c>
      <c r="B68" s="3536">
        <f t="shared" si="57"/>
        <v>-0.41157727031333025</v>
      </c>
      <c r="C68" s="3537">
        <f t="shared" si="75"/>
        <v>-0.81730430493905715</v>
      </c>
      <c r="D68" s="3538">
        <f t="shared" si="75"/>
        <v>-1.0966212211025379</v>
      </c>
      <c r="E68" s="4560">
        <f t="shared" si="75"/>
        <v>-3.8341968911917093</v>
      </c>
      <c r="F68" s="4568">
        <f t="shared" si="75"/>
        <v>-2.7679293709561961</v>
      </c>
      <c r="G68" s="4466">
        <f t="shared" si="61"/>
        <v>-8.0882352941176521</v>
      </c>
      <c r="H68" s="4466">
        <f t="shared" si="62"/>
        <v>-7.0691357154189092</v>
      </c>
      <c r="I68" s="4560">
        <f t="shared" si="74"/>
        <v>2.985074626865682</v>
      </c>
      <c r="J68" s="4568">
        <f t="shared" si="64"/>
        <v>4.1269528891353815</v>
      </c>
      <c r="K68" s="4466">
        <f t="shared" si="71"/>
        <v>-1.171875</v>
      </c>
      <c r="L68" s="4466">
        <f t="shared" si="66"/>
        <v>-7.6088178004198426E-2</v>
      </c>
      <c r="M68" s="4560">
        <f t="shared" si="72"/>
        <v>2.2140221402213882</v>
      </c>
      <c r="N68" s="4568">
        <f t="shared" si="68"/>
        <v>3.34735112409561</v>
      </c>
      <c r="O68" s="4466">
        <f t="shared" si="73"/>
        <v>1.007838745800683</v>
      </c>
      <c r="P68" s="4466">
        <f t="shared" si="70"/>
        <v>2.127793805313587</v>
      </c>
      <c r="Q68" s="4444">
        <f t="shared" si="50"/>
        <v>-100</v>
      </c>
      <c r="R68" s="4446"/>
    </row>
    <row r="69" spans="1:23">
      <c r="A69" s="3491" t="s">
        <v>846</v>
      </c>
      <c r="B69" s="3533">
        <f>SUM(B29/B25)*100-100</f>
        <v>0.10700193941015357</v>
      </c>
      <c r="C69" s="3534">
        <f t="shared" si="75"/>
        <v>-0.12085880847433828</v>
      </c>
      <c r="D69" s="3535">
        <f t="shared" si="75"/>
        <v>0.18061408789887423</v>
      </c>
      <c r="E69" s="4451">
        <f t="shared" si="75"/>
        <v>-4.0598290598290561</v>
      </c>
      <c r="F69" s="4452">
        <f t="shared" si="75"/>
        <v>-4.2327981180144576</v>
      </c>
      <c r="G69" s="4464">
        <f t="shared" si="61"/>
        <v>-3.8759689922480618</v>
      </c>
      <c r="H69" s="4464">
        <f t="shared" si="62"/>
        <v>-4.0492695289206893</v>
      </c>
      <c r="I69" s="4451">
        <f t="shared" si="74"/>
        <v>6.0606060606060623</v>
      </c>
      <c r="J69" s="4452">
        <f t="shared" si="64"/>
        <v>5.8693910256410078</v>
      </c>
      <c r="K69" s="4464">
        <f t="shared" si="71"/>
        <v>0</v>
      </c>
      <c r="L69" s="4464">
        <f t="shared" si="66"/>
        <v>-0.18028846153845279</v>
      </c>
      <c r="M69" s="4451">
        <f t="shared" si="72"/>
        <v>5.5248618784530521</v>
      </c>
      <c r="N69" s="4452">
        <f t="shared" si="68"/>
        <v>5.3346127284317646</v>
      </c>
      <c r="O69" s="4464">
        <f t="shared" si="73"/>
        <v>1.5730337078651644</v>
      </c>
      <c r="P69" s="4464">
        <f t="shared" si="70"/>
        <v>1.3899092480553037</v>
      </c>
      <c r="Q69" s="4555" t="s">
        <v>840</v>
      </c>
      <c r="R69" s="4669"/>
    </row>
    <row r="70" spans="1:23">
      <c r="A70" s="3491" t="s">
        <v>868</v>
      </c>
      <c r="B70" s="3533">
        <f t="shared" si="57"/>
        <v>0.26641800985747466</v>
      </c>
      <c r="C70" s="3534">
        <f t="shared" si="75"/>
        <v>-3.5443396895161072E-2</v>
      </c>
      <c r="D70" s="3535">
        <f t="shared" si="75"/>
        <v>0.60078101531991024</v>
      </c>
      <c r="E70" s="4451">
        <f t="shared" si="75"/>
        <v>-2.8907922912205493</v>
      </c>
      <c r="F70" s="4452">
        <f t="shared" si="75"/>
        <v>-3.4707218684602168</v>
      </c>
      <c r="G70" s="4464">
        <f t="shared" si="61"/>
        <v>-3.9370078740157481</v>
      </c>
      <c r="H70" s="4464">
        <f t="shared" si="62"/>
        <v>-4.5106895230213269</v>
      </c>
      <c r="I70" s="4451">
        <f t="shared" si="74"/>
        <v>4.6875</v>
      </c>
      <c r="J70" s="4452">
        <f t="shared" si="64"/>
        <v>4.0623133771274809</v>
      </c>
      <c r="K70" s="4464">
        <f t="shared" si="71"/>
        <v>-1.1749347258485585</v>
      </c>
      <c r="L70" s="4464">
        <f t="shared" si="66"/>
        <v>-1.7651112876529993</v>
      </c>
      <c r="M70" s="4451">
        <f t="shared" si="72"/>
        <v>5.1188299817184628</v>
      </c>
      <c r="N70" s="4452">
        <f t="shared" si="68"/>
        <v>4.4910674855600945</v>
      </c>
      <c r="O70" s="4464">
        <f t="shared" si="73"/>
        <v>3.142536475869818</v>
      </c>
      <c r="P70" s="4464">
        <f t="shared" si="70"/>
        <v>2.5265762699822574</v>
      </c>
      <c r="Q70" s="4451" t="s">
        <v>840</v>
      </c>
      <c r="R70" s="4453"/>
    </row>
    <row r="71" spans="1:23">
      <c r="A71" s="3491" t="s">
        <v>881</v>
      </c>
      <c r="B71" s="3533">
        <f t="shared" si="57"/>
        <v>0.44583444237422043</v>
      </c>
      <c r="C71" s="3534">
        <f>SUM(C31/C27)*100-100</f>
        <v>0.13460857244066915</v>
      </c>
      <c r="D71" s="3535">
        <f>SUM(D31/D27)*100-100</f>
        <v>1.1387473778843287</v>
      </c>
      <c r="E71" s="4451">
        <f>SUM(E31/E27)*100-100</f>
        <v>-2.4731182795699027</v>
      </c>
      <c r="F71" s="4452">
        <f>SUM(F31/F27)*100-100</f>
        <v>-3.5711987256073314</v>
      </c>
      <c r="G71" s="4464">
        <f>SUM(G31/G27)*100-100</f>
        <v>-2.3809523809523796</v>
      </c>
      <c r="H71" s="4464">
        <f t="shared" si="62"/>
        <v>-3.4800705467372097</v>
      </c>
      <c r="I71" s="4451">
        <f t="shared" si="74"/>
        <v>7.5757575757575637</v>
      </c>
      <c r="J71" s="4452">
        <f t="shared" si="64"/>
        <v>6.3645342312008921</v>
      </c>
      <c r="K71" s="4464">
        <f>SUM(K31/K27)*100-100</f>
        <v>-2.2164276401564535</v>
      </c>
      <c r="L71" s="4464">
        <f t="shared" si="66"/>
        <v>-3.3173982326524651</v>
      </c>
      <c r="M71" s="4451">
        <f>SUM(M31/M27)*100-100</f>
        <v>8.1818181818181728</v>
      </c>
      <c r="N71" s="4452">
        <f t="shared" si="68"/>
        <v>6.9637710437710325</v>
      </c>
      <c r="O71" s="4464">
        <f>SUM(O31/O27)*100-100</f>
        <v>3.5674470457079082</v>
      </c>
      <c r="P71" s="4464">
        <f t="shared" si="70"/>
        <v>2.4013543086006877</v>
      </c>
      <c r="Q71" s="4451">
        <f t="shared" si="50"/>
        <v>-100</v>
      </c>
      <c r="R71" s="4453"/>
      <c r="V71" s="1991"/>
    </row>
    <row r="72" spans="1:23">
      <c r="A72" s="3498" t="s">
        <v>898</v>
      </c>
      <c r="B72" s="3536">
        <f t="shared" si="57"/>
        <v>0.41327822956938576</v>
      </c>
      <c r="C72" s="3537">
        <f t="shared" si="57"/>
        <v>0.14917951268024865</v>
      </c>
      <c r="D72" s="3538">
        <f t="shared" si="57"/>
        <v>1.1387473778843287</v>
      </c>
      <c r="E72" s="4560">
        <f t="shared" si="57"/>
        <v>-2.5862068965517295</v>
      </c>
      <c r="F72" s="4568">
        <f t="shared" si="57"/>
        <v>-3.683014048531291</v>
      </c>
      <c r="G72" s="4466">
        <f t="shared" si="57"/>
        <v>-4</v>
      </c>
      <c r="H72" s="4466">
        <f t="shared" si="57"/>
        <v>-5.0808888888889072</v>
      </c>
      <c r="I72" s="4560">
        <f t="shared" si="74"/>
        <v>0</v>
      </c>
      <c r="J72" s="4568">
        <f t="shared" si="74"/>
        <v>-1.1259259259259125</v>
      </c>
      <c r="K72" s="4466">
        <f t="shared" si="74"/>
        <v>-1.1857707509881408</v>
      </c>
      <c r="L72" s="4466">
        <f t="shared" si="74"/>
        <v>-2.2983457766066522</v>
      </c>
      <c r="M72" s="4560">
        <f t="shared" si="74"/>
        <v>9.9277978339350312</v>
      </c>
      <c r="N72" s="4568">
        <f t="shared" si="74"/>
        <v>8.6900922583233182</v>
      </c>
      <c r="O72" s="4466">
        <f t="shared" si="74"/>
        <v>2.3281596452328017</v>
      </c>
      <c r="P72" s="4466">
        <f t="shared" si="74"/>
        <v>1.1760203662642681</v>
      </c>
      <c r="Q72" s="4444" t="s">
        <v>840</v>
      </c>
      <c r="R72" s="4446"/>
    </row>
    <row r="73" spans="1:23">
      <c r="A73" s="3634" t="s">
        <v>905</v>
      </c>
      <c r="B73" s="3533">
        <f t="shared" ref="B73:H76" si="76">SUM(B33/B29)*100-100</f>
        <v>0.12692898657225271</v>
      </c>
      <c r="C73" s="3534">
        <f t="shared" si="76"/>
        <v>7.1179443376792051E-3</v>
      </c>
      <c r="D73" s="3535">
        <f t="shared" si="76"/>
        <v>0.54086538461537259</v>
      </c>
      <c r="E73" s="4451">
        <f t="shared" si="76"/>
        <v>-3.4521158129175973</v>
      </c>
      <c r="F73" s="4452">
        <f t="shared" si="76"/>
        <v>-3.9715007248624516</v>
      </c>
      <c r="G73" s="4464">
        <f t="shared" si="76"/>
        <v>-2.4193548387096797</v>
      </c>
      <c r="H73" s="4464">
        <f t="shared" si="76"/>
        <v>-2.9442955478857726</v>
      </c>
      <c r="I73" s="4451">
        <f t="shared" si="74"/>
        <v>0</v>
      </c>
      <c r="J73" s="4452">
        <f t="shared" si="74"/>
        <v>-0.53795576808128942</v>
      </c>
      <c r="K73" s="4464">
        <f t="shared" si="74"/>
        <v>-0.52770448548812965</v>
      </c>
      <c r="L73" s="4464">
        <f t="shared" si="74"/>
        <v>-1.0628214368513085</v>
      </c>
      <c r="M73" s="4451">
        <f t="shared" si="74"/>
        <v>7.6788830715532157</v>
      </c>
      <c r="N73" s="4452">
        <f t="shared" si="74"/>
        <v>7.0996183090642973</v>
      </c>
      <c r="O73" s="4464">
        <f t="shared" si="74"/>
        <v>1.3274336283185733</v>
      </c>
      <c r="P73" s="4464">
        <f t="shared" si="74"/>
        <v>0.7823368544663083</v>
      </c>
      <c r="Q73" s="4555">
        <f t="shared" si="50"/>
        <v>0</v>
      </c>
      <c r="R73" s="4669"/>
      <c r="S73" s="3369"/>
      <c r="T73" s="1991"/>
    </row>
    <row r="74" spans="1:23">
      <c r="A74" s="3491" t="s">
        <v>919</v>
      </c>
      <c r="B74" s="3533">
        <f t="shared" si="76"/>
        <v>-7.3070280324159853E-2</v>
      </c>
      <c r="C74" s="3534">
        <f t="shared" si="76"/>
        <v>-0.19855339668131933</v>
      </c>
      <c r="D74" s="3535">
        <f t="shared" si="76"/>
        <v>0.68677217079724073</v>
      </c>
      <c r="E74" s="4451">
        <f t="shared" si="76"/>
        <v>-4.8511576626240327</v>
      </c>
      <c r="F74" s="4452">
        <f t="shared" si="76"/>
        <v>-5.5001562906666237</v>
      </c>
      <c r="G74" s="4464">
        <f t="shared" si="76"/>
        <v>-0.81967213114754145</v>
      </c>
      <c r="H74" s="4464">
        <f t="shared" si="76"/>
        <v>-1.4961690294226173</v>
      </c>
      <c r="I74" s="4451">
        <f t="shared" si="74"/>
        <v>5.9701492537313356</v>
      </c>
      <c r="J74" s="4452">
        <f t="shared" si="74"/>
        <v>5.247339813388578</v>
      </c>
      <c r="K74" s="4464">
        <f t="shared" si="74"/>
        <v>0.52840158520474745</v>
      </c>
      <c r="L74" s="4464">
        <f t="shared" si="74"/>
        <v>-0.15729035917831879</v>
      </c>
      <c r="M74" s="4451">
        <f t="shared" si="74"/>
        <v>8.6956521739130324</v>
      </c>
      <c r="N74" s="4452">
        <f t="shared" si="74"/>
        <v>7.9542524111609652</v>
      </c>
      <c r="O74" s="4464">
        <f t="shared" si="74"/>
        <v>1.1969532100108751</v>
      </c>
      <c r="P74" s="4464">
        <f t="shared" si="74"/>
        <v>0.50670115668044957</v>
      </c>
      <c r="Q74" s="4451">
        <f t="shared" si="50"/>
        <v>-50</v>
      </c>
      <c r="R74" s="4453"/>
      <c r="S74" s="3369"/>
      <c r="T74" s="1991"/>
    </row>
    <row r="75" spans="1:23">
      <c r="A75" s="3491" t="s">
        <v>926</v>
      </c>
      <c r="B75" s="3533">
        <f t="shared" si="76"/>
        <v>-0.16561775422326264</v>
      </c>
      <c r="C75" s="3534">
        <f t="shared" si="76"/>
        <v>-0.20517900099051189</v>
      </c>
      <c r="D75" s="3535">
        <f t="shared" si="76"/>
        <v>0.20740740740741614</v>
      </c>
      <c r="E75" s="4451">
        <f t="shared" si="76"/>
        <v>-4.5203969128996704</v>
      </c>
      <c r="F75" s="4452">
        <f t="shared" si="76"/>
        <v>-4.7180187998333594</v>
      </c>
      <c r="G75" s="4464">
        <f t="shared" si="76"/>
        <v>0.81300813008130035</v>
      </c>
      <c r="H75" s="4464">
        <f t="shared" si="76"/>
        <v>0.60434726168668362</v>
      </c>
      <c r="I75" s="4451">
        <f t="shared" si="74"/>
        <v>-1.4084507042253449</v>
      </c>
      <c r="J75" s="4452">
        <f t="shared" si="74"/>
        <v>-1.6125136389002392</v>
      </c>
      <c r="K75" s="4464">
        <f t="shared" si="74"/>
        <v>1.5999999999999943</v>
      </c>
      <c r="L75" s="4464">
        <f t="shared" si="74"/>
        <v>1.389710230632744</v>
      </c>
      <c r="M75" s="4451">
        <f t="shared" si="74"/>
        <v>4.8739495798319439</v>
      </c>
      <c r="N75" s="4452">
        <f t="shared" si="74"/>
        <v>4.6568834511924138</v>
      </c>
      <c r="O75" s="4464">
        <f t="shared" si="74"/>
        <v>0</v>
      </c>
      <c r="P75" s="4464">
        <f t="shared" si="74"/>
        <v>-0.20697811945593969</v>
      </c>
      <c r="Q75" s="4451" t="s">
        <v>597</v>
      </c>
      <c r="R75" s="4453"/>
      <c r="V75" s="1991"/>
    </row>
    <row r="76" spans="1:23" ht="13.5" thickBot="1">
      <c r="A76" s="3540" t="s">
        <v>936</v>
      </c>
      <c r="B76" s="3533">
        <f t="shared" si="76"/>
        <v>-0.2522570366436554</v>
      </c>
      <c r="C76" s="3534">
        <f t="shared" si="76"/>
        <v>-0.36175344020428213</v>
      </c>
      <c r="D76" s="3535">
        <f t="shared" si="76"/>
        <v>0.26666666666666572</v>
      </c>
      <c r="E76" s="4451">
        <f t="shared" si="76"/>
        <v>-4.0929203539822936</v>
      </c>
      <c r="F76" s="4452">
        <f t="shared" si="76"/>
        <v>-4.3479923743174425</v>
      </c>
      <c r="G76" s="4464">
        <f t="shared" si="76"/>
        <v>3.3333333333333428</v>
      </c>
      <c r="H76" s="4464">
        <f t="shared" si="76"/>
        <v>3.0585106382978751</v>
      </c>
      <c r="I76" s="4451">
        <f t="shared" si="74"/>
        <v>2.8985507246376727</v>
      </c>
      <c r="J76" s="4452">
        <f t="shared" si="74"/>
        <v>2.6248843663274641</v>
      </c>
      <c r="K76" s="4464">
        <f t="shared" si="74"/>
        <v>2</v>
      </c>
      <c r="L76" s="4464">
        <f t="shared" si="74"/>
        <v>1.7287234042553337</v>
      </c>
      <c r="M76" s="4451">
        <f t="shared" si="74"/>
        <v>1.8062397372742254</v>
      </c>
      <c r="N76" s="4452">
        <f t="shared" si="74"/>
        <v>1.5354784613772097</v>
      </c>
      <c r="O76" s="4464">
        <f t="shared" si="74"/>
        <v>0.75839653304441867</v>
      </c>
      <c r="P76" s="4464">
        <f t="shared" si="74"/>
        <v>0.49042207417993211</v>
      </c>
      <c r="Q76" s="4666" t="s">
        <v>597</v>
      </c>
      <c r="R76" s="4667"/>
      <c r="S76" s="3369"/>
      <c r="T76" s="1991"/>
    </row>
    <row r="77" spans="1:23">
      <c r="A77" s="3541" t="s">
        <v>142</v>
      </c>
      <c r="B77" s="2968"/>
      <c r="C77" s="2968"/>
      <c r="D77" s="2968"/>
      <c r="E77" s="2968"/>
      <c r="F77" s="2968"/>
      <c r="G77" s="2968"/>
      <c r="H77" s="2968"/>
      <c r="I77" s="2968"/>
      <c r="J77" s="2968"/>
      <c r="K77" s="2968"/>
      <c r="L77" s="2968"/>
      <c r="M77" s="2968"/>
      <c r="N77" s="2968"/>
      <c r="O77" s="2968"/>
      <c r="P77" s="2968"/>
      <c r="Q77" s="2968"/>
      <c r="R77" s="2968"/>
      <c r="S77" s="1991"/>
    </row>
    <row r="78" spans="1:23">
      <c r="A78" s="1991"/>
      <c r="B78" s="1991"/>
      <c r="C78" s="1991"/>
      <c r="D78" s="1991"/>
      <c r="E78" s="1991"/>
      <c r="F78" s="1991"/>
      <c r="G78" s="1991"/>
      <c r="H78" s="1991"/>
      <c r="I78" s="1991"/>
      <c r="J78" s="1991"/>
      <c r="K78" s="1991"/>
      <c r="L78" s="1991"/>
      <c r="M78" s="1991"/>
      <c r="N78" s="1991"/>
      <c r="O78" s="1991"/>
      <c r="P78" s="1991"/>
      <c r="Q78" s="1991"/>
      <c r="R78" s="1991"/>
    </row>
    <row r="79" spans="1:23">
      <c r="A79" s="1991"/>
      <c r="B79" s="1991"/>
      <c r="C79" s="1991"/>
      <c r="D79" s="1991"/>
      <c r="E79" s="1991"/>
      <c r="F79" s="1991"/>
      <c r="G79" s="1991"/>
      <c r="H79" s="1991"/>
      <c r="I79" s="1991"/>
      <c r="J79" s="1991"/>
      <c r="K79" s="1991"/>
      <c r="L79" s="1991"/>
      <c r="M79" s="1991"/>
      <c r="N79" s="1991"/>
      <c r="O79" s="1991"/>
      <c r="P79" s="1991"/>
      <c r="Q79" s="1991"/>
      <c r="R79" s="1991"/>
    </row>
    <row r="80" spans="1:23">
      <c r="W80" s="1991"/>
    </row>
    <row r="81" spans="4:5">
      <c r="D81" s="1991"/>
    </row>
    <row r="85" spans="4:5">
      <c r="E85" s="1991"/>
    </row>
    <row r="86" spans="4:5">
      <c r="D86" s="1991"/>
    </row>
    <row r="109" spans="5:5">
      <c r="E109" s="1723">
        <v>748108</v>
      </c>
    </row>
  </sheetData>
  <mergeCells count="240">
    <mergeCell ref="E76:F76"/>
    <mergeCell ref="G76:H76"/>
    <mergeCell ref="I76:J76"/>
    <mergeCell ref="K76:L76"/>
    <mergeCell ref="M76:N76"/>
    <mergeCell ref="O76:P76"/>
    <mergeCell ref="Q76:R76"/>
    <mergeCell ref="E75:F75"/>
    <mergeCell ref="G75:H75"/>
    <mergeCell ref="I75:J75"/>
    <mergeCell ref="K75:L75"/>
    <mergeCell ref="M75:N75"/>
    <mergeCell ref="O75:P75"/>
    <mergeCell ref="Q75:R75"/>
    <mergeCell ref="E59:F59"/>
    <mergeCell ref="G59:H59"/>
    <mergeCell ref="I59:J59"/>
    <mergeCell ref="K59:L59"/>
    <mergeCell ref="M59:N59"/>
    <mergeCell ref="O59:P59"/>
    <mergeCell ref="E60:F60"/>
    <mergeCell ref="G60:H60"/>
    <mergeCell ref="I60:J60"/>
    <mergeCell ref="K60:L60"/>
    <mergeCell ref="M60:N60"/>
    <mergeCell ref="O60:P60"/>
    <mergeCell ref="I62:J62"/>
    <mergeCell ref="K62:L62"/>
    <mergeCell ref="M62:N62"/>
    <mergeCell ref="O62:P62"/>
    <mergeCell ref="M64:N64"/>
    <mergeCell ref="E53:F53"/>
    <mergeCell ref="E54:F54"/>
    <mergeCell ref="I55:J55"/>
    <mergeCell ref="G54:H54"/>
    <mergeCell ref="E58:F58"/>
    <mergeCell ref="E55:F55"/>
    <mergeCell ref="I54:J54"/>
    <mergeCell ref="K54:L54"/>
    <mergeCell ref="M54:N54"/>
    <mergeCell ref="I53:J53"/>
    <mergeCell ref="K53:L53"/>
    <mergeCell ref="M53:N53"/>
    <mergeCell ref="E57:F57"/>
    <mergeCell ref="M55:N55"/>
    <mergeCell ref="O64:P64"/>
    <mergeCell ref="O53:P53"/>
    <mergeCell ref="G53:H53"/>
    <mergeCell ref="M56:N56"/>
    <mergeCell ref="O56:P56"/>
    <mergeCell ref="O57:P57"/>
    <mergeCell ref="O54:P54"/>
    <mergeCell ref="K57:L57"/>
    <mergeCell ref="M57:N57"/>
    <mergeCell ref="G58:H58"/>
    <mergeCell ref="I58:J58"/>
    <mergeCell ref="K58:L58"/>
    <mergeCell ref="M58:N58"/>
    <mergeCell ref="O58:P58"/>
    <mergeCell ref="G55:H55"/>
    <mergeCell ref="K55:L55"/>
    <mergeCell ref="O55:P55"/>
    <mergeCell ref="G57:H57"/>
    <mergeCell ref="I57:J57"/>
    <mergeCell ref="Q45:R45"/>
    <mergeCell ref="Q46:R46"/>
    <mergeCell ref="Q47:R47"/>
    <mergeCell ref="K47:L47"/>
    <mergeCell ref="M47:N47"/>
    <mergeCell ref="K48:L48"/>
    <mergeCell ref="M48:N48"/>
    <mergeCell ref="E56:F56"/>
    <mergeCell ref="G56:H56"/>
    <mergeCell ref="I56:J56"/>
    <mergeCell ref="K56:L56"/>
    <mergeCell ref="E49:F49"/>
    <mergeCell ref="G49:H49"/>
    <mergeCell ref="I49:J49"/>
    <mergeCell ref="K49:L49"/>
    <mergeCell ref="M49:N49"/>
    <mergeCell ref="O49:P49"/>
    <mergeCell ref="E50:F50"/>
    <mergeCell ref="G50:H50"/>
    <mergeCell ref="I50:J50"/>
    <mergeCell ref="K50:L50"/>
    <mergeCell ref="M50:N50"/>
    <mergeCell ref="O50:P50"/>
    <mergeCell ref="O52:P52"/>
    <mergeCell ref="O46:P46"/>
    <mergeCell ref="A43:C43"/>
    <mergeCell ref="E44:F44"/>
    <mergeCell ref="G44:H44"/>
    <mergeCell ref="I44:J44"/>
    <mergeCell ref="O44:P44"/>
    <mergeCell ref="K45:L45"/>
    <mergeCell ref="K46:L46"/>
    <mergeCell ref="M45:N45"/>
    <mergeCell ref="M46:N46"/>
    <mergeCell ref="C1:R1"/>
    <mergeCell ref="C2:R2"/>
    <mergeCell ref="C41:R41"/>
    <mergeCell ref="C42:R42"/>
    <mergeCell ref="A3:C3"/>
    <mergeCell ref="A37:Q37"/>
    <mergeCell ref="E47:F47"/>
    <mergeCell ref="E48:F48"/>
    <mergeCell ref="G45:H45"/>
    <mergeCell ref="G46:H46"/>
    <mergeCell ref="G47:H47"/>
    <mergeCell ref="G48:H48"/>
    <mergeCell ref="E45:F45"/>
    <mergeCell ref="E46:F46"/>
    <mergeCell ref="O47:P47"/>
    <mergeCell ref="O48:P48"/>
    <mergeCell ref="I45:J45"/>
    <mergeCell ref="Q44:R44"/>
    <mergeCell ref="I48:J48"/>
    <mergeCell ref="K44:L44"/>
    <mergeCell ref="I46:J46"/>
    <mergeCell ref="I47:J47"/>
    <mergeCell ref="M44:N44"/>
    <mergeCell ref="O45:P45"/>
    <mergeCell ref="E51:F51"/>
    <mergeCell ref="G51:H51"/>
    <mergeCell ref="I51:J51"/>
    <mergeCell ref="K51:L51"/>
    <mergeCell ref="M51:N51"/>
    <mergeCell ref="O51:P51"/>
    <mergeCell ref="E52:F52"/>
    <mergeCell ref="G52:H52"/>
    <mergeCell ref="I52:J52"/>
    <mergeCell ref="K52:L52"/>
    <mergeCell ref="M52:N52"/>
    <mergeCell ref="E61:F61"/>
    <mergeCell ref="G61:H61"/>
    <mergeCell ref="I61:J61"/>
    <mergeCell ref="K61:L61"/>
    <mergeCell ref="M61:N61"/>
    <mergeCell ref="O61:P61"/>
    <mergeCell ref="E62:F62"/>
    <mergeCell ref="G62:H62"/>
    <mergeCell ref="E66:F66"/>
    <mergeCell ref="G66:H66"/>
    <mergeCell ref="I66:J66"/>
    <mergeCell ref="K66:L66"/>
    <mergeCell ref="M66:N66"/>
    <mergeCell ref="O66:P66"/>
    <mergeCell ref="E63:F63"/>
    <mergeCell ref="G63:H63"/>
    <mergeCell ref="I63:J63"/>
    <mergeCell ref="K63:L63"/>
    <mergeCell ref="M63:N63"/>
    <mergeCell ref="O63:P63"/>
    <mergeCell ref="E64:F64"/>
    <mergeCell ref="G64:H64"/>
    <mergeCell ref="I64:J64"/>
    <mergeCell ref="K64:L64"/>
    <mergeCell ref="E65:F65"/>
    <mergeCell ref="G65:H65"/>
    <mergeCell ref="I65:J65"/>
    <mergeCell ref="E69:F69"/>
    <mergeCell ref="G69:H69"/>
    <mergeCell ref="I69:J69"/>
    <mergeCell ref="K69:L69"/>
    <mergeCell ref="M69:N69"/>
    <mergeCell ref="O69:P69"/>
    <mergeCell ref="E67:F67"/>
    <mergeCell ref="G67:H67"/>
    <mergeCell ref="I67:J67"/>
    <mergeCell ref="K67:L67"/>
    <mergeCell ref="M67:N67"/>
    <mergeCell ref="O67:P67"/>
    <mergeCell ref="E68:F68"/>
    <mergeCell ref="G68:H68"/>
    <mergeCell ref="I68:J68"/>
    <mergeCell ref="K68:L68"/>
    <mergeCell ref="M68:N68"/>
    <mergeCell ref="O68:P68"/>
    <mergeCell ref="K65:L65"/>
    <mergeCell ref="M65:N65"/>
    <mergeCell ref="O65:P65"/>
    <mergeCell ref="G72:H72"/>
    <mergeCell ref="I72:J72"/>
    <mergeCell ref="K72:L72"/>
    <mergeCell ref="M72:N72"/>
    <mergeCell ref="O72:P72"/>
    <mergeCell ref="E70:F70"/>
    <mergeCell ref="G70:H70"/>
    <mergeCell ref="I70:J70"/>
    <mergeCell ref="K70:L70"/>
    <mergeCell ref="M70:N70"/>
    <mergeCell ref="O70:P70"/>
    <mergeCell ref="A38:Q38"/>
    <mergeCell ref="Q72:R72"/>
    <mergeCell ref="Q71:R71"/>
    <mergeCell ref="Q70:R70"/>
    <mergeCell ref="Q65:R65"/>
    <mergeCell ref="Q64:R64"/>
    <mergeCell ref="Q55:R55"/>
    <mergeCell ref="A39:Q39"/>
    <mergeCell ref="Q66:R66"/>
    <mergeCell ref="Q67:R67"/>
    <mergeCell ref="Q68:R68"/>
    <mergeCell ref="Q48:R48"/>
    <mergeCell ref="Q53:R53"/>
    <mergeCell ref="Q54:R54"/>
    <mergeCell ref="Q56:R56"/>
    <mergeCell ref="Q49:R49"/>
    <mergeCell ref="Q50:R50"/>
    <mergeCell ref="Q51:R51"/>
    <mergeCell ref="Q52:R52"/>
    <mergeCell ref="Q57:R57"/>
    <mergeCell ref="Q58:R58"/>
    <mergeCell ref="Q59:R59"/>
    <mergeCell ref="Q60:R60"/>
    <mergeCell ref="E71:F71"/>
    <mergeCell ref="Q74:R74"/>
    <mergeCell ref="Q61:R61"/>
    <mergeCell ref="Q62:R62"/>
    <mergeCell ref="Q63:R63"/>
    <mergeCell ref="Q69:R69"/>
    <mergeCell ref="E73:F73"/>
    <mergeCell ref="G73:H73"/>
    <mergeCell ref="I73:J73"/>
    <mergeCell ref="K73:L73"/>
    <mergeCell ref="M73:N73"/>
    <mergeCell ref="O73:P73"/>
    <mergeCell ref="Q73:R73"/>
    <mergeCell ref="E74:F74"/>
    <mergeCell ref="G74:H74"/>
    <mergeCell ref="I74:J74"/>
    <mergeCell ref="K74:L74"/>
    <mergeCell ref="M74:N74"/>
    <mergeCell ref="O74:P74"/>
    <mergeCell ref="G71:H71"/>
    <mergeCell ref="I71:J71"/>
    <mergeCell ref="K71:L71"/>
    <mergeCell ref="M71:N71"/>
    <mergeCell ref="O71:P71"/>
    <mergeCell ref="E72:F72"/>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101"/>
  <sheetViews>
    <sheetView topLeftCell="A13" workbookViewId="0">
      <selection activeCell="AC32" sqref="AC32"/>
    </sheetView>
  </sheetViews>
  <sheetFormatPr defaultColWidth="8.85546875" defaultRowHeight="15"/>
  <cols>
    <col min="1" max="1" width="1.28515625" style="3145" customWidth="1"/>
    <col min="2" max="2" width="10.42578125" style="3" customWidth="1"/>
    <col min="3" max="26" width="6.5703125" style="3145" customWidth="1"/>
    <col min="27" max="27" width="6" style="3145" customWidth="1"/>
    <col min="28" max="16384" width="8.85546875" style="3145"/>
  </cols>
  <sheetData>
    <row r="1" spans="1:33" ht="16.5" customHeight="1"/>
    <row r="2" spans="1:33" s="94" customFormat="1" ht="33" customHeight="1" thickBot="1">
      <c r="A2" s="14" t="s">
        <v>39</v>
      </c>
      <c r="B2" s="3"/>
      <c r="C2" s="4364" t="s">
        <v>238</v>
      </c>
      <c r="D2" s="4365"/>
      <c r="E2" s="4365"/>
      <c r="F2" s="4365"/>
      <c r="G2" s="4365"/>
      <c r="H2" s="4365"/>
      <c r="I2" s="4365"/>
      <c r="J2" s="4365"/>
      <c r="K2" s="4365"/>
      <c r="L2" s="4365"/>
      <c r="M2" s="4365"/>
      <c r="N2" s="4365"/>
      <c r="O2" s="4365"/>
      <c r="P2" s="4365"/>
      <c r="Q2" s="4365"/>
      <c r="R2" s="4365"/>
      <c r="S2" s="4365"/>
      <c r="T2" s="4365"/>
      <c r="U2" s="4548"/>
      <c r="V2" s="4548"/>
      <c r="W2" s="4548"/>
      <c r="X2" s="4548"/>
      <c r="Y2" s="4548"/>
      <c r="Z2" s="4549"/>
    </row>
    <row r="3" spans="1:33" s="94" customFormat="1" ht="25.5" customHeight="1" thickBot="1">
      <c r="B3" s="4580" t="s">
        <v>746</v>
      </c>
      <c r="C3" s="4583"/>
      <c r="D3" s="4583"/>
      <c r="E3" s="4583"/>
      <c r="F3" s="4583"/>
      <c r="G3" s="4583"/>
      <c r="H3" s="4583"/>
      <c r="I3" s="4583"/>
      <c r="J3" s="4583"/>
      <c r="K3" s="4583"/>
      <c r="L3" s="4583"/>
      <c r="M3" s="4583"/>
      <c r="N3" s="4583"/>
      <c r="O3" s="4583"/>
      <c r="P3" s="4583"/>
      <c r="Q3" s="4583"/>
      <c r="R3" s="4583"/>
      <c r="S3" s="4583"/>
      <c r="T3" s="4583"/>
      <c r="U3" s="4583"/>
      <c r="V3" s="4583"/>
      <c r="W3" s="4583"/>
      <c r="X3" s="4583"/>
      <c r="Y3" s="4583"/>
      <c r="Z3" s="4584"/>
    </row>
    <row r="4" spans="1:33" s="94" customFormat="1" ht="34.5" customHeight="1">
      <c r="B4" s="3922" t="s">
        <v>228</v>
      </c>
      <c r="C4" s="4692" t="s">
        <v>152</v>
      </c>
      <c r="D4" s="4693"/>
      <c r="E4" s="4694"/>
      <c r="F4" s="4687" t="s">
        <v>153</v>
      </c>
      <c r="G4" s="4691"/>
      <c r="H4" s="4691"/>
      <c r="I4" s="4689" t="s">
        <v>137</v>
      </c>
      <c r="J4" s="4695"/>
      <c r="K4" s="4696"/>
      <c r="L4" s="4697" t="s">
        <v>138</v>
      </c>
      <c r="M4" s="4695"/>
      <c r="N4" s="4695"/>
      <c r="O4" s="4689" t="s">
        <v>139</v>
      </c>
      <c r="P4" s="4688"/>
      <c r="Q4" s="4690"/>
      <c r="R4" s="4687" t="s">
        <v>0</v>
      </c>
      <c r="S4" s="4688"/>
      <c r="T4" s="4688"/>
      <c r="U4" s="4689" t="s">
        <v>140</v>
      </c>
      <c r="V4" s="4688"/>
      <c r="W4" s="4690"/>
      <c r="X4" s="4687" t="s">
        <v>141</v>
      </c>
      <c r="Y4" s="4688"/>
      <c r="Z4" s="4690"/>
    </row>
    <row r="5" spans="1:33" s="3" customFormat="1" ht="20.25" customHeight="1">
      <c r="B5" s="3918"/>
      <c r="C5" s="3919" t="s">
        <v>154</v>
      </c>
      <c r="D5" s="3920" t="s">
        <v>156</v>
      </c>
      <c r="E5" s="3921" t="s">
        <v>157</v>
      </c>
      <c r="F5" s="3920" t="s">
        <v>154</v>
      </c>
      <c r="G5" s="3920" t="s">
        <v>156</v>
      </c>
      <c r="H5" s="3920" t="s">
        <v>157</v>
      </c>
      <c r="I5" s="3919" t="s">
        <v>154</v>
      </c>
      <c r="J5" s="3920" t="s">
        <v>156</v>
      </c>
      <c r="K5" s="3921" t="s">
        <v>157</v>
      </c>
      <c r="L5" s="3920" t="s">
        <v>154</v>
      </c>
      <c r="M5" s="3920" t="s">
        <v>156</v>
      </c>
      <c r="N5" s="3920" t="s">
        <v>157</v>
      </c>
      <c r="O5" s="3919" t="s">
        <v>154</v>
      </c>
      <c r="P5" s="3920" t="s">
        <v>156</v>
      </c>
      <c r="Q5" s="3921" t="s">
        <v>157</v>
      </c>
      <c r="R5" s="3920" t="s">
        <v>154</v>
      </c>
      <c r="S5" s="3920" t="s">
        <v>156</v>
      </c>
      <c r="T5" s="3920" t="s">
        <v>157</v>
      </c>
      <c r="U5" s="3919" t="s">
        <v>154</v>
      </c>
      <c r="V5" s="3920" t="s">
        <v>156</v>
      </c>
      <c r="W5" s="3921" t="s">
        <v>157</v>
      </c>
      <c r="X5" s="3920" t="s">
        <v>154</v>
      </c>
      <c r="Y5" s="3920" t="s">
        <v>156</v>
      </c>
      <c r="Z5" s="3921" t="s">
        <v>157</v>
      </c>
    </row>
    <row r="6" spans="1:33" ht="13.7" customHeight="1">
      <c r="B6" s="3923" t="s">
        <v>704</v>
      </c>
      <c r="C6" s="3866">
        <v>73</v>
      </c>
      <c r="D6" s="3867">
        <v>118</v>
      </c>
      <c r="E6" s="3868">
        <f t="shared" ref="E6:E11" si="0">SUM(C6-D6)</f>
        <v>-45</v>
      </c>
      <c r="F6" s="3869">
        <v>13</v>
      </c>
      <c r="G6" s="3870">
        <v>56</v>
      </c>
      <c r="H6" s="3871">
        <f t="shared" ref="H6:H25" si="1">SUM(F6-G6)</f>
        <v>-43</v>
      </c>
      <c r="I6" s="3872">
        <v>4</v>
      </c>
      <c r="J6" s="3873">
        <v>5</v>
      </c>
      <c r="K6" s="3874">
        <f t="shared" ref="K6:K25" si="2">SUM(I6-J6)</f>
        <v>-1</v>
      </c>
      <c r="L6" s="3869">
        <v>2</v>
      </c>
      <c r="M6" s="3870">
        <v>4</v>
      </c>
      <c r="N6" s="3871">
        <f t="shared" ref="N6:N25" si="3">SUM(L6-M6)</f>
        <v>-2</v>
      </c>
      <c r="O6" s="3872">
        <v>11</v>
      </c>
      <c r="P6" s="3873">
        <v>21</v>
      </c>
      <c r="Q6" s="3874">
        <f t="shared" ref="Q6:Q25" si="4">SUM(O6-P6)</f>
        <v>-10</v>
      </c>
      <c r="R6" s="3869">
        <v>9</v>
      </c>
      <c r="S6" s="3869">
        <v>12</v>
      </c>
      <c r="T6" s="3870">
        <f t="shared" ref="T6:T25" si="5">SUM(R6-S6)</f>
        <v>-3</v>
      </c>
      <c r="U6" s="3872">
        <v>23</v>
      </c>
      <c r="V6" s="3873">
        <v>16</v>
      </c>
      <c r="W6" s="3874">
        <f t="shared" ref="W6:W31" si="6">SUM(U6-V6)</f>
        <v>7</v>
      </c>
      <c r="X6" s="3869">
        <v>11</v>
      </c>
      <c r="Y6" s="3873">
        <v>4</v>
      </c>
      <c r="Z6" s="3874">
        <f t="shared" ref="Z6:Z25" si="7">SUM(X6-Y6)</f>
        <v>7</v>
      </c>
      <c r="AB6" s="3875"/>
      <c r="AC6" s="3875"/>
      <c r="AD6" s="3875"/>
      <c r="AE6" s="3875"/>
      <c r="AF6" s="3875"/>
    </row>
    <row r="7" spans="1:33" ht="15.75">
      <c r="B7" s="3924" t="s">
        <v>626</v>
      </c>
      <c r="C7" s="3876">
        <v>49</v>
      </c>
      <c r="D7" s="3867">
        <v>46</v>
      </c>
      <c r="E7" s="3868">
        <f t="shared" si="0"/>
        <v>3</v>
      </c>
      <c r="F7" s="3869">
        <v>10</v>
      </c>
      <c r="G7" s="3870">
        <v>9</v>
      </c>
      <c r="H7" s="3871">
        <f t="shared" si="1"/>
        <v>1</v>
      </c>
      <c r="I7" s="3872">
        <v>3</v>
      </c>
      <c r="J7" s="3873">
        <v>5</v>
      </c>
      <c r="K7" s="3874">
        <f t="shared" si="2"/>
        <v>-2</v>
      </c>
      <c r="L7" s="3869">
        <v>1</v>
      </c>
      <c r="M7" s="3870">
        <v>0</v>
      </c>
      <c r="N7" s="3871">
        <f t="shared" si="3"/>
        <v>1</v>
      </c>
      <c r="O7" s="3872">
        <v>10</v>
      </c>
      <c r="P7" s="3873">
        <v>10</v>
      </c>
      <c r="Q7" s="3874">
        <f t="shared" si="4"/>
        <v>0</v>
      </c>
      <c r="R7" s="3869">
        <v>7</v>
      </c>
      <c r="S7" s="3869">
        <v>12</v>
      </c>
      <c r="T7" s="3870">
        <f t="shared" si="5"/>
        <v>-5</v>
      </c>
      <c r="U7" s="3872">
        <v>6</v>
      </c>
      <c r="V7" s="3873">
        <v>10</v>
      </c>
      <c r="W7" s="3874">
        <f t="shared" si="6"/>
        <v>-4</v>
      </c>
      <c r="X7" s="3869">
        <v>12</v>
      </c>
      <c r="Y7" s="3873">
        <v>0</v>
      </c>
      <c r="Z7" s="3874">
        <f t="shared" si="7"/>
        <v>12</v>
      </c>
      <c r="AB7" s="3875"/>
      <c r="AC7" s="3875"/>
      <c r="AD7" s="3875"/>
      <c r="AE7" s="3875"/>
      <c r="AF7" s="3875"/>
    </row>
    <row r="8" spans="1:33" ht="15.75">
      <c r="B8" s="3083" t="s">
        <v>638</v>
      </c>
      <c r="C8" s="3866">
        <v>52</v>
      </c>
      <c r="D8" s="3867">
        <v>54</v>
      </c>
      <c r="E8" s="3868">
        <f t="shared" si="0"/>
        <v>-2</v>
      </c>
      <c r="F8" s="3869">
        <v>15</v>
      </c>
      <c r="G8" s="3870">
        <v>10</v>
      </c>
      <c r="H8" s="3871">
        <f t="shared" si="1"/>
        <v>5</v>
      </c>
      <c r="I8" s="3872">
        <v>1</v>
      </c>
      <c r="J8" s="3873">
        <v>1</v>
      </c>
      <c r="K8" s="3874">
        <f t="shared" si="2"/>
        <v>0</v>
      </c>
      <c r="L8" s="3869">
        <v>1</v>
      </c>
      <c r="M8" s="3870">
        <v>1</v>
      </c>
      <c r="N8" s="3871">
        <f t="shared" si="3"/>
        <v>0</v>
      </c>
      <c r="O8" s="3872">
        <v>8</v>
      </c>
      <c r="P8" s="3873">
        <v>19</v>
      </c>
      <c r="Q8" s="3874">
        <f t="shared" si="4"/>
        <v>-11</v>
      </c>
      <c r="R8" s="3869">
        <v>6</v>
      </c>
      <c r="S8" s="3869">
        <v>11</v>
      </c>
      <c r="T8" s="3870">
        <f t="shared" si="5"/>
        <v>-5</v>
      </c>
      <c r="U8" s="3872">
        <v>10</v>
      </c>
      <c r="V8" s="3873">
        <v>10</v>
      </c>
      <c r="W8" s="3874">
        <f t="shared" si="6"/>
        <v>0</v>
      </c>
      <c r="X8" s="3869">
        <v>11</v>
      </c>
      <c r="Y8" s="3873">
        <v>2</v>
      </c>
      <c r="Z8" s="3874">
        <f t="shared" si="7"/>
        <v>9</v>
      </c>
      <c r="AB8" s="3875"/>
      <c r="AC8" s="3875"/>
      <c r="AD8" s="3875"/>
      <c r="AE8" s="3875"/>
      <c r="AF8" s="3875"/>
    </row>
    <row r="9" spans="1:33" ht="15.75">
      <c r="B9" s="3925" t="s">
        <v>639</v>
      </c>
      <c r="C9" s="3877">
        <v>73</v>
      </c>
      <c r="D9" s="3878">
        <v>64</v>
      </c>
      <c r="E9" s="3868">
        <f t="shared" si="0"/>
        <v>9</v>
      </c>
      <c r="F9" s="3869">
        <v>7</v>
      </c>
      <c r="G9" s="3870">
        <v>17</v>
      </c>
      <c r="H9" s="3871">
        <f t="shared" si="1"/>
        <v>-10</v>
      </c>
      <c r="I9" s="3872">
        <v>2</v>
      </c>
      <c r="J9" s="3879">
        <v>3</v>
      </c>
      <c r="K9" s="3874">
        <f t="shared" si="2"/>
        <v>-1</v>
      </c>
      <c r="L9" s="3880">
        <v>1</v>
      </c>
      <c r="M9" s="3879">
        <v>1</v>
      </c>
      <c r="N9" s="3871">
        <f t="shared" si="3"/>
        <v>0</v>
      </c>
      <c r="O9" s="3880">
        <v>18</v>
      </c>
      <c r="P9" s="3873">
        <v>9</v>
      </c>
      <c r="Q9" s="3874">
        <f t="shared" si="4"/>
        <v>9</v>
      </c>
      <c r="R9" s="3869">
        <v>9</v>
      </c>
      <c r="S9" s="3869">
        <v>15</v>
      </c>
      <c r="T9" s="3870">
        <f t="shared" si="5"/>
        <v>-6</v>
      </c>
      <c r="U9" s="3872">
        <v>18</v>
      </c>
      <c r="V9" s="3873">
        <v>17</v>
      </c>
      <c r="W9" s="3874">
        <f t="shared" si="6"/>
        <v>1</v>
      </c>
      <c r="X9" s="3880">
        <v>18</v>
      </c>
      <c r="Y9" s="3879">
        <v>2</v>
      </c>
      <c r="Z9" s="3874">
        <f t="shared" si="7"/>
        <v>16</v>
      </c>
      <c r="AB9" s="3875"/>
      <c r="AC9" s="3875"/>
      <c r="AD9" s="3875"/>
      <c r="AE9" s="3875"/>
      <c r="AF9" s="3875"/>
    </row>
    <row r="10" spans="1:33" ht="15.75">
      <c r="B10" s="3083" t="s">
        <v>713</v>
      </c>
      <c r="C10" s="3881">
        <v>70</v>
      </c>
      <c r="D10" s="3882">
        <v>123</v>
      </c>
      <c r="E10" s="3883">
        <f t="shared" si="0"/>
        <v>-53</v>
      </c>
      <c r="F10" s="3884"/>
      <c r="G10" s="3885">
        <v>73</v>
      </c>
      <c r="H10" s="3886">
        <f t="shared" si="1"/>
        <v>-73</v>
      </c>
      <c r="I10" s="3884">
        <v>3</v>
      </c>
      <c r="J10" s="3873">
        <v>2</v>
      </c>
      <c r="K10" s="3886">
        <f t="shared" si="2"/>
        <v>1</v>
      </c>
      <c r="L10" s="3869">
        <v>2</v>
      </c>
      <c r="M10" s="3870">
        <v>2</v>
      </c>
      <c r="N10" s="3886">
        <f t="shared" si="3"/>
        <v>0</v>
      </c>
      <c r="O10" s="3872">
        <v>18</v>
      </c>
      <c r="P10" s="3885">
        <v>20</v>
      </c>
      <c r="Q10" s="3886">
        <f t="shared" si="4"/>
        <v>-2</v>
      </c>
      <c r="R10" s="3884">
        <v>8</v>
      </c>
      <c r="S10" s="3885">
        <v>8</v>
      </c>
      <c r="T10" s="3886">
        <f t="shared" si="5"/>
        <v>0</v>
      </c>
      <c r="U10" s="3884">
        <v>15</v>
      </c>
      <c r="V10" s="3885">
        <v>14</v>
      </c>
      <c r="W10" s="3886">
        <f t="shared" si="6"/>
        <v>1</v>
      </c>
      <c r="X10" s="3869">
        <v>16</v>
      </c>
      <c r="Y10" s="3873">
        <v>4</v>
      </c>
      <c r="Z10" s="3886">
        <f t="shared" si="7"/>
        <v>12</v>
      </c>
      <c r="AB10" s="3875"/>
      <c r="AC10" s="3875"/>
      <c r="AD10" s="3875"/>
      <c r="AE10" s="3875"/>
      <c r="AF10" s="3875"/>
    </row>
    <row r="11" spans="1:33" ht="15.75">
      <c r="B11" s="3083" t="s">
        <v>707</v>
      </c>
      <c r="C11" s="3881">
        <v>59</v>
      </c>
      <c r="D11" s="3878">
        <v>41</v>
      </c>
      <c r="E11" s="3868">
        <f t="shared" si="0"/>
        <v>18</v>
      </c>
      <c r="F11" s="3869">
        <v>8</v>
      </c>
      <c r="G11" s="3873">
        <v>3</v>
      </c>
      <c r="H11" s="3871">
        <f t="shared" si="1"/>
        <v>5</v>
      </c>
      <c r="I11" s="3887">
        <v>1</v>
      </c>
      <c r="J11" s="3873">
        <v>2</v>
      </c>
      <c r="K11" s="3888">
        <f t="shared" si="2"/>
        <v>-1</v>
      </c>
      <c r="L11" s="3869">
        <v>3</v>
      </c>
      <c r="M11" s="3870">
        <v>0</v>
      </c>
      <c r="N11" s="3888">
        <f t="shared" si="3"/>
        <v>3</v>
      </c>
      <c r="O11" s="3872">
        <v>8</v>
      </c>
      <c r="P11" s="3873">
        <v>13</v>
      </c>
      <c r="Q11" s="3888">
        <f t="shared" si="4"/>
        <v>-5</v>
      </c>
      <c r="R11" s="3869">
        <v>7</v>
      </c>
      <c r="S11" s="3873">
        <v>10</v>
      </c>
      <c r="T11" s="3871">
        <f t="shared" si="5"/>
        <v>-3</v>
      </c>
      <c r="U11" s="3887">
        <v>13</v>
      </c>
      <c r="V11" s="3873">
        <v>10</v>
      </c>
      <c r="W11" s="3888">
        <f t="shared" si="6"/>
        <v>3</v>
      </c>
      <c r="X11" s="3869">
        <v>19</v>
      </c>
      <c r="Y11" s="3873">
        <v>3</v>
      </c>
      <c r="Z11" s="3888">
        <f t="shared" si="7"/>
        <v>16</v>
      </c>
      <c r="AB11" s="3875"/>
      <c r="AC11" s="3875"/>
      <c r="AD11" s="3875"/>
      <c r="AE11" s="3875"/>
      <c r="AF11" s="3875"/>
    </row>
    <row r="12" spans="1:33" ht="15.75">
      <c r="B12" s="1033" t="s">
        <v>708</v>
      </c>
      <c r="C12" s="3881">
        <v>53</v>
      </c>
      <c r="D12" s="3878">
        <v>44</v>
      </c>
      <c r="E12" s="3868">
        <f>SUM(C12-D12)</f>
        <v>9</v>
      </c>
      <c r="F12" s="3869">
        <v>3</v>
      </c>
      <c r="G12" s="3873">
        <v>11</v>
      </c>
      <c r="H12" s="3871">
        <f t="shared" si="1"/>
        <v>-8</v>
      </c>
      <c r="I12" s="3887">
        <v>2</v>
      </c>
      <c r="J12" s="3873">
        <v>1</v>
      </c>
      <c r="K12" s="3888">
        <f t="shared" si="2"/>
        <v>1</v>
      </c>
      <c r="L12" s="3869">
        <v>4</v>
      </c>
      <c r="M12" s="3870">
        <v>0</v>
      </c>
      <c r="N12" s="3888">
        <f t="shared" si="3"/>
        <v>4</v>
      </c>
      <c r="O12" s="3872">
        <v>9</v>
      </c>
      <c r="P12" s="3873">
        <v>11</v>
      </c>
      <c r="Q12" s="3888">
        <f t="shared" si="4"/>
        <v>-2</v>
      </c>
      <c r="R12" s="3869">
        <v>5</v>
      </c>
      <c r="S12" s="3873">
        <v>7</v>
      </c>
      <c r="T12" s="3871">
        <f t="shared" si="5"/>
        <v>-2</v>
      </c>
      <c r="U12" s="3887">
        <v>12</v>
      </c>
      <c r="V12" s="3873">
        <v>10</v>
      </c>
      <c r="W12" s="3888">
        <f t="shared" si="6"/>
        <v>2</v>
      </c>
      <c r="X12" s="3869">
        <v>18</v>
      </c>
      <c r="Y12" s="3873">
        <v>4</v>
      </c>
      <c r="Z12" s="3888">
        <f t="shared" si="7"/>
        <v>14</v>
      </c>
      <c r="AB12" s="3875"/>
      <c r="AC12" s="3875"/>
      <c r="AD12" s="3875"/>
      <c r="AE12" s="3875"/>
      <c r="AF12" s="3875"/>
    </row>
    <row r="13" spans="1:33" ht="15.75">
      <c r="B13" s="3084" t="s">
        <v>742</v>
      </c>
      <c r="C13" s="3877">
        <v>52</v>
      </c>
      <c r="D13" s="3889">
        <v>81</v>
      </c>
      <c r="E13" s="3890">
        <f>SUM(C13-D13)</f>
        <v>-29</v>
      </c>
      <c r="F13" s="3891">
        <v>6</v>
      </c>
      <c r="G13" s="3879">
        <v>16</v>
      </c>
      <c r="H13" s="3892">
        <f t="shared" si="1"/>
        <v>-10</v>
      </c>
      <c r="I13" s="3880">
        <v>2</v>
      </c>
      <c r="J13" s="3879">
        <v>4</v>
      </c>
      <c r="K13" s="3893">
        <f t="shared" si="2"/>
        <v>-2</v>
      </c>
      <c r="L13" s="3891">
        <v>0</v>
      </c>
      <c r="M13" s="3894">
        <v>1</v>
      </c>
      <c r="N13" s="3893">
        <f t="shared" si="3"/>
        <v>-1</v>
      </c>
      <c r="O13" s="3895">
        <v>9</v>
      </c>
      <c r="P13" s="3879">
        <v>27</v>
      </c>
      <c r="Q13" s="3893">
        <f t="shared" si="4"/>
        <v>-18</v>
      </c>
      <c r="R13" s="3891">
        <v>17</v>
      </c>
      <c r="S13" s="3879">
        <v>12</v>
      </c>
      <c r="T13" s="3892">
        <f t="shared" si="5"/>
        <v>5</v>
      </c>
      <c r="U13" s="3880">
        <v>8</v>
      </c>
      <c r="V13" s="3879">
        <v>15</v>
      </c>
      <c r="W13" s="3893">
        <f t="shared" si="6"/>
        <v>-7</v>
      </c>
      <c r="X13" s="3891">
        <v>10</v>
      </c>
      <c r="Y13" s="3879">
        <v>6</v>
      </c>
      <c r="Z13" s="3893">
        <f t="shared" si="7"/>
        <v>4</v>
      </c>
      <c r="AB13" s="3875"/>
      <c r="AC13" s="3875"/>
      <c r="AD13" s="3875"/>
      <c r="AE13" s="3875"/>
      <c r="AF13" s="3875"/>
    </row>
    <row r="14" spans="1:33" ht="15.75">
      <c r="B14" s="3083" t="s">
        <v>743</v>
      </c>
      <c r="C14" s="3881">
        <v>73</v>
      </c>
      <c r="D14" s="3882">
        <v>121</v>
      </c>
      <c r="E14" s="3883">
        <f t="shared" ref="E14:E25" si="8">SUM(C14-D14)</f>
        <v>-48</v>
      </c>
      <c r="F14" s="3884">
        <v>23</v>
      </c>
      <c r="G14" s="3885">
        <v>55</v>
      </c>
      <c r="H14" s="3886">
        <f t="shared" si="1"/>
        <v>-32</v>
      </c>
      <c r="I14" s="3884">
        <v>4</v>
      </c>
      <c r="J14" s="3873">
        <v>1</v>
      </c>
      <c r="K14" s="3886">
        <f t="shared" si="2"/>
        <v>3</v>
      </c>
      <c r="L14" s="3869">
        <v>1</v>
      </c>
      <c r="M14" s="3870">
        <v>4</v>
      </c>
      <c r="N14" s="3886">
        <f>SUM(L14-M14)</f>
        <v>-3</v>
      </c>
      <c r="O14" s="3872">
        <v>7</v>
      </c>
      <c r="P14" s="3885">
        <v>28</v>
      </c>
      <c r="Q14" s="3886">
        <f t="shared" si="4"/>
        <v>-21</v>
      </c>
      <c r="R14" s="3884">
        <v>2</v>
      </c>
      <c r="S14" s="3885">
        <v>0</v>
      </c>
      <c r="T14" s="3886">
        <f t="shared" si="5"/>
        <v>2</v>
      </c>
      <c r="U14" s="3884">
        <v>26</v>
      </c>
      <c r="V14" s="3885">
        <v>32</v>
      </c>
      <c r="W14" s="3886">
        <f t="shared" si="6"/>
        <v>-6</v>
      </c>
      <c r="X14" s="3869">
        <v>10</v>
      </c>
      <c r="Y14" s="3873">
        <v>1</v>
      </c>
      <c r="Z14" s="3886">
        <f t="shared" si="7"/>
        <v>9</v>
      </c>
      <c r="AB14" s="3875"/>
      <c r="AC14" s="3875"/>
      <c r="AD14" s="3875"/>
      <c r="AE14" s="3875"/>
      <c r="AF14" s="3875"/>
    </row>
    <row r="15" spans="1:33" ht="15.75">
      <c r="B15" s="3083" t="s">
        <v>726</v>
      </c>
      <c r="C15" s="3881">
        <v>63</v>
      </c>
      <c r="D15" s="3878">
        <v>31</v>
      </c>
      <c r="E15" s="3868">
        <f t="shared" si="8"/>
        <v>32</v>
      </c>
      <c r="F15" s="3869">
        <v>10</v>
      </c>
      <c r="G15" s="3873">
        <v>4</v>
      </c>
      <c r="H15" s="3871">
        <f t="shared" si="1"/>
        <v>6</v>
      </c>
      <c r="I15" s="3887">
        <v>0</v>
      </c>
      <c r="J15" s="3873">
        <v>1</v>
      </c>
      <c r="K15" s="3888">
        <f t="shared" si="2"/>
        <v>-1</v>
      </c>
      <c r="L15" s="3869">
        <v>1</v>
      </c>
      <c r="M15" s="3870">
        <v>1</v>
      </c>
      <c r="N15" s="3888">
        <f t="shared" si="3"/>
        <v>0</v>
      </c>
      <c r="O15" s="3872">
        <v>10</v>
      </c>
      <c r="P15" s="3873">
        <v>11</v>
      </c>
      <c r="Q15" s="3888">
        <f t="shared" si="4"/>
        <v>-1</v>
      </c>
      <c r="R15" s="3869">
        <v>13</v>
      </c>
      <c r="S15" s="3873">
        <v>4</v>
      </c>
      <c r="T15" s="3871">
        <f t="shared" si="5"/>
        <v>9</v>
      </c>
      <c r="U15" s="3887">
        <v>13</v>
      </c>
      <c r="V15" s="3873">
        <v>9</v>
      </c>
      <c r="W15" s="3888">
        <f t="shared" si="6"/>
        <v>4</v>
      </c>
      <c r="X15" s="3869">
        <v>16</v>
      </c>
      <c r="Y15" s="3873">
        <v>1</v>
      </c>
      <c r="Z15" s="3888">
        <f t="shared" si="7"/>
        <v>15</v>
      </c>
      <c r="AB15" s="3875"/>
      <c r="AC15" s="3875"/>
      <c r="AD15" s="3875"/>
      <c r="AE15" s="3875"/>
      <c r="AF15" s="3875"/>
    </row>
    <row r="16" spans="1:33" ht="13.5" customHeight="1">
      <c r="B16" s="1033" t="s">
        <v>727</v>
      </c>
      <c r="C16" s="3881">
        <v>42</v>
      </c>
      <c r="D16" s="3878">
        <v>37</v>
      </c>
      <c r="E16" s="3868">
        <f t="shared" si="8"/>
        <v>5</v>
      </c>
      <c r="F16" s="3869">
        <v>4</v>
      </c>
      <c r="G16" s="3873">
        <v>7</v>
      </c>
      <c r="H16" s="3871">
        <f t="shared" si="1"/>
        <v>-3</v>
      </c>
      <c r="I16" s="3887">
        <v>1</v>
      </c>
      <c r="J16" s="3873">
        <v>0</v>
      </c>
      <c r="K16" s="3888">
        <f t="shared" si="2"/>
        <v>1</v>
      </c>
      <c r="L16" s="3869">
        <v>1</v>
      </c>
      <c r="M16" s="3870">
        <v>1</v>
      </c>
      <c r="N16" s="3888">
        <f t="shared" si="3"/>
        <v>0</v>
      </c>
      <c r="O16" s="3872">
        <v>6</v>
      </c>
      <c r="P16" s="3873">
        <v>13</v>
      </c>
      <c r="Q16" s="3888">
        <f t="shared" si="4"/>
        <v>-7</v>
      </c>
      <c r="R16" s="3869">
        <v>6</v>
      </c>
      <c r="S16" s="3873">
        <v>11</v>
      </c>
      <c r="T16" s="3871">
        <f t="shared" si="5"/>
        <v>-5</v>
      </c>
      <c r="U16" s="3887">
        <v>12</v>
      </c>
      <c r="V16" s="3873">
        <v>5</v>
      </c>
      <c r="W16" s="3888">
        <f t="shared" si="6"/>
        <v>7</v>
      </c>
      <c r="X16" s="3869">
        <v>12</v>
      </c>
      <c r="Y16" s="3873">
        <v>0</v>
      </c>
      <c r="Z16" s="3888">
        <f t="shared" si="7"/>
        <v>12</v>
      </c>
      <c r="AF16" s="3896"/>
      <c r="AG16" s="3896"/>
    </row>
    <row r="17" spans="2:33" ht="13.5" customHeight="1">
      <c r="B17" s="3084" t="s">
        <v>728</v>
      </c>
      <c r="C17" s="3877">
        <v>48</v>
      </c>
      <c r="D17" s="3889">
        <v>66</v>
      </c>
      <c r="E17" s="3890">
        <f t="shared" si="8"/>
        <v>-18</v>
      </c>
      <c r="F17" s="3891">
        <v>2</v>
      </c>
      <c r="G17" s="3879">
        <v>8</v>
      </c>
      <c r="H17" s="3892">
        <f t="shared" si="1"/>
        <v>-6</v>
      </c>
      <c r="I17" s="3880">
        <v>1</v>
      </c>
      <c r="J17" s="3879">
        <v>5</v>
      </c>
      <c r="K17" s="3893">
        <f t="shared" si="2"/>
        <v>-4</v>
      </c>
      <c r="L17" s="3891">
        <v>2</v>
      </c>
      <c r="M17" s="3894">
        <v>0</v>
      </c>
      <c r="N17" s="3893">
        <f t="shared" si="3"/>
        <v>2</v>
      </c>
      <c r="O17" s="3895">
        <v>10</v>
      </c>
      <c r="P17" s="3879">
        <v>17</v>
      </c>
      <c r="Q17" s="3893">
        <f t="shared" si="4"/>
        <v>-7</v>
      </c>
      <c r="R17" s="3891">
        <v>13</v>
      </c>
      <c r="S17" s="3879">
        <v>17</v>
      </c>
      <c r="T17" s="3892">
        <f t="shared" si="5"/>
        <v>-4</v>
      </c>
      <c r="U17" s="3880">
        <v>9</v>
      </c>
      <c r="V17" s="3879">
        <v>18</v>
      </c>
      <c r="W17" s="3893">
        <f t="shared" si="6"/>
        <v>-9</v>
      </c>
      <c r="X17" s="3891">
        <v>11</v>
      </c>
      <c r="Y17" s="3879">
        <v>1</v>
      </c>
      <c r="Z17" s="3893">
        <f t="shared" si="7"/>
        <v>10</v>
      </c>
      <c r="AF17" s="3896"/>
      <c r="AG17" s="3896"/>
    </row>
    <row r="18" spans="2:33" ht="13.5" customHeight="1">
      <c r="B18" s="3083" t="s">
        <v>795</v>
      </c>
      <c r="C18" s="3881">
        <v>60</v>
      </c>
      <c r="D18" s="3878">
        <v>127</v>
      </c>
      <c r="E18" s="3868">
        <f t="shared" si="8"/>
        <v>-67</v>
      </c>
      <c r="F18" s="3869">
        <v>11</v>
      </c>
      <c r="G18" s="3873">
        <v>58</v>
      </c>
      <c r="H18" s="3871">
        <f t="shared" si="1"/>
        <v>-47</v>
      </c>
      <c r="I18" s="3887">
        <v>1</v>
      </c>
      <c r="J18" s="3873">
        <v>6</v>
      </c>
      <c r="K18" s="3888">
        <f t="shared" si="2"/>
        <v>-5</v>
      </c>
      <c r="L18" s="3869">
        <v>2</v>
      </c>
      <c r="M18" s="3870">
        <v>3</v>
      </c>
      <c r="N18" s="3888">
        <f t="shared" si="3"/>
        <v>-1</v>
      </c>
      <c r="O18" s="3872">
        <v>12</v>
      </c>
      <c r="P18" s="3873">
        <v>24</v>
      </c>
      <c r="Q18" s="3888">
        <f t="shared" si="4"/>
        <v>-12</v>
      </c>
      <c r="R18" s="3869">
        <v>10</v>
      </c>
      <c r="S18" s="3873">
        <v>12</v>
      </c>
      <c r="T18" s="3871">
        <f t="shared" si="5"/>
        <v>-2</v>
      </c>
      <c r="U18" s="3887">
        <v>8</v>
      </c>
      <c r="V18" s="3873">
        <v>23</v>
      </c>
      <c r="W18" s="3888">
        <f t="shared" si="6"/>
        <v>-15</v>
      </c>
      <c r="X18" s="3869">
        <v>16</v>
      </c>
      <c r="Y18" s="3873">
        <v>1</v>
      </c>
      <c r="Z18" s="3888">
        <f t="shared" si="7"/>
        <v>15</v>
      </c>
      <c r="AF18" s="3896"/>
      <c r="AG18" s="3896"/>
    </row>
    <row r="19" spans="2:33" ht="13.5" customHeight="1">
      <c r="B19" s="3083" t="s">
        <v>769</v>
      </c>
      <c r="C19" s="3881">
        <v>60</v>
      </c>
      <c r="D19" s="3878">
        <v>60</v>
      </c>
      <c r="E19" s="3868">
        <f t="shared" si="8"/>
        <v>0</v>
      </c>
      <c r="F19" s="3869">
        <v>6</v>
      </c>
      <c r="G19" s="3873">
        <v>22</v>
      </c>
      <c r="H19" s="3871">
        <f t="shared" si="1"/>
        <v>-16</v>
      </c>
      <c r="I19" s="3887">
        <v>2</v>
      </c>
      <c r="J19" s="3873">
        <v>4</v>
      </c>
      <c r="K19" s="3888">
        <f t="shared" si="2"/>
        <v>-2</v>
      </c>
      <c r="L19" s="3869">
        <v>1</v>
      </c>
      <c r="M19" s="3870">
        <v>0</v>
      </c>
      <c r="N19" s="3888">
        <f t="shared" si="3"/>
        <v>1</v>
      </c>
      <c r="O19" s="3872">
        <v>12</v>
      </c>
      <c r="P19" s="3873">
        <v>15</v>
      </c>
      <c r="Q19" s="3888">
        <f t="shared" si="4"/>
        <v>-3</v>
      </c>
      <c r="R19" s="3869">
        <v>8</v>
      </c>
      <c r="S19" s="3873">
        <v>10</v>
      </c>
      <c r="T19" s="3871">
        <f t="shared" si="5"/>
        <v>-2</v>
      </c>
      <c r="U19" s="3887">
        <v>19</v>
      </c>
      <c r="V19" s="3873">
        <v>9</v>
      </c>
      <c r="W19" s="3888">
        <f t="shared" si="6"/>
        <v>10</v>
      </c>
      <c r="X19" s="3869">
        <v>12</v>
      </c>
      <c r="Y19" s="3873">
        <v>0</v>
      </c>
      <c r="Z19" s="3888">
        <f t="shared" si="7"/>
        <v>12</v>
      </c>
      <c r="AB19" s="3896"/>
      <c r="AC19" s="3896"/>
      <c r="AF19" s="3896"/>
      <c r="AG19" s="3896"/>
    </row>
    <row r="20" spans="2:33" ht="13.5" customHeight="1">
      <c r="B20" s="1033" t="s">
        <v>755</v>
      </c>
      <c r="C20" s="3881">
        <v>50</v>
      </c>
      <c r="D20" s="3878">
        <v>60</v>
      </c>
      <c r="E20" s="3868">
        <f t="shared" si="8"/>
        <v>-10</v>
      </c>
      <c r="F20" s="3869">
        <v>5</v>
      </c>
      <c r="G20" s="3873">
        <v>23</v>
      </c>
      <c r="H20" s="3871">
        <f t="shared" si="1"/>
        <v>-18</v>
      </c>
      <c r="I20" s="3887">
        <v>0</v>
      </c>
      <c r="J20" s="3873">
        <v>3</v>
      </c>
      <c r="K20" s="3888">
        <f t="shared" si="2"/>
        <v>-3</v>
      </c>
      <c r="L20" s="3869">
        <v>1</v>
      </c>
      <c r="M20" s="3870">
        <v>1</v>
      </c>
      <c r="N20" s="3888">
        <f t="shared" si="3"/>
        <v>0</v>
      </c>
      <c r="O20" s="3872">
        <v>10</v>
      </c>
      <c r="P20" s="3873">
        <v>14</v>
      </c>
      <c r="Q20" s="3888">
        <f t="shared" si="4"/>
        <v>-4</v>
      </c>
      <c r="R20" s="3869">
        <v>6</v>
      </c>
      <c r="S20" s="3873">
        <v>9</v>
      </c>
      <c r="T20" s="3871">
        <f t="shared" si="5"/>
        <v>-3</v>
      </c>
      <c r="U20" s="3887">
        <v>18</v>
      </c>
      <c r="V20" s="3873">
        <v>9</v>
      </c>
      <c r="W20" s="3888">
        <f t="shared" si="6"/>
        <v>9</v>
      </c>
      <c r="X20" s="3869">
        <v>10</v>
      </c>
      <c r="Y20" s="3873">
        <v>1</v>
      </c>
      <c r="Z20" s="3888">
        <f t="shared" si="7"/>
        <v>9</v>
      </c>
      <c r="AB20" s="3896"/>
      <c r="AC20" s="3896"/>
      <c r="AF20" s="3896"/>
      <c r="AG20" s="3896"/>
    </row>
    <row r="21" spans="2:33" ht="13.5" customHeight="1">
      <c r="B21" s="3084" t="s">
        <v>770</v>
      </c>
      <c r="C21" s="3877">
        <v>42</v>
      </c>
      <c r="D21" s="3889">
        <v>73</v>
      </c>
      <c r="E21" s="3890">
        <f t="shared" si="8"/>
        <v>-31</v>
      </c>
      <c r="F21" s="3891">
        <v>3</v>
      </c>
      <c r="G21" s="3879">
        <v>6</v>
      </c>
      <c r="H21" s="3892">
        <f t="shared" si="1"/>
        <v>-3</v>
      </c>
      <c r="I21" s="3880">
        <v>0</v>
      </c>
      <c r="J21" s="3879">
        <v>7</v>
      </c>
      <c r="K21" s="3893">
        <f t="shared" si="2"/>
        <v>-7</v>
      </c>
      <c r="L21" s="3891">
        <v>1</v>
      </c>
      <c r="M21" s="3894">
        <v>0</v>
      </c>
      <c r="N21" s="3893">
        <f t="shared" si="3"/>
        <v>1</v>
      </c>
      <c r="O21" s="3895">
        <v>11</v>
      </c>
      <c r="P21" s="3879">
        <v>21</v>
      </c>
      <c r="Q21" s="3893">
        <f t="shared" si="4"/>
        <v>-10</v>
      </c>
      <c r="R21" s="3891">
        <v>7</v>
      </c>
      <c r="S21" s="3879">
        <v>14</v>
      </c>
      <c r="T21" s="3892">
        <f t="shared" si="5"/>
        <v>-7</v>
      </c>
      <c r="U21" s="3880">
        <v>8</v>
      </c>
      <c r="V21" s="3879">
        <v>19</v>
      </c>
      <c r="W21" s="3893">
        <f t="shared" si="6"/>
        <v>-11</v>
      </c>
      <c r="X21" s="3891">
        <v>12</v>
      </c>
      <c r="Y21" s="3879">
        <v>6</v>
      </c>
      <c r="Z21" s="3893">
        <f t="shared" si="7"/>
        <v>6</v>
      </c>
      <c r="AB21" s="3896"/>
      <c r="AC21" s="3896"/>
      <c r="AF21" s="3896"/>
      <c r="AG21" s="3896"/>
    </row>
    <row r="22" spans="2:33" ht="13.5" customHeight="1">
      <c r="B22" s="3083" t="s">
        <v>794</v>
      </c>
      <c r="C22" s="3881">
        <v>58</v>
      </c>
      <c r="D22" s="3878">
        <v>122</v>
      </c>
      <c r="E22" s="3868">
        <f t="shared" si="8"/>
        <v>-64</v>
      </c>
      <c r="F22" s="3869">
        <v>11</v>
      </c>
      <c r="G22" s="3873">
        <v>49</v>
      </c>
      <c r="H22" s="3871">
        <f t="shared" si="1"/>
        <v>-38</v>
      </c>
      <c r="I22" s="3887">
        <v>1</v>
      </c>
      <c r="J22" s="3873">
        <v>8</v>
      </c>
      <c r="K22" s="3888">
        <f t="shared" si="2"/>
        <v>-7</v>
      </c>
      <c r="L22" s="3869">
        <v>0</v>
      </c>
      <c r="M22" s="3870">
        <v>4</v>
      </c>
      <c r="N22" s="3888">
        <f t="shared" si="3"/>
        <v>-4</v>
      </c>
      <c r="O22" s="3872">
        <v>9</v>
      </c>
      <c r="P22" s="3873">
        <v>23</v>
      </c>
      <c r="Q22" s="3888">
        <f t="shared" si="4"/>
        <v>-14</v>
      </c>
      <c r="R22" s="3869">
        <v>11</v>
      </c>
      <c r="S22" s="3873">
        <v>9</v>
      </c>
      <c r="T22" s="3871">
        <f t="shared" si="5"/>
        <v>2</v>
      </c>
      <c r="U22" s="3887">
        <v>15</v>
      </c>
      <c r="V22" s="3873">
        <v>25</v>
      </c>
      <c r="W22" s="3888">
        <f t="shared" si="6"/>
        <v>-10</v>
      </c>
      <c r="X22" s="3869">
        <v>11</v>
      </c>
      <c r="Y22" s="3873">
        <v>4</v>
      </c>
      <c r="Z22" s="3888">
        <f t="shared" si="7"/>
        <v>7</v>
      </c>
      <c r="AB22" s="3896"/>
      <c r="AC22" s="3896"/>
      <c r="AF22" s="3896"/>
      <c r="AG22" s="3896"/>
    </row>
    <row r="23" spans="2:33" ht="13.5" customHeight="1">
      <c r="B23" s="3083" t="s">
        <v>798</v>
      </c>
      <c r="C23" s="3881">
        <v>51</v>
      </c>
      <c r="D23" s="3878">
        <v>32</v>
      </c>
      <c r="E23" s="3868">
        <f t="shared" si="8"/>
        <v>19</v>
      </c>
      <c r="F23" s="3869">
        <v>3</v>
      </c>
      <c r="G23" s="3873">
        <v>6</v>
      </c>
      <c r="H23" s="3871">
        <f t="shared" si="1"/>
        <v>-3</v>
      </c>
      <c r="I23" s="3887">
        <v>0</v>
      </c>
      <c r="J23" s="3873">
        <v>2</v>
      </c>
      <c r="K23" s="3888">
        <f t="shared" si="2"/>
        <v>-2</v>
      </c>
      <c r="L23" s="3869">
        <v>1</v>
      </c>
      <c r="M23" s="3870">
        <v>2</v>
      </c>
      <c r="N23" s="3888">
        <f t="shared" si="3"/>
        <v>-1</v>
      </c>
      <c r="O23" s="3872">
        <v>10</v>
      </c>
      <c r="P23" s="3873">
        <v>6</v>
      </c>
      <c r="Q23" s="3888">
        <f t="shared" si="4"/>
        <v>4</v>
      </c>
      <c r="R23" s="3869">
        <v>7</v>
      </c>
      <c r="S23" s="3873">
        <v>10</v>
      </c>
      <c r="T23" s="3871">
        <f t="shared" si="5"/>
        <v>-3</v>
      </c>
      <c r="U23" s="3887">
        <v>10</v>
      </c>
      <c r="V23" s="3873">
        <v>5</v>
      </c>
      <c r="W23" s="3888">
        <f t="shared" si="6"/>
        <v>5</v>
      </c>
      <c r="X23" s="3869">
        <v>20</v>
      </c>
      <c r="Y23" s="3873">
        <v>1</v>
      </c>
      <c r="Z23" s="3888">
        <f t="shared" si="7"/>
        <v>19</v>
      </c>
      <c r="AB23" s="3896"/>
      <c r="AC23" s="3896"/>
      <c r="AF23" s="3896"/>
      <c r="AG23" s="3896"/>
    </row>
    <row r="24" spans="2:33" ht="13.5" customHeight="1">
      <c r="B24" s="3083" t="s">
        <v>787</v>
      </c>
      <c r="C24" s="3881">
        <v>35</v>
      </c>
      <c r="D24" s="3878">
        <v>37</v>
      </c>
      <c r="E24" s="3897">
        <f t="shared" si="8"/>
        <v>-2</v>
      </c>
      <c r="F24" s="3887">
        <v>3</v>
      </c>
      <c r="G24" s="3873">
        <v>2</v>
      </c>
      <c r="H24" s="3871">
        <f t="shared" si="1"/>
        <v>1</v>
      </c>
      <c r="I24" s="3887">
        <v>0</v>
      </c>
      <c r="J24" s="3873">
        <v>2</v>
      </c>
      <c r="K24" s="3888">
        <f t="shared" si="2"/>
        <v>-2</v>
      </c>
      <c r="L24" s="3869">
        <v>0</v>
      </c>
      <c r="M24" s="3870">
        <v>2</v>
      </c>
      <c r="N24" s="3888">
        <f t="shared" si="3"/>
        <v>-2</v>
      </c>
      <c r="O24" s="3887">
        <v>5</v>
      </c>
      <c r="P24" s="3873">
        <v>10</v>
      </c>
      <c r="Q24" s="3888">
        <f t="shared" si="4"/>
        <v>-5</v>
      </c>
      <c r="R24" s="3869">
        <v>9</v>
      </c>
      <c r="S24" s="3873">
        <v>7</v>
      </c>
      <c r="T24" s="3871">
        <f t="shared" si="5"/>
        <v>2</v>
      </c>
      <c r="U24" s="3887">
        <v>11</v>
      </c>
      <c r="V24" s="3873">
        <v>14</v>
      </c>
      <c r="W24" s="3888">
        <f t="shared" si="6"/>
        <v>-3</v>
      </c>
      <c r="X24" s="3869">
        <v>7</v>
      </c>
      <c r="Y24" s="3873">
        <v>0</v>
      </c>
      <c r="Z24" s="3888">
        <f t="shared" si="7"/>
        <v>7</v>
      </c>
      <c r="AB24" s="3896"/>
      <c r="AC24" s="3896"/>
      <c r="AF24" s="3896"/>
      <c r="AG24" s="3896"/>
    </row>
    <row r="25" spans="2:33" ht="13.5" customHeight="1">
      <c r="B25" s="3084" t="s">
        <v>799</v>
      </c>
      <c r="C25" s="3877">
        <v>53</v>
      </c>
      <c r="D25" s="3889">
        <v>87</v>
      </c>
      <c r="E25" s="3890">
        <f t="shared" si="8"/>
        <v>-34</v>
      </c>
      <c r="F25" s="3891">
        <v>1</v>
      </c>
      <c r="G25" s="3879">
        <v>14</v>
      </c>
      <c r="H25" s="3892">
        <f t="shared" si="1"/>
        <v>-13</v>
      </c>
      <c r="I25" s="3880">
        <v>3</v>
      </c>
      <c r="J25" s="3879">
        <v>2</v>
      </c>
      <c r="K25" s="3893">
        <f t="shared" si="2"/>
        <v>1</v>
      </c>
      <c r="L25" s="3891">
        <v>0</v>
      </c>
      <c r="M25" s="3894">
        <v>1</v>
      </c>
      <c r="N25" s="3893">
        <f t="shared" si="3"/>
        <v>-1</v>
      </c>
      <c r="O25" s="3895">
        <v>12</v>
      </c>
      <c r="P25" s="3879">
        <v>26</v>
      </c>
      <c r="Q25" s="3893">
        <f t="shared" si="4"/>
        <v>-14</v>
      </c>
      <c r="R25" s="3891">
        <v>12</v>
      </c>
      <c r="S25" s="3879">
        <v>24</v>
      </c>
      <c r="T25" s="3892">
        <f t="shared" si="5"/>
        <v>-12</v>
      </c>
      <c r="U25" s="3880">
        <v>16</v>
      </c>
      <c r="V25" s="3879">
        <v>18</v>
      </c>
      <c r="W25" s="3893">
        <f t="shared" si="6"/>
        <v>-2</v>
      </c>
      <c r="X25" s="3891">
        <v>9</v>
      </c>
      <c r="Y25" s="3879">
        <v>2</v>
      </c>
      <c r="Z25" s="3893">
        <f t="shared" si="7"/>
        <v>7</v>
      </c>
      <c r="AB25" s="3896"/>
      <c r="AC25" s="3896"/>
      <c r="AF25" s="3896"/>
      <c r="AG25" s="3896"/>
    </row>
    <row r="26" spans="2:33" ht="13.5" customHeight="1">
      <c r="B26" s="3083" t="s">
        <v>856</v>
      </c>
      <c r="C26" s="3881">
        <v>62</v>
      </c>
      <c r="D26" s="3878">
        <v>108</v>
      </c>
      <c r="E26" s="3868">
        <f t="shared" ref="E26" si="9">SUM(C26-D26)</f>
        <v>-46</v>
      </c>
      <c r="F26" s="3869">
        <v>9</v>
      </c>
      <c r="G26" s="3873">
        <v>39</v>
      </c>
      <c r="H26" s="3871">
        <f t="shared" ref="H26:H31" si="10">SUM(F26-G26)</f>
        <v>-30</v>
      </c>
      <c r="I26" s="3887">
        <v>0</v>
      </c>
      <c r="J26" s="3873">
        <v>3</v>
      </c>
      <c r="K26" s="3888">
        <f t="shared" ref="K26" si="11">SUM(I26-J26)</f>
        <v>-3</v>
      </c>
      <c r="L26" s="3869">
        <v>0</v>
      </c>
      <c r="M26" s="3870">
        <v>3</v>
      </c>
      <c r="N26" s="3888">
        <f t="shared" ref="N26" si="12">SUM(L26-M26)</f>
        <v>-3</v>
      </c>
      <c r="O26" s="3872">
        <v>13</v>
      </c>
      <c r="P26" s="3873">
        <v>32</v>
      </c>
      <c r="Q26" s="3888">
        <f t="shared" ref="Q26" si="13">SUM(O26-P26)</f>
        <v>-19</v>
      </c>
      <c r="R26" s="3869">
        <v>8</v>
      </c>
      <c r="S26" s="3873">
        <v>10</v>
      </c>
      <c r="T26" s="3871">
        <f t="shared" ref="T26" si="14">SUM(R26-S26)</f>
        <v>-2</v>
      </c>
      <c r="U26" s="3887">
        <v>16</v>
      </c>
      <c r="V26" s="3873">
        <v>21</v>
      </c>
      <c r="W26" s="3888">
        <f t="shared" si="6"/>
        <v>-5</v>
      </c>
      <c r="X26" s="3869">
        <v>16</v>
      </c>
      <c r="Y26" s="3873">
        <v>0</v>
      </c>
      <c r="Z26" s="3888">
        <f t="shared" ref="Z26" si="15">SUM(X26-Y26)</f>
        <v>16</v>
      </c>
      <c r="AB26" s="3896"/>
      <c r="AC26" s="3896"/>
      <c r="AF26" s="3896"/>
      <c r="AG26" s="3896"/>
    </row>
    <row r="27" spans="2:33" ht="15.75">
      <c r="B27" s="3083" t="s">
        <v>857</v>
      </c>
      <c r="C27" s="3881">
        <v>43</v>
      </c>
      <c r="D27" s="3878">
        <v>30</v>
      </c>
      <c r="E27" s="3897">
        <f t="shared" ref="E27:E31" si="16">SUM(C27-D27)</f>
        <v>13</v>
      </c>
      <c r="F27" s="3887">
        <v>2</v>
      </c>
      <c r="G27" s="3873">
        <v>2</v>
      </c>
      <c r="H27" s="3871">
        <f t="shared" si="10"/>
        <v>0</v>
      </c>
      <c r="I27" s="3887">
        <v>2</v>
      </c>
      <c r="J27" s="3873">
        <v>3</v>
      </c>
      <c r="K27" s="3888">
        <f t="shared" ref="K27:K31" si="17">SUM(I27-J27)</f>
        <v>-1</v>
      </c>
      <c r="L27" s="3887">
        <v>0</v>
      </c>
      <c r="M27" s="3873">
        <v>0</v>
      </c>
      <c r="N27" s="3888">
        <f t="shared" ref="N27:N31" si="18">SUM(L27-M27)</f>
        <v>0</v>
      </c>
      <c r="O27" s="3872">
        <v>10</v>
      </c>
      <c r="P27" s="3873">
        <v>9</v>
      </c>
      <c r="Q27" s="3888">
        <f t="shared" ref="Q27:Q31" si="19">SUM(O27-P27)</f>
        <v>1</v>
      </c>
      <c r="R27" s="3887">
        <v>4</v>
      </c>
      <c r="S27" s="3873">
        <v>7</v>
      </c>
      <c r="T27" s="3888">
        <f t="shared" ref="T27:T31" si="20">SUM(R27-S27)</f>
        <v>-3</v>
      </c>
      <c r="U27" s="3887">
        <v>13</v>
      </c>
      <c r="V27" s="3873">
        <v>8</v>
      </c>
      <c r="W27" s="3888">
        <f t="shared" si="6"/>
        <v>5</v>
      </c>
      <c r="X27" s="3887">
        <v>12</v>
      </c>
      <c r="Y27" s="3873">
        <v>1</v>
      </c>
      <c r="Z27" s="3888">
        <f t="shared" ref="Z27:Z31" si="21">SUM(X27-Y27)</f>
        <v>11</v>
      </c>
      <c r="AB27" s="3896"/>
      <c r="AC27" s="3896"/>
      <c r="AD27" s="3896"/>
      <c r="AF27" s="3896"/>
      <c r="AG27" s="3896"/>
    </row>
    <row r="28" spans="2:33" ht="15.75">
      <c r="B28" s="3083" t="s">
        <v>858</v>
      </c>
      <c r="C28" s="3881">
        <v>33</v>
      </c>
      <c r="D28" s="3878">
        <v>28</v>
      </c>
      <c r="E28" s="3897">
        <f t="shared" si="16"/>
        <v>5</v>
      </c>
      <c r="F28" s="3887">
        <v>0</v>
      </c>
      <c r="G28" s="3873">
        <v>3</v>
      </c>
      <c r="H28" s="3871">
        <f t="shared" si="10"/>
        <v>-3</v>
      </c>
      <c r="I28" s="3887">
        <v>2</v>
      </c>
      <c r="J28" s="3873">
        <v>3</v>
      </c>
      <c r="K28" s="3888">
        <f t="shared" si="17"/>
        <v>-1</v>
      </c>
      <c r="L28" s="3887">
        <v>1</v>
      </c>
      <c r="M28" s="3873">
        <v>0</v>
      </c>
      <c r="N28" s="3888">
        <f t="shared" si="18"/>
        <v>1</v>
      </c>
      <c r="O28" s="3872">
        <v>5</v>
      </c>
      <c r="P28" s="3873">
        <v>8</v>
      </c>
      <c r="Q28" s="3888">
        <f t="shared" si="19"/>
        <v>-3</v>
      </c>
      <c r="R28" s="3887">
        <v>4</v>
      </c>
      <c r="S28" s="3873">
        <v>5</v>
      </c>
      <c r="T28" s="3888">
        <f t="shared" si="20"/>
        <v>-1</v>
      </c>
      <c r="U28" s="3887">
        <v>12</v>
      </c>
      <c r="V28" s="3873">
        <v>9</v>
      </c>
      <c r="W28" s="3888">
        <f t="shared" si="6"/>
        <v>3</v>
      </c>
      <c r="X28" s="3887">
        <v>9</v>
      </c>
      <c r="Y28" s="3873">
        <v>0</v>
      </c>
      <c r="Z28" s="3888">
        <f t="shared" si="21"/>
        <v>9</v>
      </c>
      <c r="AB28" s="3896"/>
      <c r="AC28" s="3896"/>
      <c r="AD28" s="3896"/>
      <c r="AF28" s="3896"/>
      <c r="AG28" s="3896"/>
    </row>
    <row r="29" spans="2:33" ht="15.75">
      <c r="B29" s="3925" t="s">
        <v>859</v>
      </c>
      <c r="C29" s="3877">
        <v>45</v>
      </c>
      <c r="D29" s="3889">
        <v>52</v>
      </c>
      <c r="E29" s="3898">
        <f t="shared" si="16"/>
        <v>-7</v>
      </c>
      <c r="F29" s="3880">
        <v>2</v>
      </c>
      <c r="G29" s="3879">
        <v>5</v>
      </c>
      <c r="H29" s="3871">
        <f t="shared" si="10"/>
        <v>-3</v>
      </c>
      <c r="I29" s="3880">
        <v>1</v>
      </c>
      <c r="J29" s="3879">
        <v>2</v>
      </c>
      <c r="K29" s="3888">
        <f t="shared" si="17"/>
        <v>-1</v>
      </c>
      <c r="L29" s="3887">
        <v>2</v>
      </c>
      <c r="M29" s="3873">
        <v>1</v>
      </c>
      <c r="N29" s="3888">
        <f t="shared" si="18"/>
        <v>1</v>
      </c>
      <c r="O29" s="3895">
        <v>11</v>
      </c>
      <c r="P29" s="3879">
        <v>18</v>
      </c>
      <c r="Q29" s="3888">
        <f t="shared" si="19"/>
        <v>-7</v>
      </c>
      <c r="R29" s="3887">
        <v>12</v>
      </c>
      <c r="S29" s="3873">
        <v>12</v>
      </c>
      <c r="T29" s="3888">
        <f t="shared" si="20"/>
        <v>0</v>
      </c>
      <c r="U29" s="3887">
        <v>9</v>
      </c>
      <c r="V29" s="3873">
        <v>11</v>
      </c>
      <c r="W29" s="3888">
        <f t="shared" si="6"/>
        <v>-2</v>
      </c>
      <c r="X29" s="3887">
        <v>8</v>
      </c>
      <c r="Y29" s="3873">
        <v>3</v>
      </c>
      <c r="Z29" s="3888">
        <f t="shared" si="21"/>
        <v>5</v>
      </c>
      <c r="AB29" s="3896"/>
      <c r="AC29" s="3896"/>
      <c r="AD29" s="3896"/>
      <c r="AF29" s="3896"/>
      <c r="AG29" s="3896"/>
    </row>
    <row r="30" spans="2:33" ht="15.75">
      <c r="B30" s="3083" t="s">
        <v>860</v>
      </c>
      <c r="C30" s="3881">
        <v>88</v>
      </c>
      <c r="D30" s="3878">
        <v>103</v>
      </c>
      <c r="E30" s="3897">
        <f t="shared" si="16"/>
        <v>-15</v>
      </c>
      <c r="F30" s="3887">
        <v>21</v>
      </c>
      <c r="G30" s="3873">
        <v>51</v>
      </c>
      <c r="H30" s="3899">
        <f t="shared" si="10"/>
        <v>-30</v>
      </c>
      <c r="I30" s="3887">
        <v>1</v>
      </c>
      <c r="J30" s="3873">
        <v>2</v>
      </c>
      <c r="K30" s="3899">
        <f t="shared" si="17"/>
        <v>-1</v>
      </c>
      <c r="L30" s="3900">
        <v>1</v>
      </c>
      <c r="M30" s="3901">
        <v>0</v>
      </c>
      <c r="N30" s="3899">
        <f t="shared" si="18"/>
        <v>1</v>
      </c>
      <c r="O30" s="3872">
        <v>14</v>
      </c>
      <c r="P30" s="3873">
        <v>20</v>
      </c>
      <c r="Q30" s="3899">
        <f t="shared" si="19"/>
        <v>-6</v>
      </c>
      <c r="R30" s="3900">
        <v>25</v>
      </c>
      <c r="S30" s="3901">
        <v>10</v>
      </c>
      <c r="T30" s="3899">
        <f t="shared" si="20"/>
        <v>15</v>
      </c>
      <c r="U30" s="3900">
        <v>15</v>
      </c>
      <c r="V30" s="3901">
        <v>18</v>
      </c>
      <c r="W30" s="3899">
        <f t="shared" si="6"/>
        <v>-3</v>
      </c>
      <c r="X30" s="3900">
        <v>11</v>
      </c>
      <c r="Y30" s="3901">
        <v>2</v>
      </c>
      <c r="Z30" s="3899">
        <f t="shared" si="21"/>
        <v>9</v>
      </c>
      <c r="AB30" s="3896"/>
      <c r="AC30" s="3896"/>
      <c r="AD30" s="3896"/>
      <c r="AF30" s="3896"/>
      <c r="AG30" s="3896"/>
    </row>
    <row r="31" spans="2:33" ht="15.75">
      <c r="B31" s="3083" t="s">
        <v>868</v>
      </c>
      <c r="C31" s="3881">
        <v>78</v>
      </c>
      <c r="D31" s="3878">
        <v>47</v>
      </c>
      <c r="E31" s="3868">
        <f t="shared" si="16"/>
        <v>31</v>
      </c>
      <c r="F31" s="3887">
        <v>15</v>
      </c>
      <c r="G31" s="3873">
        <v>7</v>
      </c>
      <c r="H31" s="3871">
        <f t="shared" si="10"/>
        <v>8</v>
      </c>
      <c r="I31" s="3887">
        <v>0</v>
      </c>
      <c r="J31" s="3873">
        <v>2</v>
      </c>
      <c r="K31" s="3888">
        <f t="shared" si="17"/>
        <v>-2</v>
      </c>
      <c r="L31" s="3887">
        <v>0</v>
      </c>
      <c r="M31" s="3873">
        <v>3</v>
      </c>
      <c r="N31" s="3888">
        <f t="shared" si="18"/>
        <v>-3</v>
      </c>
      <c r="O31" s="3872">
        <v>10</v>
      </c>
      <c r="P31" s="3873">
        <v>14</v>
      </c>
      <c r="Q31" s="3888">
        <f t="shared" si="19"/>
        <v>-4</v>
      </c>
      <c r="R31" s="3887">
        <v>14</v>
      </c>
      <c r="S31" s="3873">
        <v>10</v>
      </c>
      <c r="T31" s="3888">
        <f t="shared" si="20"/>
        <v>4</v>
      </c>
      <c r="U31" s="3887">
        <v>23</v>
      </c>
      <c r="V31" s="3873">
        <v>11</v>
      </c>
      <c r="W31" s="3888">
        <f t="shared" si="6"/>
        <v>12</v>
      </c>
      <c r="X31" s="3887">
        <v>16</v>
      </c>
      <c r="Y31" s="3873">
        <v>0</v>
      </c>
      <c r="Z31" s="3888">
        <f t="shared" si="21"/>
        <v>16</v>
      </c>
      <c r="AB31" s="3896"/>
      <c r="AC31" s="3896"/>
      <c r="AD31" s="3896"/>
      <c r="AF31" s="3896"/>
      <c r="AG31" s="3896"/>
    </row>
    <row r="32" spans="2:33" ht="15.75">
      <c r="B32" s="3083" t="s">
        <v>881</v>
      </c>
      <c r="C32" s="3881">
        <v>65</v>
      </c>
      <c r="D32" s="3878">
        <v>43</v>
      </c>
      <c r="E32" s="3868">
        <f t="shared" ref="E32:E33" si="22">SUM(C32-D32)</f>
        <v>22</v>
      </c>
      <c r="F32" s="3887">
        <v>6</v>
      </c>
      <c r="G32" s="3869">
        <v>6</v>
      </c>
      <c r="H32" s="3871">
        <f t="shared" ref="H32:H33" si="23">SUM(F32-G32)</f>
        <v>0</v>
      </c>
      <c r="I32" s="3887">
        <v>0</v>
      </c>
      <c r="J32" s="3873">
        <v>3</v>
      </c>
      <c r="K32" s="3888">
        <f t="shared" ref="K32:K33" si="24">SUM(I32-J32)</f>
        <v>-3</v>
      </c>
      <c r="L32" s="3887">
        <v>3</v>
      </c>
      <c r="M32" s="3873">
        <v>0</v>
      </c>
      <c r="N32" s="3888">
        <f t="shared" ref="N32:N33" si="25">SUM(L32-M32)</f>
        <v>3</v>
      </c>
      <c r="O32" s="3872">
        <v>8</v>
      </c>
      <c r="P32" s="3873">
        <v>17</v>
      </c>
      <c r="Q32" s="3888">
        <f t="shared" ref="Q32:Q33" si="26">SUM(O32-P32)</f>
        <v>-9</v>
      </c>
      <c r="R32" s="3887">
        <v>22</v>
      </c>
      <c r="S32" s="3873">
        <v>4</v>
      </c>
      <c r="T32" s="3888">
        <f t="shared" ref="T32:T33" si="27">SUM(R32-S32)</f>
        <v>18</v>
      </c>
      <c r="U32" s="3887">
        <v>14</v>
      </c>
      <c r="V32" s="3873">
        <v>11</v>
      </c>
      <c r="W32" s="3888">
        <f t="shared" ref="W32:W34" si="28">SUM(U32-V32)</f>
        <v>3</v>
      </c>
      <c r="X32" s="3887">
        <v>12</v>
      </c>
      <c r="Y32" s="3873">
        <v>2</v>
      </c>
      <c r="Z32" s="3888">
        <f t="shared" ref="Z32:Z34" si="29">SUM(X32-Y32)</f>
        <v>10</v>
      </c>
      <c r="AB32" s="3902"/>
      <c r="AC32" s="3902"/>
      <c r="AD32" s="3896"/>
      <c r="AF32" s="3896"/>
      <c r="AG32" s="3896"/>
    </row>
    <row r="33" spans="2:33" ht="15.75">
      <c r="B33" s="3925" t="s">
        <v>898</v>
      </c>
      <c r="C33" s="3877">
        <v>60</v>
      </c>
      <c r="D33" s="3889">
        <v>59</v>
      </c>
      <c r="E33" s="3898">
        <f t="shared" si="22"/>
        <v>1</v>
      </c>
      <c r="F33" s="3880">
        <v>3</v>
      </c>
      <c r="G33" s="3879">
        <v>7</v>
      </c>
      <c r="H33" s="3892">
        <f t="shared" si="23"/>
        <v>-4</v>
      </c>
      <c r="I33" s="3880">
        <v>0</v>
      </c>
      <c r="J33" s="3879">
        <v>1</v>
      </c>
      <c r="K33" s="3893">
        <f t="shared" si="24"/>
        <v>-1</v>
      </c>
      <c r="L33" s="3880">
        <v>0</v>
      </c>
      <c r="M33" s="3879">
        <v>0</v>
      </c>
      <c r="N33" s="3893">
        <f t="shared" si="25"/>
        <v>0</v>
      </c>
      <c r="O33" s="3895">
        <v>15</v>
      </c>
      <c r="P33" s="3879">
        <v>22</v>
      </c>
      <c r="Q33" s="3893">
        <f t="shared" si="26"/>
        <v>-7</v>
      </c>
      <c r="R33" s="3880">
        <v>27</v>
      </c>
      <c r="S33" s="3879">
        <v>13</v>
      </c>
      <c r="T33" s="3893">
        <f t="shared" si="27"/>
        <v>14</v>
      </c>
      <c r="U33" s="3880">
        <v>6</v>
      </c>
      <c r="V33" s="3879">
        <v>13</v>
      </c>
      <c r="W33" s="3893">
        <f t="shared" si="28"/>
        <v>-7</v>
      </c>
      <c r="X33" s="3880">
        <v>9</v>
      </c>
      <c r="Y33" s="3879">
        <v>3</v>
      </c>
      <c r="Z33" s="3893">
        <f t="shared" si="29"/>
        <v>6</v>
      </c>
      <c r="AB33" s="3896"/>
      <c r="AC33" s="3896"/>
      <c r="AD33" s="3896"/>
      <c r="AF33" s="3896"/>
      <c r="AG33" s="3896"/>
    </row>
    <row r="34" spans="2:33" ht="15.75">
      <c r="B34" s="3083" t="s">
        <v>905</v>
      </c>
      <c r="C34" s="3881">
        <v>87</v>
      </c>
      <c r="D34" s="3878">
        <v>127</v>
      </c>
      <c r="E34" s="3868">
        <f t="shared" ref="E34" si="30">SUM(C34-D34)</f>
        <v>-40</v>
      </c>
      <c r="F34" s="3887">
        <v>13</v>
      </c>
      <c r="G34" s="3869">
        <v>50</v>
      </c>
      <c r="H34" s="3871">
        <f t="shared" ref="H34" si="31">SUM(F34-G34)</f>
        <v>-37</v>
      </c>
      <c r="I34" s="3887">
        <v>5</v>
      </c>
      <c r="J34" s="3873">
        <v>4</v>
      </c>
      <c r="K34" s="3888">
        <f t="shared" ref="K34" si="32">SUM(I34-J34)</f>
        <v>1</v>
      </c>
      <c r="L34" s="3887">
        <v>2</v>
      </c>
      <c r="M34" s="3873">
        <v>1</v>
      </c>
      <c r="N34" s="3888">
        <f t="shared" ref="N34" si="33">SUM(L34-M34)</f>
        <v>1</v>
      </c>
      <c r="O34" s="3872">
        <v>11</v>
      </c>
      <c r="P34" s="3873">
        <v>17</v>
      </c>
      <c r="Q34" s="3888">
        <f t="shared" ref="Q34" si="34">SUM(O34-P34)</f>
        <v>-6</v>
      </c>
      <c r="R34" s="3887">
        <v>28</v>
      </c>
      <c r="S34" s="3873">
        <v>27</v>
      </c>
      <c r="T34" s="3888">
        <f t="shared" ref="T34" si="35">SUM(R34-S34)</f>
        <v>1</v>
      </c>
      <c r="U34" s="3903">
        <v>17</v>
      </c>
      <c r="V34" s="3904">
        <v>27</v>
      </c>
      <c r="W34" s="3888">
        <f t="shared" si="28"/>
        <v>-10</v>
      </c>
      <c r="X34" s="3887">
        <v>11</v>
      </c>
      <c r="Y34" s="3873">
        <v>1</v>
      </c>
      <c r="Z34" s="3888">
        <f t="shared" si="29"/>
        <v>10</v>
      </c>
      <c r="AA34" s="3283"/>
      <c r="AB34" s="3902"/>
      <c r="AC34" s="3902"/>
      <c r="AD34" s="3902"/>
      <c r="AF34" s="3896"/>
      <c r="AG34" s="3896"/>
    </row>
    <row r="35" spans="2:33" ht="15.75">
      <c r="B35" s="3083" t="s">
        <v>919</v>
      </c>
      <c r="C35" s="3881">
        <v>61</v>
      </c>
      <c r="D35" s="3878">
        <v>37</v>
      </c>
      <c r="E35" s="3868">
        <f t="shared" ref="E35" si="36">SUM(C35-D35)</f>
        <v>24</v>
      </c>
      <c r="F35" s="3887">
        <v>5</v>
      </c>
      <c r="G35" s="3873">
        <v>8</v>
      </c>
      <c r="H35" s="3871">
        <f t="shared" ref="H35" si="37">SUM(F35-G35)</f>
        <v>-3</v>
      </c>
      <c r="I35" s="3887">
        <v>1</v>
      </c>
      <c r="J35" s="3873">
        <v>1</v>
      </c>
      <c r="K35" s="3888">
        <f t="shared" ref="K35" si="38">SUM(I35-J35)</f>
        <v>0</v>
      </c>
      <c r="L35" s="3887">
        <v>1</v>
      </c>
      <c r="M35" s="3873">
        <v>0</v>
      </c>
      <c r="N35" s="3888">
        <f t="shared" ref="N35" si="39">SUM(L35-M35)</f>
        <v>1</v>
      </c>
      <c r="O35" s="3872">
        <v>11</v>
      </c>
      <c r="P35" s="3873">
        <v>6</v>
      </c>
      <c r="Q35" s="3888">
        <f t="shared" ref="Q35" si="40">SUM(O35-P35)</f>
        <v>5</v>
      </c>
      <c r="R35" s="3887">
        <v>9</v>
      </c>
      <c r="S35" s="3873">
        <v>10</v>
      </c>
      <c r="T35" s="3888">
        <f t="shared" ref="T35" si="41">SUM(R35-S35)</f>
        <v>-1</v>
      </c>
      <c r="U35" s="3887">
        <v>16</v>
      </c>
      <c r="V35" s="3873">
        <v>10</v>
      </c>
      <c r="W35" s="3888">
        <f t="shared" ref="W35" si="42">SUM(U35-V35)</f>
        <v>6</v>
      </c>
      <c r="X35" s="3887">
        <v>18</v>
      </c>
      <c r="Y35" s="3873">
        <v>2</v>
      </c>
      <c r="Z35" s="3888">
        <f t="shared" ref="Z35" si="43">SUM(X35-Y35)</f>
        <v>16</v>
      </c>
      <c r="AB35" s="3896"/>
      <c r="AC35" s="3896"/>
      <c r="AD35" s="3896"/>
      <c r="AF35" s="3896"/>
      <c r="AG35" s="3896"/>
    </row>
    <row r="36" spans="2:33" ht="15.75">
      <c r="B36" s="3083" t="s">
        <v>926</v>
      </c>
      <c r="C36" s="3881">
        <v>34</v>
      </c>
      <c r="D36" s="3878">
        <v>31</v>
      </c>
      <c r="E36" s="3868">
        <f t="shared" ref="E36" si="44">SUM(C36-D36)</f>
        <v>3</v>
      </c>
      <c r="F36" s="3887">
        <v>4</v>
      </c>
      <c r="G36" s="3869">
        <v>2</v>
      </c>
      <c r="H36" s="3871">
        <f t="shared" ref="H36" si="45">SUM(F36-G36)</f>
        <v>2</v>
      </c>
      <c r="I36" s="3887">
        <v>3</v>
      </c>
      <c r="J36" s="3873">
        <v>2</v>
      </c>
      <c r="K36" s="3888">
        <f t="shared" ref="K36" si="46">SUM(I36-J36)</f>
        <v>1</v>
      </c>
      <c r="L36" s="3887">
        <v>0</v>
      </c>
      <c r="M36" s="3873">
        <v>1</v>
      </c>
      <c r="N36" s="3888">
        <f t="shared" ref="N36" si="47">SUM(L36-M36)</f>
        <v>-1</v>
      </c>
      <c r="O36" s="3872">
        <v>5</v>
      </c>
      <c r="P36" s="3873">
        <v>10</v>
      </c>
      <c r="Q36" s="3888">
        <f t="shared" ref="Q36" si="48">SUM(O36-P36)</f>
        <v>-5</v>
      </c>
      <c r="R36" s="3887">
        <v>2</v>
      </c>
      <c r="S36" s="3873">
        <v>6</v>
      </c>
      <c r="T36" s="3888">
        <f t="shared" ref="T36" si="49">SUM(R36-S36)</f>
        <v>-4</v>
      </c>
      <c r="U36" s="3887">
        <v>13</v>
      </c>
      <c r="V36" s="3873">
        <v>9</v>
      </c>
      <c r="W36" s="3888">
        <f t="shared" ref="W36" si="50">SUM(U36-V36)</f>
        <v>4</v>
      </c>
      <c r="X36" s="3887">
        <v>7</v>
      </c>
      <c r="Y36" s="3873">
        <v>1</v>
      </c>
      <c r="Z36" s="3888">
        <f t="shared" ref="Z36" si="51">SUM(X36-Y36)</f>
        <v>6</v>
      </c>
      <c r="AB36" s="3902"/>
      <c r="AC36" s="4222">
        <f>C36-X36-R36-O36-L36-I36-F36</f>
        <v>13</v>
      </c>
      <c r="AD36" s="4223">
        <f t="shared" ref="AD36:AE36" si="52">D36-Y36-S36-P36-M36-J36-G36</f>
        <v>9</v>
      </c>
      <c r="AE36" s="4224">
        <f t="shared" si="52"/>
        <v>4</v>
      </c>
      <c r="AF36" s="3896"/>
      <c r="AG36" s="3896"/>
    </row>
    <row r="37" spans="2:33" ht="16.5" thickBot="1">
      <c r="B37" s="3926" t="s">
        <v>936</v>
      </c>
      <c r="C37" s="3905">
        <v>54</v>
      </c>
      <c r="D37" s="3906">
        <v>63</v>
      </c>
      <c r="E37" s="3907">
        <f t="shared" ref="E37" si="53">SUM(C37-D37)</f>
        <v>-9</v>
      </c>
      <c r="F37" s="3908">
        <v>11</v>
      </c>
      <c r="G37" s="3909">
        <v>10</v>
      </c>
      <c r="H37" s="3910">
        <f t="shared" ref="H37" si="54">SUM(F37-G37)</f>
        <v>1</v>
      </c>
      <c r="I37" s="3908">
        <v>0</v>
      </c>
      <c r="J37" s="3911">
        <v>1</v>
      </c>
      <c r="K37" s="3912">
        <f t="shared" ref="K37" si="55">SUM(I37-J37)</f>
        <v>-1</v>
      </c>
      <c r="L37" s="3908">
        <v>0</v>
      </c>
      <c r="M37" s="3911">
        <v>0</v>
      </c>
      <c r="N37" s="3912">
        <f t="shared" ref="N37" si="56">SUM(L37-M37)</f>
        <v>0</v>
      </c>
      <c r="O37" s="3913">
        <v>13</v>
      </c>
      <c r="P37" s="3911">
        <v>12</v>
      </c>
      <c r="Q37" s="3912">
        <f t="shared" ref="Q37" si="57">SUM(O37-P37)</f>
        <v>1</v>
      </c>
      <c r="R37" s="3908">
        <v>7</v>
      </c>
      <c r="S37" s="3911">
        <v>13</v>
      </c>
      <c r="T37" s="3912">
        <f t="shared" ref="T37" si="58">SUM(R37-S37)</f>
        <v>-6</v>
      </c>
      <c r="U37" s="3914">
        <v>17</v>
      </c>
      <c r="V37" s="3915">
        <v>26</v>
      </c>
      <c r="W37" s="3916">
        <f t="shared" ref="W37" si="59">SUM(U37-V37)</f>
        <v>-9</v>
      </c>
      <c r="X37" s="3908">
        <v>6</v>
      </c>
      <c r="Y37" s="3911">
        <v>1</v>
      </c>
      <c r="Z37" s="3912">
        <f t="shared" ref="Z37" si="60">SUM(X37-Y37)</f>
        <v>5</v>
      </c>
      <c r="AA37" s="3283"/>
      <c r="AB37" s="3902"/>
      <c r="AC37" s="4222">
        <f>C37-X37-R37-O37-L37-I37-F37</f>
        <v>17</v>
      </c>
      <c r="AD37" s="4222">
        <f t="shared" ref="AD37" si="61">D37-Y37-S37-P37-M37-J37-G37</f>
        <v>26</v>
      </c>
      <c r="AE37" s="4222">
        <f t="shared" ref="AE37" si="62">E37-Z37-T37-Q37-N37-K37-H37</f>
        <v>-9</v>
      </c>
      <c r="AF37" s="3896"/>
      <c r="AG37" s="3896"/>
    </row>
    <row r="38" spans="2:33">
      <c r="B38" s="23"/>
      <c r="C38" s="3151"/>
      <c r="D38" s="3151"/>
      <c r="E38" s="3151"/>
      <c r="F38" s="3151"/>
      <c r="G38" s="3151"/>
      <c r="H38" s="3151"/>
      <c r="I38" s="3151"/>
      <c r="J38" s="3151"/>
      <c r="K38" s="3151"/>
      <c r="L38" s="3151"/>
      <c r="M38" s="3151"/>
      <c r="N38" s="3151"/>
      <c r="O38" s="3151"/>
      <c r="P38" s="3151"/>
      <c r="Q38" s="3151"/>
      <c r="R38" s="3151"/>
      <c r="S38" s="3151"/>
      <c r="T38" s="3151"/>
      <c r="U38" s="3151"/>
      <c r="V38" s="3151"/>
      <c r="W38" s="3151"/>
      <c r="X38" s="3151"/>
      <c r="Y38" s="3151"/>
      <c r="Z38" s="3151"/>
    </row>
    <row r="39" spans="2:33" s="3" customFormat="1" ht="36.75" customHeight="1">
      <c r="B39" s="4647" t="s">
        <v>741</v>
      </c>
      <c r="C39" s="4647"/>
      <c r="D39" s="4647"/>
      <c r="E39" s="4647"/>
      <c r="F39" s="4647"/>
      <c r="G39" s="4647"/>
      <c r="H39" s="4647"/>
      <c r="I39" s="4647"/>
      <c r="J39" s="4647"/>
      <c r="K39" s="4647"/>
      <c r="L39" s="4647"/>
      <c r="M39" s="4647"/>
      <c r="N39" s="4647"/>
      <c r="O39" s="4647"/>
      <c r="P39" s="4647"/>
      <c r="Q39" s="4647"/>
      <c r="R39" s="4647"/>
      <c r="S39" s="23"/>
      <c r="T39" s="339"/>
      <c r="U39" s="23"/>
      <c r="V39" s="23"/>
      <c r="W39" s="23"/>
      <c r="X39" s="23"/>
      <c r="Y39" s="23"/>
      <c r="Z39" s="23"/>
    </row>
    <row r="40" spans="2:33" s="23" customFormat="1" ht="63" customHeight="1">
      <c r="B40" s="4670" t="s">
        <v>921</v>
      </c>
      <c r="C40" s="4670"/>
      <c r="D40" s="4670"/>
      <c r="E40" s="4670"/>
      <c r="F40" s="4670"/>
      <c r="G40" s="4670"/>
      <c r="H40" s="4670"/>
      <c r="I40" s="4670"/>
      <c r="J40" s="4670"/>
      <c r="K40" s="4670"/>
      <c r="L40" s="4670"/>
      <c r="M40" s="4670"/>
      <c r="N40" s="4670"/>
      <c r="O40" s="4670"/>
      <c r="P40" s="4670"/>
      <c r="Q40" s="4670"/>
      <c r="R40" s="4670"/>
      <c r="S40" s="4670"/>
      <c r="T40" s="4670"/>
      <c r="U40" s="4670"/>
      <c r="V40" s="4670"/>
      <c r="W40" s="4670"/>
      <c r="X40" s="4670"/>
      <c r="Y40" s="4670"/>
    </row>
    <row r="41" spans="2:33" ht="30" customHeight="1">
      <c r="M41" s="3896"/>
    </row>
    <row r="42" spans="2:33">
      <c r="K42" s="3896"/>
      <c r="M42" s="3896"/>
      <c r="Q42" s="3896"/>
      <c r="T42" s="3151"/>
    </row>
    <row r="43" spans="2:33">
      <c r="K43" s="3896"/>
      <c r="M43" s="3896"/>
    </row>
    <row r="44" spans="2:33">
      <c r="J44" s="3151"/>
      <c r="K44" s="3151"/>
    </row>
    <row r="45" spans="2:33">
      <c r="K45" s="3151"/>
      <c r="Z45" s="3151"/>
    </row>
    <row r="101" spans="5:5">
      <c r="E101" s="3145">
        <v>748108</v>
      </c>
    </row>
  </sheetData>
  <mergeCells count="12">
    <mergeCell ref="B40:Y40"/>
    <mergeCell ref="B39:R39"/>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6"/>
  <sheetViews>
    <sheetView zoomScale="85" zoomScaleNormal="85" workbookViewId="0">
      <selection activeCell="P59" sqref="P59"/>
    </sheetView>
  </sheetViews>
  <sheetFormatPr defaultColWidth="10" defaultRowHeight="12.75"/>
  <cols>
    <col min="1" max="1" width="3.42578125" style="1723" customWidth="1"/>
    <col min="2" max="2" width="10" style="1723"/>
    <col min="3" max="3" width="12.85546875" style="1723" bestFit="1" customWidth="1"/>
    <col min="4" max="7" width="10" style="1723"/>
    <col min="8" max="8" width="12.7109375" style="1723" customWidth="1"/>
    <col min="9" max="16384" width="10" style="1723"/>
  </cols>
  <sheetData>
    <row r="1" spans="1:20" ht="16.5" customHeight="1"/>
    <row r="2" spans="1:20" ht="39.200000000000003" customHeight="1" thickBot="1">
      <c r="A2" s="2344"/>
      <c r="B2" s="2405" t="s">
        <v>40</v>
      </c>
      <c r="C2" s="4700" t="s">
        <v>239</v>
      </c>
      <c r="D2" s="4701"/>
      <c r="E2" s="4701"/>
      <c r="F2" s="4701"/>
      <c r="G2" s="4701"/>
      <c r="H2" s="4701"/>
      <c r="I2" s="4701"/>
      <c r="J2" s="4701"/>
      <c r="K2" s="4701"/>
      <c r="L2" s="4701"/>
      <c r="M2" s="4701"/>
      <c r="N2" s="4701"/>
      <c r="O2" s="4702"/>
      <c r="P2" s="2345"/>
      <c r="Q2" s="2345"/>
      <c r="R2" s="2345"/>
      <c r="S2" s="2345"/>
      <c r="T2" s="2345"/>
    </row>
    <row r="3" spans="1:20" ht="28.5" customHeight="1" thickBot="1">
      <c r="B3" s="4655" t="s">
        <v>240</v>
      </c>
      <c r="C3" s="4656"/>
      <c r="D3" s="4656"/>
      <c r="E3" s="4656"/>
      <c r="F3" s="4656"/>
      <c r="G3" s="4656"/>
      <c r="H3" s="4656"/>
      <c r="I3" s="4656"/>
      <c r="J3" s="4656"/>
      <c r="K3" s="4656"/>
      <c r="L3" s="4656"/>
      <c r="M3" s="4656"/>
      <c r="N3" s="4656"/>
      <c r="O3" s="4656"/>
      <c r="P3" s="4657"/>
      <c r="Q3" s="2346"/>
    </row>
    <row r="4" spans="1:20" ht="50.25" customHeight="1" thickBot="1">
      <c r="B4" s="2347" t="s">
        <v>101</v>
      </c>
      <c r="C4" s="2348" t="s">
        <v>152</v>
      </c>
      <c r="D4" s="2349" t="s">
        <v>739</v>
      </c>
      <c r="E4" s="2350" t="s">
        <v>241</v>
      </c>
      <c r="F4" s="2351" t="s">
        <v>242</v>
      </c>
      <c r="G4" s="2349" t="s">
        <v>739</v>
      </c>
      <c r="H4" s="2350" t="s">
        <v>246</v>
      </c>
      <c r="I4" s="2351" t="s">
        <v>242</v>
      </c>
      <c r="J4" s="2349" t="s">
        <v>739</v>
      </c>
      <c r="K4" s="2352" t="s">
        <v>247</v>
      </c>
      <c r="L4" s="2351" t="s">
        <v>242</v>
      </c>
      <c r="M4" s="2349" t="s">
        <v>739</v>
      </c>
      <c r="N4" s="2350" t="s">
        <v>248</v>
      </c>
      <c r="O4" s="2351" t="s">
        <v>242</v>
      </c>
      <c r="P4" s="2349" t="s">
        <v>739</v>
      </c>
      <c r="Q4" s="2353"/>
    </row>
    <row r="5" spans="1:20" ht="13.7" customHeight="1">
      <c r="B5" s="2354" t="s">
        <v>112</v>
      </c>
      <c r="C5" s="2355">
        <v>28285</v>
      </c>
      <c r="D5" s="2356">
        <v>0.91</v>
      </c>
      <c r="E5" s="2357">
        <v>100</v>
      </c>
      <c r="F5" s="2358">
        <v>0.353544281421248</v>
      </c>
      <c r="G5" s="2359">
        <v>0</v>
      </c>
      <c r="H5" s="2357">
        <v>598</v>
      </c>
      <c r="I5" s="2358">
        <v>2.1141948028990631</v>
      </c>
      <c r="J5" s="2360">
        <v>3.81</v>
      </c>
      <c r="K5" s="2357">
        <v>27325</v>
      </c>
      <c r="L5" s="2358">
        <v>96.605974898356024</v>
      </c>
      <c r="M5" s="2360">
        <v>1.02</v>
      </c>
      <c r="N5" s="2357">
        <v>262</v>
      </c>
      <c r="O5" s="2358">
        <v>0.92628601732366966</v>
      </c>
      <c r="P5" s="2361" t="s">
        <v>249</v>
      </c>
      <c r="Q5" s="2362"/>
    </row>
    <row r="6" spans="1:20" ht="13.7" customHeight="1">
      <c r="B6" s="2363" t="s">
        <v>116</v>
      </c>
      <c r="C6" s="2364">
        <v>28246</v>
      </c>
      <c r="D6" s="2365">
        <v>-0.13788226975428586</v>
      </c>
      <c r="E6" s="2366">
        <v>109</v>
      </c>
      <c r="F6" s="2367">
        <v>0.38589534801387809</v>
      </c>
      <c r="G6" s="2368">
        <v>9.0000000000000142</v>
      </c>
      <c r="H6" s="2366">
        <v>649</v>
      </c>
      <c r="I6" s="2367">
        <v>2.2976704666147421</v>
      </c>
      <c r="J6" s="2368">
        <v>8.5284280936454877</v>
      </c>
      <c r="K6" s="2366">
        <v>27254</v>
      </c>
      <c r="L6" s="2367">
        <v>96.487998300644335</v>
      </c>
      <c r="M6" s="2369">
        <v>-0.25983531564502016</v>
      </c>
      <c r="N6" s="2366">
        <v>234</v>
      </c>
      <c r="O6" s="2367">
        <v>0.82843588472704099</v>
      </c>
      <c r="P6" s="2369">
        <v>-10.687022900763353</v>
      </c>
      <c r="Q6" s="2362"/>
    </row>
    <row r="7" spans="1:20" ht="13.7" customHeight="1">
      <c r="B7" s="2370" t="s">
        <v>120</v>
      </c>
      <c r="C7" s="2364">
        <v>28376</v>
      </c>
      <c r="D7" s="2365">
        <v>0.46024215818167136</v>
      </c>
      <c r="E7" s="2366">
        <v>128</v>
      </c>
      <c r="F7" s="2367">
        <v>0.45108542430222726</v>
      </c>
      <c r="G7" s="2368">
        <v>17.431192660550465</v>
      </c>
      <c r="H7" s="2366">
        <v>668</v>
      </c>
      <c r="I7" s="2367">
        <v>2.3541020580772485</v>
      </c>
      <c r="J7" s="2368">
        <v>2.9275808936825882</v>
      </c>
      <c r="K7" s="2366">
        <v>27370</v>
      </c>
      <c r="L7" s="2367">
        <v>96.454750493374689</v>
      </c>
      <c r="M7" s="2369">
        <v>0.42562559624275309</v>
      </c>
      <c r="N7" s="2366">
        <v>210</v>
      </c>
      <c r="O7" s="2367">
        <v>0.74006202424584155</v>
      </c>
      <c r="P7" s="2369">
        <v>-10.256410256410248</v>
      </c>
      <c r="Q7" s="2362"/>
    </row>
    <row r="8" spans="1:20" ht="13.7" customHeight="1">
      <c r="B8" s="2371" t="s">
        <v>121</v>
      </c>
      <c r="C8" s="2372">
        <v>28037</v>
      </c>
      <c r="D8" s="2373">
        <v>-0.2277499021387257</v>
      </c>
      <c r="E8" s="2374">
        <v>129</v>
      </c>
      <c r="F8" s="2375">
        <v>0.46010628811927101</v>
      </c>
      <c r="G8" s="2376">
        <v>22.857142857142861</v>
      </c>
      <c r="H8" s="2374">
        <v>683</v>
      </c>
      <c r="I8" s="2375">
        <v>2.4360666262438921</v>
      </c>
      <c r="J8" s="2376">
        <v>3.9573820395738295</v>
      </c>
      <c r="K8" s="2374">
        <v>27026</v>
      </c>
      <c r="L8" s="2375">
        <v>96.394050718693165</v>
      </c>
      <c r="M8" s="2377">
        <v>-0.33190736096770479</v>
      </c>
      <c r="N8" s="2374">
        <v>199</v>
      </c>
      <c r="O8" s="2375">
        <v>0.70977636694368162</v>
      </c>
      <c r="P8" s="2377">
        <v>-10.762331838565018</v>
      </c>
      <c r="Q8" s="2362"/>
    </row>
    <row r="9" spans="1:20" ht="13.7" customHeight="1">
      <c r="B9" s="2371" t="s">
        <v>122</v>
      </c>
      <c r="C9" s="2378">
        <v>28041</v>
      </c>
      <c r="D9" s="2379">
        <v>-0.862648046667843</v>
      </c>
      <c r="E9" s="2380">
        <v>123</v>
      </c>
      <c r="F9" s="2375">
        <f>E9/C9*100</f>
        <v>0.43864341499946513</v>
      </c>
      <c r="G9" s="2376">
        <v>3.3613445378151425</v>
      </c>
      <c r="H9" s="2374">
        <v>708</v>
      </c>
      <c r="I9" s="2381">
        <v>2.5248742912164333</v>
      </c>
      <c r="J9" s="2376">
        <v>7.1104387291981936</v>
      </c>
      <c r="K9" s="2374">
        <v>27013</v>
      </c>
      <c r="L9" s="2381">
        <v>96.333939588459756</v>
      </c>
      <c r="M9" s="2377">
        <v>-1.0041411661230626</v>
      </c>
      <c r="N9" s="2374">
        <v>197</v>
      </c>
      <c r="O9" s="2375">
        <v>0.70254270532434648</v>
      </c>
      <c r="P9" s="2377">
        <v>-9.6330275229357767</v>
      </c>
      <c r="Q9" s="2382"/>
    </row>
    <row r="10" spans="1:20" ht="13.7" customHeight="1">
      <c r="B10" s="2371" t="s">
        <v>123</v>
      </c>
      <c r="C10" s="2378">
        <v>28132</v>
      </c>
      <c r="D10" s="2379">
        <v>-0.96807125004400518</v>
      </c>
      <c r="E10" s="2380">
        <v>128</v>
      </c>
      <c r="F10" s="2375">
        <v>0.45499786719749802</v>
      </c>
      <c r="G10" s="2376">
        <v>0.7874015748031411</v>
      </c>
      <c r="H10" s="2374">
        <v>721</v>
      </c>
      <c r="I10" s="2381">
        <v>2.5629176738234039</v>
      </c>
      <c r="J10" s="2376">
        <v>8.2582582582582518</v>
      </c>
      <c r="K10" s="2374">
        <v>27089</v>
      </c>
      <c r="L10" s="2381">
        <v>96.292478316507896</v>
      </c>
      <c r="M10" s="2377">
        <v>-1.1278195488721821</v>
      </c>
      <c r="N10" s="2374">
        <v>194</v>
      </c>
      <c r="O10" s="2381">
        <v>0.68960614247120711</v>
      </c>
      <c r="P10" s="2377">
        <v>-10.18518518518519</v>
      </c>
      <c r="Q10" s="2382"/>
    </row>
    <row r="11" spans="1:20" ht="13.7" customHeight="1">
      <c r="B11" s="2383" t="s">
        <v>124</v>
      </c>
      <c r="C11" s="2384">
        <v>28150</v>
      </c>
      <c r="D11" s="2385">
        <v>-0.79644770228361494</v>
      </c>
      <c r="E11" s="2386">
        <v>129</v>
      </c>
      <c r="F11" s="2367">
        <v>0.45825932504440492</v>
      </c>
      <c r="G11" s="2368">
        <v>0.78125</v>
      </c>
      <c r="H11" s="2366">
        <v>744</v>
      </c>
      <c r="I11" s="2387">
        <v>2.6429840142095915</v>
      </c>
      <c r="J11" s="2368">
        <v>11.377245508982028</v>
      </c>
      <c r="K11" s="2366">
        <v>27084</v>
      </c>
      <c r="L11" s="2387">
        <v>96.213143872113676</v>
      </c>
      <c r="M11" s="2369">
        <v>-1.0449397150164401</v>
      </c>
      <c r="N11" s="2366">
        <v>193</v>
      </c>
      <c r="O11" s="2367">
        <v>0.68561278863232689</v>
      </c>
      <c r="P11" s="2369">
        <v>-8.095238095238102</v>
      </c>
      <c r="Q11" s="2382"/>
    </row>
    <row r="12" spans="1:20" ht="13.7" customHeight="1">
      <c r="B12" s="2371" t="s">
        <v>125</v>
      </c>
      <c r="C12" s="2378">
        <v>28064</v>
      </c>
      <c r="D12" s="2379">
        <f>SUM(C12/C8)*100-100</f>
        <v>9.6301316118001523E-2</v>
      </c>
      <c r="E12" s="2380">
        <v>130</v>
      </c>
      <c r="F12" s="2381">
        <f>SUM(E12/C12*100)</f>
        <v>0.46322690992018245</v>
      </c>
      <c r="G12" s="2388">
        <f>SUM(E12/E8)*100-100</f>
        <v>0.77519379844960667</v>
      </c>
      <c r="H12" s="2374">
        <v>762</v>
      </c>
      <c r="I12" s="2381">
        <f>SUM(H12/C12*100)</f>
        <v>2.7152223489167615</v>
      </c>
      <c r="J12" s="2388">
        <f>SUM(H12/H8)*100-100</f>
        <v>11.566617862371899</v>
      </c>
      <c r="K12" s="2374">
        <v>26981</v>
      </c>
      <c r="L12" s="2389">
        <f>SUM(K12/C12*100)</f>
        <v>96.140963511972629</v>
      </c>
      <c r="M12" s="2390">
        <f>SUM(K12/K8)*100-100</f>
        <v>-0.16650632724044101</v>
      </c>
      <c r="N12" s="2374">
        <v>191</v>
      </c>
      <c r="O12" s="2381">
        <f>SUM(N12/C12*100)</f>
        <v>0.68058722919042192</v>
      </c>
      <c r="P12" s="2390">
        <f>SUM(N12/N8)*100-100</f>
        <v>-4.0201005025125625</v>
      </c>
      <c r="Q12" s="2382"/>
    </row>
    <row r="13" spans="1:20" ht="13.7" customHeight="1">
      <c r="B13" s="2371" t="s">
        <v>126</v>
      </c>
      <c r="C13" s="2378">
        <v>28292</v>
      </c>
      <c r="D13" s="2379">
        <f>SUM(C13/C9)*100-100</f>
        <v>0.89511786312898778</v>
      </c>
      <c r="E13" s="2374">
        <v>130</v>
      </c>
      <c r="F13" s="2375">
        <f>SUM(E13/C13*100)</f>
        <v>0.45949384985154812</v>
      </c>
      <c r="G13" s="2391">
        <f>SUM(E13/E9)*100-100</f>
        <v>5.6910569105691025</v>
      </c>
      <c r="H13" s="2374">
        <v>797</v>
      </c>
      <c r="I13" s="2375">
        <f>SUM(H13/C13*100)</f>
        <v>2.8170507563975682</v>
      </c>
      <c r="J13" s="2391">
        <f>SUM(H13/H9)*100-100</f>
        <v>12.570621468926561</v>
      </c>
      <c r="K13" s="2374">
        <v>27176</v>
      </c>
      <c r="L13" s="2375">
        <f>SUM(K13/C13*100)</f>
        <v>96.05542202742825</v>
      </c>
      <c r="M13" s="2392">
        <f>SUM(K13/K9)*100-100</f>
        <v>0.6034131714359745</v>
      </c>
      <c r="N13" s="2374">
        <v>189</v>
      </c>
      <c r="O13" s="2381">
        <f>SUM(N13/C13*100)</f>
        <v>0.66803336632263544</v>
      </c>
      <c r="P13" s="2377">
        <f>SUM(N13/N9)*100-100</f>
        <v>-4.0609137055837579</v>
      </c>
      <c r="Q13" s="2382"/>
    </row>
    <row r="14" spans="1:20" ht="13.7" customHeight="1">
      <c r="B14" s="2371" t="s">
        <v>127</v>
      </c>
      <c r="C14" s="2378">
        <v>28235</v>
      </c>
      <c r="D14" s="2379">
        <f>SUM(C14/C10)*100-100</f>
        <v>0.36613109626048868</v>
      </c>
      <c r="E14" s="2374">
        <v>132</v>
      </c>
      <c r="F14" s="2375">
        <f>SUM(E14/C14*100)</f>
        <v>0.4675048698423942</v>
      </c>
      <c r="G14" s="2391">
        <f>SUM(E14/E10)*100-100</f>
        <v>3.125</v>
      </c>
      <c r="H14" s="2374">
        <v>804</v>
      </c>
      <c r="I14" s="2381">
        <f>SUM(H14/C14*100)</f>
        <v>2.84752966176731</v>
      </c>
      <c r="J14" s="2376">
        <f>SUM(H14/H10)*100-100</f>
        <v>11.511789181692095</v>
      </c>
      <c r="K14" s="2374">
        <v>27116</v>
      </c>
      <c r="L14" s="2381">
        <f t="shared" ref="L14:L47" si="0">SUM(K14/$C14*100)</f>
        <v>96.036833717017885</v>
      </c>
      <c r="M14" s="2377">
        <f>SUM(K14/K10)*100-100</f>
        <v>9.9671453357458972E-2</v>
      </c>
      <c r="N14" s="2374">
        <v>183</v>
      </c>
      <c r="O14" s="2381">
        <f>SUM(N14/C14*100)</f>
        <v>0.64813175137241008</v>
      </c>
      <c r="P14" s="2377">
        <f>SUM(N14/N10)*100-100</f>
        <v>-5.6701030927835063</v>
      </c>
      <c r="Q14" s="2382"/>
    </row>
    <row r="15" spans="1:20" ht="13.7" customHeight="1">
      <c r="B15" s="2383" t="s">
        <v>401</v>
      </c>
      <c r="C15" s="2384">
        <v>28255</v>
      </c>
      <c r="D15" s="2385">
        <f>SUM(C15/C11)*100-100</f>
        <v>0.37300177619894725</v>
      </c>
      <c r="E15" s="2366">
        <v>134</v>
      </c>
      <c r="F15" s="2367">
        <f>SUM(E15/C15*100)</f>
        <v>0.47425234471774907</v>
      </c>
      <c r="G15" s="2393">
        <f>SUM(E15/E11)*100-100</f>
        <v>3.8759689922480618</v>
      </c>
      <c r="H15" s="2366">
        <v>826</v>
      </c>
      <c r="I15" s="2387">
        <f>SUM(H15/C15*100)</f>
        <v>2.9233763935586623</v>
      </c>
      <c r="J15" s="2368">
        <f>SUM(H15/H11)*100-100</f>
        <v>11.021505376344081</v>
      </c>
      <c r="K15" s="2366">
        <v>27114</v>
      </c>
      <c r="L15" s="2367">
        <f t="shared" si="0"/>
        <v>95.961776676694384</v>
      </c>
      <c r="M15" s="2369">
        <f>SUM(K15/K11)*100-100</f>
        <v>0.11076650420913836</v>
      </c>
      <c r="N15" s="2366">
        <v>181</v>
      </c>
      <c r="O15" s="2387">
        <f>SUM(N15/C15*100)</f>
        <v>0.64059458502919842</v>
      </c>
      <c r="P15" s="2369">
        <f>SUM(N15/N11)*100-100</f>
        <v>-6.2176165803108745</v>
      </c>
      <c r="Q15" s="2382"/>
    </row>
    <row r="16" spans="1:20" ht="13.7" customHeight="1">
      <c r="B16" s="2394" t="s">
        <v>421</v>
      </c>
      <c r="C16" s="2378">
        <v>28155</v>
      </c>
      <c r="D16" s="2395">
        <f t="shared" ref="D16:D33" si="1">SUM(C16/C12)*100-100</f>
        <v>0.32425883694413926</v>
      </c>
      <c r="E16" s="2374">
        <v>169</v>
      </c>
      <c r="F16" s="2375">
        <f t="shared" ref="F16:F43" si="2">SUM(E16/C16*100)</f>
        <v>0.60024862369028587</v>
      </c>
      <c r="G16" s="2391">
        <f t="shared" ref="G16:G27" si="3">SUM(E16/E12)*100-100</f>
        <v>30</v>
      </c>
      <c r="H16" s="2374">
        <v>808</v>
      </c>
      <c r="I16" s="2381">
        <f t="shared" ref="I16:I42" si="4">SUM(H16/C16*100)</f>
        <v>2.8698277393003022</v>
      </c>
      <c r="J16" s="2376">
        <f t="shared" ref="J16:J27" si="5">SUM(H16/H12)*100-100</f>
        <v>6.0367454068241528</v>
      </c>
      <c r="K16" s="2374">
        <v>27001</v>
      </c>
      <c r="L16" s="2381">
        <f t="shared" si="0"/>
        <v>95.901260877286461</v>
      </c>
      <c r="M16" s="2377">
        <f t="shared" ref="M16:M27" si="6">SUM(K16/K12)*100-100</f>
        <v>7.4126236981570059E-2</v>
      </c>
      <c r="N16" s="2374">
        <v>177</v>
      </c>
      <c r="O16" s="2381">
        <f t="shared" ref="O16:O53" si="7">SUM(N16/C16*100)</f>
        <v>0.62866275972296215</v>
      </c>
      <c r="P16" s="2377">
        <f t="shared" ref="P16:P27" si="8">SUM(N16/N12)*100-100</f>
        <v>-7.329842931937165</v>
      </c>
      <c r="Q16" s="2382"/>
    </row>
    <row r="17" spans="2:19" ht="13.7" customHeight="1">
      <c r="B17" s="2371" t="s">
        <v>571</v>
      </c>
      <c r="C17" s="2378">
        <v>28167</v>
      </c>
      <c r="D17" s="2379">
        <f t="shared" si="1"/>
        <v>-0.44182100947264757</v>
      </c>
      <c r="E17" s="2374">
        <v>171</v>
      </c>
      <c r="F17" s="2375">
        <f t="shared" si="2"/>
        <v>0.60709340717861326</v>
      </c>
      <c r="G17" s="2391">
        <f t="shared" si="3"/>
        <v>31.538461538461547</v>
      </c>
      <c r="H17" s="2374">
        <v>828</v>
      </c>
      <c r="I17" s="2381">
        <f t="shared" si="4"/>
        <v>2.9396101821280221</v>
      </c>
      <c r="J17" s="2376">
        <f t="shared" si="5"/>
        <v>3.8895859473023791</v>
      </c>
      <c r="K17" s="2374">
        <v>26994</v>
      </c>
      <c r="L17" s="2381">
        <f t="shared" si="0"/>
        <v>95.835552241985297</v>
      </c>
      <c r="M17" s="2377">
        <f t="shared" si="6"/>
        <v>-0.66970856638209852</v>
      </c>
      <c r="N17" s="2374">
        <v>174</v>
      </c>
      <c r="O17" s="2381">
        <f t="shared" si="7"/>
        <v>0.61774416870806259</v>
      </c>
      <c r="P17" s="2377">
        <f t="shared" si="8"/>
        <v>-7.9365079365079367</v>
      </c>
      <c r="Q17" s="2382"/>
    </row>
    <row r="18" spans="2:19" ht="13.7" customHeight="1">
      <c r="B18" s="2371" t="s">
        <v>422</v>
      </c>
      <c r="C18" s="2378">
        <v>28144</v>
      </c>
      <c r="D18" s="2379">
        <f t="shared" si="1"/>
        <v>-0.32229502390649145</v>
      </c>
      <c r="E18" s="2374">
        <v>172</v>
      </c>
      <c r="F18" s="2381">
        <f t="shared" si="2"/>
        <v>0.61114269471290505</v>
      </c>
      <c r="G18" s="2376">
        <f t="shared" si="3"/>
        <v>30.303030303030312</v>
      </c>
      <c r="H18" s="2374">
        <v>830</v>
      </c>
      <c r="I18" s="2381">
        <f t="shared" si="4"/>
        <v>2.949118817509949</v>
      </c>
      <c r="J18" s="2376">
        <f t="shared" si="5"/>
        <v>3.2338308457711378</v>
      </c>
      <c r="K18" s="2374">
        <v>26968</v>
      </c>
      <c r="L18" s="2381">
        <f t="shared" si="0"/>
        <v>95.82148948266061</v>
      </c>
      <c r="M18" s="2377">
        <f t="shared" si="6"/>
        <v>-0.54580321581354951</v>
      </c>
      <c r="N18" s="2374">
        <v>174</v>
      </c>
      <c r="O18" s="2381">
        <f t="shared" si="7"/>
        <v>0.61824900511654357</v>
      </c>
      <c r="P18" s="2377">
        <f t="shared" si="8"/>
        <v>-4.9180327868852487</v>
      </c>
      <c r="Q18" s="2382"/>
    </row>
    <row r="19" spans="2:19" ht="13.7" customHeight="1">
      <c r="B19" s="2383" t="s">
        <v>475</v>
      </c>
      <c r="C19" s="2378">
        <v>27870</v>
      </c>
      <c r="D19" s="2379">
        <f t="shared" si="1"/>
        <v>-1.362590691912942</v>
      </c>
      <c r="E19" s="2374">
        <v>179</v>
      </c>
      <c r="F19" s="2381">
        <f t="shared" si="2"/>
        <v>0.64226767133118046</v>
      </c>
      <c r="G19" s="2376">
        <f t="shared" si="3"/>
        <v>33.582089552238813</v>
      </c>
      <c r="H19" s="2374">
        <v>819</v>
      </c>
      <c r="I19" s="2381">
        <f t="shared" si="4"/>
        <v>2.9386437029063508</v>
      </c>
      <c r="J19" s="2376">
        <f t="shared" si="5"/>
        <v>-0.84745762711864359</v>
      </c>
      <c r="K19" s="2374">
        <v>26699</v>
      </c>
      <c r="L19" s="2375">
        <f t="shared" si="0"/>
        <v>95.798349479727307</v>
      </c>
      <c r="M19" s="2392">
        <f t="shared" si="6"/>
        <v>-1.5305746109021072</v>
      </c>
      <c r="N19" s="2374">
        <v>173</v>
      </c>
      <c r="O19" s="2375">
        <f t="shared" si="7"/>
        <v>0.62073914603516323</v>
      </c>
      <c r="P19" s="2392">
        <f t="shared" si="8"/>
        <v>-4.4198895027624303</v>
      </c>
      <c r="Q19" s="2382"/>
    </row>
    <row r="20" spans="2:19" ht="13.7" customHeight="1">
      <c r="B20" s="2371" t="s">
        <v>522</v>
      </c>
      <c r="C20" s="2396">
        <v>27351</v>
      </c>
      <c r="D20" s="2395">
        <f t="shared" si="1"/>
        <v>-2.8556206712839582</v>
      </c>
      <c r="E20" s="2397">
        <v>180</v>
      </c>
      <c r="F20" s="2389">
        <f t="shared" si="2"/>
        <v>0.65811122079631457</v>
      </c>
      <c r="G20" s="2398">
        <f t="shared" si="3"/>
        <v>6.5088757396449779</v>
      </c>
      <c r="H20" s="2397">
        <v>813</v>
      </c>
      <c r="I20" s="2389">
        <f t="shared" si="4"/>
        <v>2.9724690139300209</v>
      </c>
      <c r="J20" s="2388">
        <f t="shared" si="5"/>
        <v>0.61881188118810826</v>
      </c>
      <c r="K20" s="2397">
        <v>26205</v>
      </c>
      <c r="L20" s="2389">
        <f t="shared" si="0"/>
        <v>95.810025227596796</v>
      </c>
      <c r="M20" s="2390">
        <f t="shared" si="6"/>
        <v>-2.9480389615199414</v>
      </c>
      <c r="N20" s="2397">
        <v>153</v>
      </c>
      <c r="O20" s="2389">
        <f t="shared" si="7"/>
        <v>0.55939453767686742</v>
      </c>
      <c r="P20" s="2390">
        <f t="shared" si="8"/>
        <v>-13.559322033898297</v>
      </c>
      <c r="Q20" s="2382"/>
    </row>
    <row r="21" spans="2:19" ht="13.7" customHeight="1">
      <c r="B21" s="2371" t="s">
        <v>480</v>
      </c>
      <c r="C21" s="2378">
        <v>27400</v>
      </c>
      <c r="D21" s="2379">
        <f t="shared" si="1"/>
        <v>-2.7230446976958831</v>
      </c>
      <c r="E21" s="2380">
        <v>180</v>
      </c>
      <c r="F21" s="2375">
        <f t="shared" si="2"/>
        <v>0.65693430656934304</v>
      </c>
      <c r="G21" s="2391">
        <f t="shared" si="3"/>
        <v>5.2631578947368354</v>
      </c>
      <c r="H21" s="2380">
        <v>824</v>
      </c>
      <c r="I21" s="2375">
        <f t="shared" si="4"/>
        <v>3.007299270072993</v>
      </c>
      <c r="J21" s="2376">
        <f t="shared" si="5"/>
        <v>-0.48309178743961922</v>
      </c>
      <c r="K21" s="2380">
        <v>26248</v>
      </c>
      <c r="L21" s="2375">
        <f t="shared" si="0"/>
        <v>95.795620437956202</v>
      </c>
      <c r="M21" s="2377">
        <f t="shared" si="6"/>
        <v>-2.7635770912054483</v>
      </c>
      <c r="N21" s="2380">
        <v>148</v>
      </c>
      <c r="O21" s="2375">
        <f t="shared" si="7"/>
        <v>0.54014598540145986</v>
      </c>
      <c r="P21" s="2377">
        <f t="shared" si="8"/>
        <v>-14.942528735632195</v>
      </c>
      <c r="Q21" s="2382"/>
    </row>
    <row r="22" spans="2:19" ht="13.7" customHeight="1">
      <c r="B22" s="2371" t="s">
        <v>494</v>
      </c>
      <c r="C22" s="2378">
        <v>27387</v>
      </c>
      <c r="D22" s="2379">
        <f t="shared" si="1"/>
        <v>-2.6897384877771486</v>
      </c>
      <c r="E22" s="2380">
        <v>180</v>
      </c>
      <c r="F22" s="2375">
        <f t="shared" si="2"/>
        <v>0.65724613867893522</v>
      </c>
      <c r="G22" s="2391">
        <f t="shared" si="3"/>
        <v>4.6511627906976827</v>
      </c>
      <c r="H22" s="2380">
        <v>839</v>
      </c>
      <c r="I22" s="2375">
        <f t="shared" si="4"/>
        <v>3.0634972797312594</v>
      </c>
      <c r="J22" s="2376">
        <f t="shared" si="5"/>
        <v>1.0843373493975861</v>
      </c>
      <c r="K22" s="2380">
        <v>26221</v>
      </c>
      <c r="L22" s="2375">
        <f t="shared" si="0"/>
        <v>95.742505568335346</v>
      </c>
      <c r="M22" s="2377">
        <f t="shared" si="6"/>
        <v>-2.7699495698605716</v>
      </c>
      <c r="N22" s="2380">
        <v>147</v>
      </c>
      <c r="O22" s="2375">
        <f t="shared" si="7"/>
        <v>0.53675101325446384</v>
      </c>
      <c r="P22" s="2377">
        <f t="shared" si="8"/>
        <v>-15.517241379310349</v>
      </c>
      <c r="Q22" s="2382"/>
    </row>
    <row r="23" spans="2:19" ht="13.7" customHeight="1">
      <c r="B23" s="2383" t="s">
        <v>424</v>
      </c>
      <c r="C23" s="2384">
        <v>27308</v>
      </c>
      <c r="D23" s="2385">
        <f t="shared" si="1"/>
        <v>-2.0165052027269468</v>
      </c>
      <c r="E23" s="2386">
        <v>178</v>
      </c>
      <c r="F23" s="2367">
        <f t="shared" si="2"/>
        <v>0.65182364142375859</v>
      </c>
      <c r="G23" s="2393">
        <f t="shared" si="3"/>
        <v>-0.55865921787710704</v>
      </c>
      <c r="H23" s="2386">
        <v>843</v>
      </c>
      <c r="I23" s="2367">
        <f t="shared" si="4"/>
        <v>3.0870074703383623</v>
      </c>
      <c r="J23" s="2368">
        <f t="shared" si="5"/>
        <v>2.93040293040292</v>
      </c>
      <c r="K23" s="2386">
        <v>26141</v>
      </c>
      <c r="L23" s="2367">
        <f t="shared" si="0"/>
        <v>95.726527025047602</v>
      </c>
      <c r="M23" s="2369">
        <f t="shared" si="6"/>
        <v>-2.0899659163264488</v>
      </c>
      <c r="N23" s="2386">
        <v>146</v>
      </c>
      <c r="O23" s="2367">
        <f t="shared" si="7"/>
        <v>0.53464186319027385</v>
      </c>
      <c r="P23" s="2369">
        <f t="shared" si="8"/>
        <v>-15.606936416184965</v>
      </c>
      <c r="Q23" s="2382"/>
    </row>
    <row r="24" spans="2:19" ht="13.7" customHeight="1">
      <c r="B24" s="2394" t="s">
        <v>412</v>
      </c>
      <c r="C24" s="2396">
        <v>27030</v>
      </c>
      <c r="D24" s="2395">
        <f t="shared" si="1"/>
        <v>-1.1736316770867603</v>
      </c>
      <c r="E24" s="2399">
        <v>174</v>
      </c>
      <c r="F24" s="2389">
        <f t="shared" si="2"/>
        <v>0.64372918978912319</v>
      </c>
      <c r="G24" s="2398">
        <f t="shared" si="3"/>
        <v>-3.3333333333333286</v>
      </c>
      <c r="H24" s="2399">
        <v>840</v>
      </c>
      <c r="I24" s="2400">
        <f t="shared" si="4"/>
        <v>3.1076581576026641</v>
      </c>
      <c r="J24" s="2388">
        <f t="shared" si="5"/>
        <v>3.3210332103321036</v>
      </c>
      <c r="K24" s="2399">
        <v>25870</v>
      </c>
      <c r="L24" s="2389">
        <f t="shared" si="0"/>
        <v>95.70847206807251</v>
      </c>
      <c r="M24" s="2401">
        <f t="shared" si="6"/>
        <v>-1.2783819881701959</v>
      </c>
      <c r="N24" s="2399">
        <v>146</v>
      </c>
      <c r="O24" s="2389">
        <f t="shared" si="7"/>
        <v>0.54014058453570102</v>
      </c>
      <c r="P24" s="2401">
        <f t="shared" si="8"/>
        <v>-4.5751633986928084</v>
      </c>
      <c r="Q24" s="2402"/>
      <c r="R24" s="2345"/>
      <c r="S24" s="2345"/>
    </row>
    <row r="25" spans="2:19" s="1991" customFormat="1" ht="13.7" customHeight="1">
      <c r="B25" s="2371" t="s">
        <v>207</v>
      </c>
      <c r="C25" s="2378">
        <v>27046</v>
      </c>
      <c r="D25" s="2379">
        <f t="shared" si="1"/>
        <v>-1.2919708029197068</v>
      </c>
      <c r="E25" s="2374">
        <v>183</v>
      </c>
      <c r="F25" s="2375">
        <f t="shared" si="2"/>
        <v>0.6766250092435111</v>
      </c>
      <c r="G25" s="2391">
        <f t="shared" si="3"/>
        <v>1.6666666666666572</v>
      </c>
      <c r="H25" s="2374">
        <v>862</v>
      </c>
      <c r="I25" s="2381">
        <f t="shared" si="4"/>
        <v>3.1871626118464835</v>
      </c>
      <c r="J25" s="2376">
        <f t="shared" si="5"/>
        <v>4.6116504854368969</v>
      </c>
      <c r="K25" s="2374">
        <v>25853</v>
      </c>
      <c r="L25" s="2375">
        <f t="shared" si="0"/>
        <v>95.588996524439835</v>
      </c>
      <c r="M25" s="2392">
        <f t="shared" si="6"/>
        <v>-1.5048765620237674</v>
      </c>
      <c r="N25" s="2374">
        <v>148</v>
      </c>
      <c r="O25" s="2375">
        <f t="shared" si="7"/>
        <v>0.54721585447016197</v>
      </c>
      <c r="P25" s="2392">
        <f t="shared" si="8"/>
        <v>0</v>
      </c>
      <c r="Q25" s="2402"/>
      <c r="R25" s="2345"/>
      <c r="S25" s="2345"/>
    </row>
    <row r="26" spans="2:19" s="1991" customFormat="1" ht="13.7" customHeight="1">
      <c r="B26" s="2371" t="s">
        <v>328</v>
      </c>
      <c r="C26" s="2378">
        <v>27106</v>
      </c>
      <c r="D26" s="2379">
        <f t="shared" si="1"/>
        <v>-1.0260342498265516</v>
      </c>
      <c r="E26" s="2374">
        <v>184</v>
      </c>
      <c r="F26" s="2375">
        <f t="shared" si="2"/>
        <v>0.67881649819228218</v>
      </c>
      <c r="G26" s="2391">
        <f t="shared" si="3"/>
        <v>2.2222222222222143</v>
      </c>
      <c r="H26" s="2374">
        <v>882</v>
      </c>
      <c r="I26" s="2381">
        <f t="shared" si="4"/>
        <v>3.2538921272043089</v>
      </c>
      <c r="J26" s="2376">
        <f t="shared" si="5"/>
        <v>5.1251489868891582</v>
      </c>
      <c r="K26" s="2374">
        <v>25894</v>
      </c>
      <c r="L26" s="2375">
        <f t="shared" si="0"/>
        <v>95.528665240168237</v>
      </c>
      <c r="M26" s="2392">
        <f t="shared" si="6"/>
        <v>-1.2470920254757658</v>
      </c>
      <c r="N26" s="2374">
        <v>146</v>
      </c>
      <c r="O26" s="2375">
        <f t="shared" si="7"/>
        <v>0.53862613443518037</v>
      </c>
      <c r="P26" s="2392">
        <f t="shared" si="8"/>
        <v>-0.68027210884353906</v>
      </c>
      <c r="Q26" s="2402"/>
      <c r="R26" s="2345"/>
      <c r="S26" s="2345"/>
    </row>
    <row r="27" spans="2:19" s="1991" customFormat="1" ht="13.7" customHeight="1">
      <c r="B27" s="2383" t="s">
        <v>547</v>
      </c>
      <c r="C27" s="2384">
        <v>26990</v>
      </c>
      <c r="D27" s="2385">
        <f t="shared" si="1"/>
        <v>-1.164493921195259</v>
      </c>
      <c r="E27" s="2366">
        <v>182</v>
      </c>
      <c r="F27" s="2367">
        <f t="shared" si="2"/>
        <v>0.67432382363838461</v>
      </c>
      <c r="G27" s="2393">
        <f t="shared" si="3"/>
        <v>2.2471910112359552</v>
      </c>
      <c r="H27" s="2366">
        <v>889</v>
      </c>
      <c r="I27" s="2387">
        <f t="shared" si="4"/>
        <v>3.293812523156725</v>
      </c>
      <c r="J27" s="2368">
        <f t="shared" si="5"/>
        <v>5.4567022538552834</v>
      </c>
      <c r="K27" s="2366">
        <v>25779</v>
      </c>
      <c r="L27" s="2367">
        <f t="shared" si="0"/>
        <v>95.513153019636903</v>
      </c>
      <c r="M27" s="2403">
        <f t="shared" si="6"/>
        <v>-1.3847978271680432</v>
      </c>
      <c r="N27" s="2366">
        <v>140</v>
      </c>
      <c r="O27" s="2367">
        <f t="shared" si="7"/>
        <v>0.51871063356798819</v>
      </c>
      <c r="P27" s="2403">
        <f t="shared" si="8"/>
        <v>-4.1095890410959015</v>
      </c>
      <c r="Q27" s="2402"/>
      <c r="R27" s="2345"/>
      <c r="S27" s="2345"/>
    </row>
    <row r="28" spans="2:19" s="1991" customFormat="1" ht="13.7" customHeight="1">
      <c r="B28" s="2394" t="s">
        <v>599</v>
      </c>
      <c r="C28" s="2396">
        <v>26761</v>
      </c>
      <c r="D28" s="2379">
        <f t="shared" si="1"/>
        <v>-0.99519052904180683</v>
      </c>
      <c r="E28" s="2374">
        <v>185</v>
      </c>
      <c r="F28" s="2400">
        <f t="shared" si="2"/>
        <v>0.69130451029483209</v>
      </c>
      <c r="G28" s="2388">
        <f t="shared" ref="G28:G34" si="9">SUM(E28/E24)*100-100</f>
        <v>6.3218390804597817</v>
      </c>
      <c r="H28" s="2374">
        <v>893</v>
      </c>
      <c r="I28" s="2400">
        <f t="shared" si="4"/>
        <v>3.3369455550988381</v>
      </c>
      <c r="J28" s="2388">
        <f t="shared" ref="J28:J34" si="10">SUM(H28/H24)*100-100</f>
        <v>6.3095238095238102</v>
      </c>
      <c r="K28" s="2374">
        <v>25549</v>
      </c>
      <c r="L28" s="2400">
        <f t="shared" si="0"/>
        <v>95.471021262284665</v>
      </c>
      <c r="M28" s="2390">
        <f t="shared" ref="M28:M34" si="11">SUM(K28/K24)*100-100</f>
        <v>-1.2408194820255147</v>
      </c>
      <c r="N28" s="2374">
        <v>134</v>
      </c>
      <c r="O28" s="2400">
        <f t="shared" si="7"/>
        <v>0.50072867232166207</v>
      </c>
      <c r="P28" s="2390">
        <f t="shared" ref="P28:P34" si="12">SUM(N28/N24)*100-100</f>
        <v>-8.2191780821917746</v>
      </c>
      <c r="Q28" s="2402"/>
      <c r="R28" s="2345"/>
      <c r="S28" s="2345"/>
    </row>
    <row r="29" spans="2:19" s="1991" customFormat="1" ht="13.7" customHeight="1">
      <c r="B29" s="2371" t="s">
        <v>626</v>
      </c>
      <c r="C29" s="2378">
        <v>26815</v>
      </c>
      <c r="D29" s="2379">
        <f t="shared" si="1"/>
        <v>-0.85410042150409993</v>
      </c>
      <c r="E29" s="2374">
        <v>184</v>
      </c>
      <c r="F29" s="2381">
        <f t="shared" si="2"/>
        <v>0.68618310647025915</v>
      </c>
      <c r="G29" s="2376">
        <f t="shared" si="9"/>
        <v>0.54644808743169904</v>
      </c>
      <c r="H29" s="2374">
        <v>914</v>
      </c>
      <c r="I29" s="2381">
        <f t="shared" si="4"/>
        <v>3.4085399962707439</v>
      </c>
      <c r="J29" s="2376">
        <f t="shared" si="10"/>
        <v>6.0324825986078849</v>
      </c>
      <c r="K29" s="2374">
        <v>25584</v>
      </c>
      <c r="L29" s="2381">
        <f t="shared" si="0"/>
        <v>95.409285847473427</v>
      </c>
      <c r="M29" s="2377">
        <f t="shared" si="11"/>
        <v>-1.0404982013692745</v>
      </c>
      <c r="N29" s="2374">
        <v>133</v>
      </c>
      <c r="O29" s="2381">
        <f t="shared" si="7"/>
        <v>0.49599104978556785</v>
      </c>
      <c r="P29" s="2377">
        <f t="shared" si="12"/>
        <v>-10.13513513513513</v>
      </c>
      <c r="Q29" s="2402"/>
      <c r="R29" s="2345"/>
      <c r="S29" s="2345"/>
    </row>
    <row r="30" spans="2:19" s="1991" customFormat="1" ht="13.7" customHeight="1">
      <c r="B30" s="2371" t="s">
        <v>638</v>
      </c>
      <c r="C30" s="2378">
        <v>26829</v>
      </c>
      <c r="D30" s="2379">
        <f t="shared" si="1"/>
        <v>-1.0219139673872917</v>
      </c>
      <c r="E30" s="2374">
        <v>181</v>
      </c>
      <c r="F30" s="2381">
        <f t="shared" si="2"/>
        <v>0.67464311006746425</v>
      </c>
      <c r="G30" s="2376">
        <f t="shared" si="9"/>
        <v>-1.6304347826086882</v>
      </c>
      <c r="H30" s="2374">
        <v>918</v>
      </c>
      <c r="I30" s="2381">
        <f t="shared" si="4"/>
        <v>3.421670580342167</v>
      </c>
      <c r="J30" s="2376">
        <f t="shared" si="10"/>
        <v>4.0816326530612344</v>
      </c>
      <c r="K30" s="2374">
        <v>25597</v>
      </c>
      <c r="L30" s="2381">
        <f t="shared" si="0"/>
        <v>95.407954079540787</v>
      </c>
      <c r="M30" s="2377">
        <f t="shared" si="11"/>
        <v>-1.1469838572642317</v>
      </c>
      <c r="N30" s="2374">
        <v>133</v>
      </c>
      <c r="O30" s="2381">
        <f t="shared" si="7"/>
        <v>0.49573223004957323</v>
      </c>
      <c r="P30" s="2377">
        <f t="shared" si="12"/>
        <v>-8.9041095890410986</v>
      </c>
      <c r="Q30" s="2402"/>
      <c r="R30" s="2345"/>
      <c r="S30" s="2345"/>
    </row>
    <row r="31" spans="2:19" s="1991" customFormat="1" ht="13.7" customHeight="1">
      <c r="B31" s="2383" t="s">
        <v>639</v>
      </c>
      <c r="C31" s="2384">
        <v>26698</v>
      </c>
      <c r="D31" s="2385">
        <f t="shared" si="1"/>
        <v>-1.0818821785846637</v>
      </c>
      <c r="E31" s="2366">
        <v>178</v>
      </c>
      <c r="F31" s="2387">
        <f t="shared" si="2"/>
        <v>0.66671660798561694</v>
      </c>
      <c r="G31" s="2368">
        <f t="shared" si="9"/>
        <v>-2.1978021978022042</v>
      </c>
      <c r="H31" s="2366">
        <v>935</v>
      </c>
      <c r="I31" s="2387">
        <f t="shared" si="4"/>
        <v>3.5021349913851223</v>
      </c>
      <c r="J31" s="2368">
        <f t="shared" si="10"/>
        <v>5.1743532058492718</v>
      </c>
      <c r="K31" s="2366">
        <v>25452</v>
      </c>
      <c r="L31" s="2387">
        <f t="shared" si="0"/>
        <v>95.332983744100687</v>
      </c>
      <c r="M31" s="2369">
        <f t="shared" si="11"/>
        <v>-1.2684743395787308</v>
      </c>
      <c r="N31" s="2366">
        <v>133</v>
      </c>
      <c r="O31" s="2387">
        <f t="shared" si="7"/>
        <v>0.49816465652857889</v>
      </c>
      <c r="P31" s="2369">
        <f t="shared" si="12"/>
        <v>-5</v>
      </c>
      <c r="Q31" s="2402"/>
      <c r="R31" s="2345"/>
      <c r="S31" s="2345"/>
    </row>
    <row r="32" spans="2:19" s="1991" customFormat="1" ht="13.7" customHeight="1">
      <c r="B32" s="2394" t="s">
        <v>689</v>
      </c>
      <c r="C32" s="2396">
        <v>26496</v>
      </c>
      <c r="D32" s="2379">
        <f t="shared" si="1"/>
        <v>-0.99024700123312925</v>
      </c>
      <c r="E32" s="2397">
        <v>177</v>
      </c>
      <c r="F32" s="2381">
        <f t="shared" si="2"/>
        <v>0.66802536231884058</v>
      </c>
      <c r="G32" s="2376">
        <f t="shared" si="9"/>
        <v>-4.3243243243243228</v>
      </c>
      <c r="H32" s="2399">
        <v>937</v>
      </c>
      <c r="I32" s="2381">
        <f t="shared" si="4"/>
        <v>3.5363828502415457</v>
      </c>
      <c r="J32" s="2376">
        <f t="shared" si="10"/>
        <v>4.9272116461366124</v>
      </c>
      <c r="K32" s="2399">
        <v>25251</v>
      </c>
      <c r="L32" s="2381">
        <f t="shared" si="0"/>
        <v>95.30117753623189</v>
      </c>
      <c r="M32" s="2377">
        <f t="shared" si="11"/>
        <v>-1.1663861599279812</v>
      </c>
      <c r="N32" s="2399">
        <v>131</v>
      </c>
      <c r="O32" s="2381">
        <f t="shared" si="7"/>
        <v>0.49441425120772947</v>
      </c>
      <c r="P32" s="2377">
        <f t="shared" si="12"/>
        <v>-2.2388059701492438</v>
      </c>
      <c r="Q32" s="2402"/>
      <c r="R32" s="2345"/>
      <c r="S32" s="2345"/>
    </row>
    <row r="33" spans="2:19" s="1991" customFormat="1" ht="13.7" customHeight="1">
      <c r="B33" s="2371" t="s">
        <v>707</v>
      </c>
      <c r="C33" s="2378">
        <v>26620</v>
      </c>
      <c r="D33" s="2379">
        <f t="shared" si="1"/>
        <v>-0.72720492261794334</v>
      </c>
      <c r="E33" s="2374">
        <v>185</v>
      </c>
      <c r="F33" s="2375">
        <f t="shared" si="2"/>
        <v>0.6949661908339595</v>
      </c>
      <c r="G33" s="2376">
        <f t="shared" si="9"/>
        <v>0.54347826086956275</v>
      </c>
      <c r="H33" s="2380">
        <v>954</v>
      </c>
      <c r="I33" s="2375">
        <f t="shared" si="4"/>
        <v>3.5837716003005262</v>
      </c>
      <c r="J33" s="2376">
        <f t="shared" si="10"/>
        <v>4.3763676148796549</v>
      </c>
      <c r="K33" s="2380">
        <v>25350</v>
      </c>
      <c r="L33" s="2381">
        <f t="shared" si="0"/>
        <v>95.229151014274976</v>
      </c>
      <c r="M33" s="2377">
        <f t="shared" si="11"/>
        <v>-0.91463414634147</v>
      </c>
      <c r="N33" s="2380">
        <v>131</v>
      </c>
      <c r="O33" s="2381">
        <f t="shared" si="7"/>
        <v>0.49211119459053349</v>
      </c>
      <c r="P33" s="2377">
        <f t="shared" si="12"/>
        <v>-1.5037593984962427</v>
      </c>
      <c r="Q33" s="2402"/>
      <c r="R33" s="2345"/>
      <c r="S33" s="2345"/>
    </row>
    <row r="34" spans="2:19" s="1991" customFormat="1" ht="13.7" customHeight="1">
      <c r="B34" s="2371" t="s">
        <v>708</v>
      </c>
      <c r="C34" s="2378">
        <v>26630</v>
      </c>
      <c r="D34" s="2379">
        <f t="shared" ref="D34:D45" si="13">SUM(C34/C30)*100-100</f>
        <v>-0.7417346900741677</v>
      </c>
      <c r="E34" s="2374">
        <v>185</v>
      </c>
      <c r="F34" s="2375">
        <f t="shared" si="2"/>
        <v>0.6947052196770559</v>
      </c>
      <c r="G34" s="2376">
        <f t="shared" si="9"/>
        <v>2.2099447513812152</v>
      </c>
      <c r="H34" s="2374">
        <v>969</v>
      </c>
      <c r="I34" s="2381">
        <f t="shared" si="4"/>
        <v>3.638753285767931</v>
      </c>
      <c r="J34" s="2376">
        <f t="shared" si="10"/>
        <v>5.5555555555555571</v>
      </c>
      <c r="K34" s="2374">
        <v>25366</v>
      </c>
      <c r="L34" s="2381">
        <f t="shared" si="0"/>
        <v>95.253473526098389</v>
      </c>
      <c r="M34" s="2377">
        <f t="shared" si="11"/>
        <v>-0.90244950580145655</v>
      </c>
      <c r="N34" s="2374">
        <v>110</v>
      </c>
      <c r="O34" s="2381">
        <f t="shared" si="7"/>
        <v>0.41306796845662785</v>
      </c>
      <c r="P34" s="2377">
        <f t="shared" si="12"/>
        <v>-17.293233082706777</v>
      </c>
      <c r="Q34" s="2402"/>
      <c r="R34" s="2345"/>
      <c r="S34" s="2345"/>
    </row>
    <row r="35" spans="2:19" s="1991" customFormat="1" ht="13.7" customHeight="1">
      <c r="B35" s="2383" t="s">
        <v>709</v>
      </c>
      <c r="C35" s="2384">
        <v>26263</v>
      </c>
      <c r="D35" s="2385">
        <f t="shared" si="13"/>
        <v>-1.6293355307513622</v>
      </c>
      <c r="E35" s="2366">
        <v>190</v>
      </c>
      <c r="F35" s="2367">
        <f t="shared" si="2"/>
        <v>0.7234512431938469</v>
      </c>
      <c r="G35" s="2368">
        <f t="shared" ref="G35:G46" si="14">SUM(E35/E31)*100-100</f>
        <v>6.7415730337078656</v>
      </c>
      <c r="H35" s="2366">
        <v>973</v>
      </c>
      <c r="I35" s="2387">
        <f t="shared" si="4"/>
        <v>3.7048318927769106</v>
      </c>
      <c r="J35" s="2368">
        <f t="shared" ref="J35:J46" si="15">SUM(H35/H31)*100-100</f>
        <v>4.0641711229946367</v>
      </c>
      <c r="K35" s="2366">
        <v>24998</v>
      </c>
      <c r="L35" s="2387">
        <f t="shared" si="0"/>
        <v>95.183337775577812</v>
      </c>
      <c r="M35" s="2369">
        <f t="shared" ref="M35:M46" si="16">SUM(K35/K31)*100-100</f>
        <v>-1.7837498035517854</v>
      </c>
      <c r="N35" s="2366">
        <v>102</v>
      </c>
      <c r="O35" s="2387">
        <f t="shared" si="7"/>
        <v>0.3883790884514336</v>
      </c>
      <c r="P35" s="2369">
        <f t="shared" ref="P35:P42" si="17">SUM(N35/N31)*100-100</f>
        <v>-23.308270676691734</v>
      </c>
      <c r="Q35" s="2402"/>
      <c r="R35" s="2345"/>
      <c r="S35" s="2345"/>
    </row>
    <row r="36" spans="2:19" s="1991" customFormat="1" ht="13.7" customHeight="1">
      <c r="B36" s="2394" t="s">
        <v>725</v>
      </c>
      <c r="C36" s="2396">
        <v>25964</v>
      </c>
      <c r="D36" s="2379">
        <f t="shared" si="13"/>
        <v>-2.0078502415458956</v>
      </c>
      <c r="E36" s="2397">
        <v>191</v>
      </c>
      <c r="F36" s="2381">
        <f t="shared" si="2"/>
        <v>0.73563395470651671</v>
      </c>
      <c r="G36" s="2376">
        <f t="shared" si="14"/>
        <v>7.9096045197740068</v>
      </c>
      <c r="H36" s="2399">
        <v>967</v>
      </c>
      <c r="I36" s="2381">
        <f t="shared" si="4"/>
        <v>3.7243876136188572</v>
      </c>
      <c r="J36" s="2376">
        <f t="shared" si="15"/>
        <v>3.2017075773745916</v>
      </c>
      <c r="K36" s="2399">
        <v>24708</v>
      </c>
      <c r="L36" s="2381">
        <f t="shared" si="0"/>
        <v>95.162532737636724</v>
      </c>
      <c r="M36" s="2377">
        <f t="shared" si="16"/>
        <v>-2.150409884757039</v>
      </c>
      <c r="N36" s="2399">
        <v>98</v>
      </c>
      <c r="O36" s="2381">
        <f t="shared" si="7"/>
        <v>0.37744569403789863</v>
      </c>
      <c r="P36" s="2377">
        <f t="shared" si="17"/>
        <v>-25.190839694656489</v>
      </c>
      <c r="Q36" s="2402"/>
      <c r="R36" s="2345"/>
      <c r="S36" s="2345"/>
    </row>
    <row r="37" spans="2:19" s="1991" customFormat="1" ht="13.7" customHeight="1">
      <c r="B37" s="2371" t="s">
        <v>726</v>
      </c>
      <c r="C37" s="2378">
        <v>25995</v>
      </c>
      <c r="D37" s="2379">
        <f t="shared" si="13"/>
        <v>-2.3478587528174302</v>
      </c>
      <c r="E37" s="2374">
        <v>192</v>
      </c>
      <c r="F37" s="2375">
        <f t="shared" si="2"/>
        <v>0.73860357761107898</v>
      </c>
      <c r="G37" s="2376">
        <f t="shared" si="14"/>
        <v>3.7837837837837895</v>
      </c>
      <c r="H37" s="2380">
        <v>974</v>
      </c>
      <c r="I37" s="2375">
        <f t="shared" si="4"/>
        <v>3.7468743989228699</v>
      </c>
      <c r="J37" s="2376">
        <f t="shared" si="15"/>
        <v>2.0964360587002062</v>
      </c>
      <c r="K37" s="2380">
        <v>24733</v>
      </c>
      <c r="L37" s="2381">
        <f t="shared" si="0"/>
        <v>95.145220234660513</v>
      </c>
      <c r="M37" s="2377">
        <f t="shared" si="16"/>
        <v>-2.4339250493096642</v>
      </c>
      <c r="N37" s="2380">
        <v>96</v>
      </c>
      <c r="O37" s="2381">
        <f t="shared" si="7"/>
        <v>0.36930178880553949</v>
      </c>
      <c r="P37" s="2377">
        <f t="shared" si="17"/>
        <v>-26.717557251908403</v>
      </c>
      <c r="Q37" s="2402"/>
      <c r="R37" s="2345"/>
      <c r="S37" s="2345"/>
    </row>
    <row r="38" spans="2:19" ht="13.5" customHeight="1">
      <c r="B38" s="2371" t="s">
        <v>727</v>
      </c>
      <c r="C38" s="2378">
        <v>26023</v>
      </c>
      <c r="D38" s="2379">
        <f t="shared" si="13"/>
        <v>-2.2793841532106569</v>
      </c>
      <c r="E38" s="2374">
        <v>191</v>
      </c>
      <c r="F38" s="2375">
        <f t="shared" si="2"/>
        <v>0.73396610690542974</v>
      </c>
      <c r="G38" s="2376">
        <f t="shared" si="14"/>
        <v>3.2432432432432279</v>
      </c>
      <c r="H38" s="2374">
        <v>969</v>
      </c>
      <c r="I38" s="2381">
        <f t="shared" si="4"/>
        <v>3.7236290973369708</v>
      </c>
      <c r="J38" s="2376">
        <f t="shared" si="15"/>
        <v>0</v>
      </c>
      <c r="K38" s="2374">
        <v>24769</v>
      </c>
      <c r="L38" s="2381">
        <f t="shared" si="0"/>
        <v>95.181185874034512</v>
      </c>
      <c r="M38" s="2377">
        <f t="shared" si="16"/>
        <v>-2.3535441141685709</v>
      </c>
      <c r="N38" s="2374">
        <v>94</v>
      </c>
      <c r="O38" s="2381">
        <f t="shared" si="7"/>
        <v>0.36121892172309111</v>
      </c>
      <c r="P38" s="2377">
        <f t="shared" si="17"/>
        <v>-14.545454545454547</v>
      </c>
      <c r="Q38" s="2402"/>
      <c r="R38" s="2345"/>
      <c r="S38" s="2345"/>
    </row>
    <row r="39" spans="2:19" ht="13.15" customHeight="1">
      <c r="B39" s="2383" t="s">
        <v>728</v>
      </c>
      <c r="C39" s="2384">
        <v>25664</v>
      </c>
      <c r="D39" s="2385">
        <f t="shared" si="13"/>
        <v>-2.2807752351216521</v>
      </c>
      <c r="E39" s="2366">
        <v>188</v>
      </c>
      <c r="F39" s="2367">
        <f t="shared" si="2"/>
        <v>0.73254364089775559</v>
      </c>
      <c r="G39" s="2368">
        <f t="shared" si="14"/>
        <v>-1.0526315789473699</v>
      </c>
      <c r="H39" s="2366">
        <v>930</v>
      </c>
      <c r="I39" s="2387">
        <f t="shared" si="4"/>
        <v>3.6237531172069826</v>
      </c>
      <c r="J39" s="2368">
        <f t="shared" si="15"/>
        <v>-4.4193216855087343</v>
      </c>
      <c r="K39" s="2366">
        <v>24454</v>
      </c>
      <c r="L39" s="2387">
        <f t="shared" si="0"/>
        <v>95.285224438902745</v>
      </c>
      <c r="M39" s="2369">
        <f t="shared" si="16"/>
        <v>-2.1761740939275143</v>
      </c>
      <c r="N39" s="2366">
        <v>92</v>
      </c>
      <c r="O39" s="2387">
        <f t="shared" si="7"/>
        <v>0.35847880299251872</v>
      </c>
      <c r="P39" s="2369">
        <f t="shared" si="17"/>
        <v>-9.8039215686274446</v>
      </c>
      <c r="Q39" s="2402"/>
      <c r="R39" s="2345"/>
      <c r="S39" s="2345"/>
    </row>
    <row r="40" spans="2:19" ht="13.15" customHeight="1">
      <c r="B40" s="2394" t="s">
        <v>765</v>
      </c>
      <c r="C40" s="2396">
        <v>25279</v>
      </c>
      <c r="D40" s="2379">
        <f t="shared" si="13"/>
        <v>-2.6382683715914368</v>
      </c>
      <c r="E40" s="2397">
        <v>186</v>
      </c>
      <c r="F40" s="2381">
        <f t="shared" si="2"/>
        <v>0.73578859923256457</v>
      </c>
      <c r="G40" s="2376">
        <f>SUM(E40/E36)*100-100</f>
        <v>-2.6178010471204232</v>
      </c>
      <c r="H40" s="2399">
        <v>921</v>
      </c>
      <c r="I40" s="2381">
        <f t="shared" si="4"/>
        <v>3.6433403220064089</v>
      </c>
      <c r="J40" s="2376">
        <f t="shared" si="15"/>
        <v>-4.7569803516028912</v>
      </c>
      <c r="K40" s="2399">
        <v>24085</v>
      </c>
      <c r="L40" s="2381">
        <f t="shared" si="0"/>
        <v>95.276711895249022</v>
      </c>
      <c r="M40" s="2377">
        <f t="shared" si="16"/>
        <v>-2.5214505423344633</v>
      </c>
      <c r="N40" s="2399">
        <v>87</v>
      </c>
      <c r="O40" s="2381">
        <f t="shared" si="7"/>
        <v>0.34415918351200603</v>
      </c>
      <c r="P40" s="2377">
        <f t="shared" si="17"/>
        <v>-11.224489795918373</v>
      </c>
      <c r="Q40" s="2402"/>
      <c r="R40" s="2345"/>
      <c r="S40" s="2345"/>
    </row>
    <row r="41" spans="2:19" ht="13.15" customHeight="1">
      <c r="B41" s="2371" t="s">
        <v>769</v>
      </c>
      <c r="C41" s="2378">
        <v>25226</v>
      </c>
      <c r="D41" s="2379">
        <f t="shared" si="13"/>
        <v>-2.9582612040777008</v>
      </c>
      <c r="E41" s="2374">
        <v>188</v>
      </c>
      <c r="F41" s="2375">
        <f>SUM(E41/C41*100)</f>
        <v>0.74526282407040356</v>
      </c>
      <c r="G41" s="2376">
        <f t="shared" si="14"/>
        <v>-2.0833333333333428</v>
      </c>
      <c r="H41" s="2380">
        <v>936</v>
      </c>
      <c r="I41" s="2375">
        <f t="shared" si="4"/>
        <v>3.7104574645207324</v>
      </c>
      <c r="J41" s="2376">
        <f t="shared" si="15"/>
        <v>-3.9014373716632349</v>
      </c>
      <c r="K41" s="2380">
        <v>24015</v>
      </c>
      <c r="L41" s="2381">
        <f t="shared" si="0"/>
        <v>95.199397447078411</v>
      </c>
      <c r="M41" s="2377">
        <f t="shared" si="16"/>
        <v>-2.9030040836129984</v>
      </c>
      <c r="N41" s="2380">
        <v>87</v>
      </c>
      <c r="O41" s="2381">
        <f t="shared" si="7"/>
        <v>0.34488226433045271</v>
      </c>
      <c r="P41" s="2377">
        <f t="shared" si="17"/>
        <v>-9.375</v>
      </c>
      <c r="Q41" s="2402"/>
      <c r="R41" s="2345"/>
      <c r="S41" s="2345"/>
    </row>
    <row r="42" spans="2:19" ht="13.15" customHeight="1">
      <c r="B42" s="2371" t="s">
        <v>755</v>
      </c>
      <c r="C42" s="2378">
        <v>25258</v>
      </c>
      <c r="D42" s="2379">
        <f t="shared" si="13"/>
        <v>-2.9397071821081369</v>
      </c>
      <c r="E42" s="2374">
        <v>188</v>
      </c>
      <c r="F42" s="2381">
        <f t="shared" si="2"/>
        <v>0.74431863172064294</v>
      </c>
      <c r="G42" s="2376">
        <f t="shared" si="14"/>
        <v>-1.5706806282722425</v>
      </c>
      <c r="H42" s="2374">
        <v>956</v>
      </c>
      <c r="I42" s="2381">
        <f t="shared" si="4"/>
        <v>3.7849394251326314</v>
      </c>
      <c r="J42" s="2376">
        <f t="shared" si="15"/>
        <v>-1.3415892672858547</v>
      </c>
      <c r="K42" s="2374">
        <v>24027</v>
      </c>
      <c r="L42" s="2381">
        <f t="shared" si="0"/>
        <v>95.126296618893022</v>
      </c>
      <c r="M42" s="2377">
        <f t="shared" si="16"/>
        <v>-2.995680083975941</v>
      </c>
      <c r="N42" s="2374">
        <v>87</v>
      </c>
      <c r="O42" s="2381">
        <f t="shared" si="7"/>
        <v>0.34444532425370178</v>
      </c>
      <c r="P42" s="2377">
        <f t="shared" si="17"/>
        <v>-7.4468085106383057</v>
      </c>
      <c r="Q42" s="2402"/>
      <c r="R42" s="2345"/>
      <c r="S42" s="2345"/>
    </row>
    <row r="43" spans="2:19" ht="13.15" customHeight="1">
      <c r="B43" s="2383" t="s">
        <v>770</v>
      </c>
      <c r="C43" s="2384">
        <v>25052</v>
      </c>
      <c r="D43" s="2385">
        <f t="shared" si="13"/>
        <v>-2.38466334164589</v>
      </c>
      <c r="E43" s="2366">
        <v>190</v>
      </c>
      <c r="F43" s="2387">
        <f t="shared" si="2"/>
        <v>0.75842248123902289</v>
      </c>
      <c r="G43" s="2368">
        <f t="shared" si="14"/>
        <v>1.0638297872340559</v>
      </c>
      <c r="H43" s="2366">
        <v>960</v>
      </c>
      <c r="I43" s="2387">
        <f t="shared" ref="I43:I47" si="18">SUM(H43/C43*100)</f>
        <v>3.8320293788919049</v>
      </c>
      <c r="J43" s="2368">
        <f t="shared" si="15"/>
        <v>3.2258064516128968</v>
      </c>
      <c r="K43" s="2366">
        <v>23819</v>
      </c>
      <c r="L43" s="2387">
        <f t="shared" si="0"/>
        <v>95.078237266485715</v>
      </c>
      <c r="M43" s="2369">
        <f t="shared" si="16"/>
        <v>-2.5967121943240414</v>
      </c>
      <c r="N43" s="2366">
        <v>83</v>
      </c>
      <c r="O43" s="2387">
        <f t="shared" si="7"/>
        <v>0.33131087338336263</v>
      </c>
      <c r="P43" s="2369">
        <f t="shared" ref="P43:P46" si="19">SUM(N43/N39)*100-100</f>
        <v>-9.7826086956521721</v>
      </c>
      <c r="Q43" s="2402"/>
      <c r="R43" s="2345"/>
      <c r="S43" s="2345"/>
    </row>
    <row r="44" spans="2:19" ht="13.15" customHeight="1">
      <c r="B44" s="2371" t="s">
        <v>792</v>
      </c>
      <c r="C44" s="2378">
        <v>24842</v>
      </c>
      <c r="D44" s="2379">
        <f t="shared" si="13"/>
        <v>-1.7287076229281269</v>
      </c>
      <c r="E44" s="2374">
        <v>194</v>
      </c>
      <c r="F44" s="2381">
        <f t="shared" ref="F44:F52" si="20">SUM(E44/C44*100)</f>
        <v>0.78093551243861203</v>
      </c>
      <c r="G44" s="2376">
        <f t="shared" si="14"/>
        <v>4.3010752688172005</v>
      </c>
      <c r="H44" s="2374">
        <v>961</v>
      </c>
      <c r="I44" s="2381">
        <f t="shared" si="18"/>
        <v>3.8684485951211656</v>
      </c>
      <c r="J44" s="2376">
        <f t="shared" si="15"/>
        <v>4.3431053203040193</v>
      </c>
      <c r="K44" s="2374">
        <v>23607</v>
      </c>
      <c r="L44" s="2381">
        <f t="shared" si="0"/>
        <v>95.02858062957894</v>
      </c>
      <c r="M44" s="2377">
        <f t="shared" si="16"/>
        <v>-1.98463774133279</v>
      </c>
      <c r="N44" s="2374">
        <v>80</v>
      </c>
      <c r="O44" s="2381">
        <f t="shared" si="7"/>
        <v>0.32203526286128331</v>
      </c>
      <c r="P44" s="2377">
        <f t="shared" si="19"/>
        <v>-8.0459770114942586</v>
      </c>
      <c r="Q44" s="2402"/>
      <c r="R44" s="2345"/>
      <c r="S44" s="2345"/>
    </row>
    <row r="45" spans="2:19" ht="13.15" customHeight="1">
      <c r="B45" s="2371" t="s">
        <v>798</v>
      </c>
      <c r="C45" s="2378">
        <v>24839</v>
      </c>
      <c r="D45" s="2379">
        <f t="shared" si="13"/>
        <v>-1.5341314516768421</v>
      </c>
      <c r="E45" s="2374">
        <v>192</v>
      </c>
      <c r="F45" s="2381">
        <f t="shared" si="20"/>
        <v>0.77297797817947578</v>
      </c>
      <c r="G45" s="2376">
        <f t="shared" si="14"/>
        <v>2.1276595744680833</v>
      </c>
      <c r="H45" s="2374">
        <v>974</v>
      </c>
      <c r="I45" s="2381">
        <f t="shared" si="18"/>
        <v>3.9212528684729659</v>
      </c>
      <c r="J45" s="2376">
        <f t="shared" si="15"/>
        <v>4.0598290598290703</v>
      </c>
      <c r="K45" s="2374">
        <v>23603</v>
      </c>
      <c r="L45" s="2381">
        <f t="shared" si="0"/>
        <v>95.023954265469627</v>
      </c>
      <c r="M45" s="2377">
        <f t="shared" si="16"/>
        <v>-1.715594420154062</v>
      </c>
      <c r="N45" s="2374">
        <v>70</v>
      </c>
      <c r="O45" s="2381">
        <f t="shared" si="7"/>
        <v>0.28181488787793391</v>
      </c>
      <c r="P45" s="2377">
        <f t="shared" si="19"/>
        <v>-19.540229885057471</v>
      </c>
      <c r="Q45" s="2402"/>
      <c r="R45" s="2345"/>
      <c r="S45" s="2345"/>
    </row>
    <row r="46" spans="2:19" ht="13.15" customHeight="1">
      <c r="B46" s="2371" t="s">
        <v>787</v>
      </c>
      <c r="C46" s="2378">
        <v>24782</v>
      </c>
      <c r="D46" s="2379">
        <f>SUM(C46/C42)*100-100</f>
        <v>-1.8845514292501377</v>
      </c>
      <c r="E46" s="2380">
        <v>196</v>
      </c>
      <c r="F46" s="2381">
        <f t="shared" si="20"/>
        <v>0.79089661851343718</v>
      </c>
      <c r="G46" s="2376">
        <f t="shared" si="14"/>
        <v>4.2553191489361808</v>
      </c>
      <c r="H46" s="2374">
        <v>974</v>
      </c>
      <c r="I46" s="2381">
        <f t="shared" si="18"/>
        <v>3.9302719715922847</v>
      </c>
      <c r="J46" s="2376">
        <f t="shared" si="15"/>
        <v>1.8828451882845201</v>
      </c>
      <c r="K46" s="2374">
        <v>23546</v>
      </c>
      <c r="L46" s="2375">
        <f t="shared" si="0"/>
        <v>95.012509079170371</v>
      </c>
      <c r="M46" s="2377">
        <f t="shared" si="16"/>
        <v>-2.0019145128397184</v>
      </c>
      <c r="N46" s="2374">
        <v>66</v>
      </c>
      <c r="O46" s="2375">
        <f t="shared" si="7"/>
        <v>0.26632233072391254</v>
      </c>
      <c r="P46" s="2377">
        <f t="shared" si="19"/>
        <v>-24.137931034482762</v>
      </c>
      <c r="Q46" s="2402"/>
      <c r="R46" s="2345"/>
      <c r="S46" s="2345"/>
    </row>
    <row r="47" spans="2:19" ht="13.15" customHeight="1">
      <c r="B47" s="2383" t="s">
        <v>799</v>
      </c>
      <c r="C47" s="2384">
        <v>24457</v>
      </c>
      <c r="D47" s="2385">
        <f>SUM(C47/C43)*100-100</f>
        <v>-2.3750598754590442</v>
      </c>
      <c r="E47" s="2366">
        <v>194</v>
      </c>
      <c r="F47" s="2387">
        <f t="shared" si="20"/>
        <v>0.79322893241198844</v>
      </c>
      <c r="G47" s="2368">
        <f>SUM(E47/E43)*100-100</f>
        <v>2.1052631578947398</v>
      </c>
      <c r="H47" s="2366">
        <v>966</v>
      </c>
      <c r="I47" s="2387">
        <f t="shared" si="18"/>
        <v>3.9497894263401072</v>
      </c>
      <c r="J47" s="2368">
        <f>SUM(H47/H43)*100-100</f>
        <v>0.62500000000001421</v>
      </c>
      <c r="K47" s="2366">
        <v>23238</v>
      </c>
      <c r="L47" s="2387">
        <f t="shared" si="0"/>
        <v>95.015741914380342</v>
      </c>
      <c r="M47" s="2369">
        <f>SUM(K47/K43)*100-100</f>
        <v>-2.4392291867836633</v>
      </c>
      <c r="N47" s="2366">
        <v>59</v>
      </c>
      <c r="O47" s="2387">
        <f t="shared" si="7"/>
        <v>0.24123972686756348</v>
      </c>
      <c r="P47" s="2369">
        <f>SUM(N47/N43)*100-100</f>
        <v>-28.915662650602414</v>
      </c>
      <c r="Q47" s="2402"/>
      <c r="R47" s="2345"/>
      <c r="S47" s="2345"/>
    </row>
    <row r="48" spans="2:19" ht="13.15" customHeight="1">
      <c r="B48" s="2371" t="s">
        <v>825</v>
      </c>
      <c r="C48" s="2378">
        <v>24329</v>
      </c>
      <c r="D48" s="2379">
        <f>SUM(C48/C44)*100-100</f>
        <v>-2.0650511230979873</v>
      </c>
      <c r="E48" s="2374">
        <v>193</v>
      </c>
      <c r="F48" s="2381">
        <f t="shared" si="20"/>
        <v>0.7932919561017715</v>
      </c>
      <c r="G48" s="2376">
        <f>SUM(E48/E44)*100-100</f>
        <v>-0.51546391752577847</v>
      </c>
      <c r="H48" s="2374">
        <v>973</v>
      </c>
      <c r="I48" s="2381">
        <f t="shared" ref="I48:I53" si="21">SUM(H48/C48*100)</f>
        <v>3.9993423486374287</v>
      </c>
      <c r="J48" s="2376">
        <f>SUM(H48/H44)*100-100</f>
        <v>1.2486992715921019</v>
      </c>
      <c r="K48" s="2374">
        <v>23106</v>
      </c>
      <c r="L48" s="2381">
        <f t="shared" ref="L48:L53" si="22">SUM(K48/$C48*100)</f>
        <v>94.973077397344724</v>
      </c>
      <c r="M48" s="2377">
        <f>SUM(K48/K44)*100-100</f>
        <v>-2.1222518744440322</v>
      </c>
      <c r="N48" s="2374">
        <v>57</v>
      </c>
      <c r="O48" s="2381">
        <f t="shared" ref="O48" si="23">SUM(N48/C48*100)</f>
        <v>0.23428829791606723</v>
      </c>
      <c r="P48" s="2377">
        <f>SUM(N48/N44)*100-100</f>
        <v>-28.75</v>
      </c>
      <c r="Q48" s="2402"/>
      <c r="R48" s="2345"/>
      <c r="S48" s="2345"/>
    </row>
    <row r="49" spans="2:19">
      <c r="B49" s="2371" t="s">
        <v>829</v>
      </c>
      <c r="C49" s="2378">
        <v>24370</v>
      </c>
      <c r="D49" s="2379">
        <f>SUM(C49/C45)*100-100</f>
        <v>-1.888159748782158</v>
      </c>
      <c r="E49" s="2380">
        <v>201</v>
      </c>
      <c r="F49" s="2375">
        <f t="shared" si="20"/>
        <v>0.8247845711940911</v>
      </c>
      <c r="G49" s="2376">
        <f>SUM(E49/E45)*100-100</f>
        <v>4.6875</v>
      </c>
      <c r="H49" s="2380">
        <v>975</v>
      </c>
      <c r="I49" s="2375">
        <f t="shared" si="21"/>
        <v>4.0008206811653668</v>
      </c>
      <c r="J49" s="2376">
        <f>SUM(H49/H45)*100-100</f>
        <v>0.10266940451745654</v>
      </c>
      <c r="K49" s="2380">
        <v>23141</v>
      </c>
      <c r="L49" s="2381">
        <f t="shared" si="22"/>
        <v>94.956914238818229</v>
      </c>
      <c r="M49" s="2377">
        <f>SUM(K49/K45)*100-100</f>
        <v>-1.9573782993687274</v>
      </c>
      <c r="N49" s="2380">
        <v>53</v>
      </c>
      <c r="O49" s="2381">
        <f t="shared" si="7"/>
        <v>0.21748050882232253</v>
      </c>
      <c r="P49" s="2377">
        <f>SUM(N49/N45)*100-100</f>
        <v>-24.285714285714292</v>
      </c>
      <c r="Q49" s="2402"/>
      <c r="R49" s="2404"/>
      <c r="S49" s="2345"/>
    </row>
    <row r="50" spans="2:19">
      <c r="B50" s="2371" t="s">
        <v>844</v>
      </c>
      <c r="C50" s="2378">
        <v>24364</v>
      </c>
      <c r="D50" s="2379">
        <f t="shared" ref="D50:D51" si="24">SUM(C50/C46)*100-100</f>
        <v>-1.6867080945847732</v>
      </c>
      <c r="E50" s="2380">
        <v>201</v>
      </c>
      <c r="F50" s="2375">
        <f t="shared" si="20"/>
        <v>0.82498768675094403</v>
      </c>
      <c r="G50" s="2376">
        <f t="shared" ref="G50:G53" si="25">SUM(E50/E46)*100-100</f>
        <v>2.5510204081632679</v>
      </c>
      <c r="H50" s="2380">
        <v>986</v>
      </c>
      <c r="I50" s="2375">
        <f t="shared" si="21"/>
        <v>4.0469545230668205</v>
      </c>
      <c r="J50" s="2376">
        <f t="shared" ref="J50:J53" si="26">SUM(H50/H46)*100-100</f>
        <v>1.2320328542094501</v>
      </c>
      <c r="K50" s="2380">
        <v>23124</v>
      </c>
      <c r="L50" s="2381">
        <f t="shared" si="22"/>
        <v>94.910523723526524</v>
      </c>
      <c r="M50" s="2377">
        <f t="shared" ref="M50:M53" si="27">SUM(K50/K46)*100-100</f>
        <v>-1.7922364732863372</v>
      </c>
      <c r="N50" s="2380">
        <v>53</v>
      </c>
      <c r="O50" s="2381">
        <f t="shared" si="7"/>
        <v>0.21753406665572156</v>
      </c>
      <c r="P50" s="2377">
        <f t="shared" ref="P50:P53" si="28">SUM(N50/N46)*100-100</f>
        <v>-19.696969696969703</v>
      </c>
      <c r="Q50" s="2402"/>
      <c r="R50" s="2404"/>
      <c r="S50" s="2345"/>
    </row>
    <row r="51" spans="2:19">
      <c r="B51" s="2383" t="s">
        <v>845</v>
      </c>
      <c r="C51" s="2384">
        <v>24252</v>
      </c>
      <c r="D51" s="2379">
        <f t="shared" si="24"/>
        <v>-0.83820583064154164</v>
      </c>
      <c r="E51" s="2386">
        <v>201</v>
      </c>
      <c r="F51" s="2569">
        <f t="shared" si="20"/>
        <v>0.82879762493814935</v>
      </c>
      <c r="G51" s="2376">
        <f t="shared" si="25"/>
        <v>3.6082474226804209</v>
      </c>
      <c r="H51" s="2386">
        <v>994</v>
      </c>
      <c r="I51" s="2569">
        <f t="shared" si="21"/>
        <v>4.0986310407389075</v>
      </c>
      <c r="J51" s="2376">
        <f t="shared" si="26"/>
        <v>2.8985507246376727</v>
      </c>
      <c r="K51" s="2386">
        <v>23004</v>
      </c>
      <c r="L51" s="2387">
        <f t="shared" si="22"/>
        <v>94.854032657100447</v>
      </c>
      <c r="M51" s="2377">
        <f t="shared" si="27"/>
        <v>-1.0069713400464764</v>
      </c>
      <c r="N51" s="2386">
        <v>53</v>
      </c>
      <c r="O51" s="2387">
        <f t="shared" si="7"/>
        <v>0.21853867722249712</v>
      </c>
      <c r="P51" s="2377">
        <f t="shared" si="28"/>
        <v>-10.169491525423723</v>
      </c>
      <c r="Q51" s="2402"/>
      <c r="R51" s="2404"/>
      <c r="S51" s="2345"/>
    </row>
    <row r="52" spans="2:19">
      <c r="B52" s="2371" t="s">
        <v>846</v>
      </c>
      <c r="C52" s="2378">
        <v>24255</v>
      </c>
      <c r="D52" s="2395">
        <f>SUM(C52/C48)*100-100</f>
        <v>-0.30416375518927907</v>
      </c>
      <c r="E52" s="2380">
        <v>206</v>
      </c>
      <c r="F52" s="2375">
        <f t="shared" si="20"/>
        <v>0.8493094207379922</v>
      </c>
      <c r="G52" s="2388">
        <f t="shared" si="25"/>
        <v>6.7357512953367831</v>
      </c>
      <c r="H52" s="2380">
        <v>1009</v>
      </c>
      <c r="I52" s="2375">
        <f t="shared" si="21"/>
        <v>4.1599670171098744</v>
      </c>
      <c r="J52" s="2388">
        <f t="shared" si="26"/>
        <v>3.6998972250770805</v>
      </c>
      <c r="K52" s="2380">
        <v>22988</v>
      </c>
      <c r="L52" s="2381">
        <f t="shared" si="22"/>
        <v>94.776334776334778</v>
      </c>
      <c r="M52" s="2390">
        <f t="shared" si="27"/>
        <v>-0.51068986410456318</v>
      </c>
      <c r="N52" s="2380">
        <v>52</v>
      </c>
      <c r="O52" s="2381">
        <f t="shared" si="7"/>
        <v>0.21438878581735724</v>
      </c>
      <c r="P52" s="2390">
        <f t="shared" si="28"/>
        <v>-8.7719298245614112</v>
      </c>
      <c r="Q52" s="2402"/>
      <c r="R52" s="2404"/>
      <c r="S52" s="2345"/>
    </row>
    <row r="53" spans="2:19">
      <c r="B53" s="2371" t="s">
        <v>868</v>
      </c>
      <c r="C53" s="2378">
        <v>24348</v>
      </c>
      <c r="D53" s="2379">
        <f>SUM(C53/C49)*100-100</f>
        <v>-9.0274928190396508E-2</v>
      </c>
      <c r="E53" s="2380">
        <v>205</v>
      </c>
      <c r="F53" s="2375">
        <f>SUM(E53/C53*100)</f>
        <v>0.84195827172663051</v>
      </c>
      <c r="G53" s="2376">
        <f t="shared" si="25"/>
        <v>1.9900497512437738</v>
      </c>
      <c r="H53" s="2380">
        <v>1031</v>
      </c>
      <c r="I53" s="2375">
        <f t="shared" si="21"/>
        <v>4.2344340397568594</v>
      </c>
      <c r="J53" s="2376">
        <f t="shared" si="26"/>
        <v>5.7435897435897516</v>
      </c>
      <c r="K53" s="2380">
        <v>23060</v>
      </c>
      <c r="L53" s="2381">
        <f t="shared" si="22"/>
        <v>94.710037785444385</v>
      </c>
      <c r="M53" s="2377">
        <f t="shared" si="27"/>
        <v>-0.35002808867378121</v>
      </c>
      <c r="N53" s="2380">
        <v>52</v>
      </c>
      <c r="O53" s="2381">
        <f t="shared" si="7"/>
        <v>0.2135699030721209</v>
      </c>
      <c r="P53" s="2377">
        <f t="shared" si="28"/>
        <v>-1.8867924528301927</v>
      </c>
      <c r="Q53" s="2402"/>
      <c r="R53" s="2404"/>
      <c r="S53" s="2345"/>
    </row>
    <row r="54" spans="2:19">
      <c r="B54" s="2371" t="s">
        <v>881</v>
      </c>
      <c r="C54" s="2378">
        <v>24366</v>
      </c>
      <c r="D54" s="2379">
        <f>SUM(C54/C50)*100-100</f>
        <v>8.2088327039855358E-3</v>
      </c>
      <c r="E54" s="2380">
        <v>209</v>
      </c>
      <c r="F54" s="2375">
        <f>SUM(E54/C54*100)</f>
        <v>0.8577526060904539</v>
      </c>
      <c r="G54" s="2376">
        <f>SUM(E54/E50)*100-100</f>
        <v>3.9800995024875618</v>
      </c>
      <c r="H54" s="2380">
        <v>1044</v>
      </c>
      <c r="I54" s="2375">
        <f t="shared" ref="I54:I56" si="29">SUM(H54/C54*100)</f>
        <v>4.2846589509972919</v>
      </c>
      <c r="J54" s="2376">
        <f t="shared" ref="J54:J55" si="30">SUM(H54/H50)*100-100</f>
        <v>5.8823529411764781</v>
      </c>
      <c r="K54" s="2380">
        <v>23062</v>
      </c>
      <c r="L54" s="2381">
        <f t="shared" ref="L54:L56" si="31">SUM(K54/$C54*100)</f>
        <v>94.648280390708365</v>
      </c>
      <c r="M54" s="2377">
        <f t="shared" ref="M54:M55" si="32">SUM(K54/K50)*100-100</f>
        <v>-0.26811970247362638</v>
      </c>
      <c r="N54" s="2380">
        <v>51</v>
      </c>
      <c r="O54" s="2381">
        <f t="shared" ref="O54:O56" si="33">SUM(N54/C54*100)</f>
        <v>0.20930805220389068</v>
      </c>
      <c r="P54" s="2377">
        <f t="shared" ref="P54:P55" si="34">SUM(N54/N50)*100-100</f>
        <v>-3.7735849056603712</v>
      </c>
      <c r="Q54" s="2402"/>
      <c r="R54" s="2404"/>
      <c r="S54" s="2345"/>
    </row>
    <row r="55" spans="2:19">
      <c r="B55" s="2383" t="s">
        <v>898</v>
      </c>
      <c r="C55" s="2384">
        <v>24277</v>
      </c>
      <c r="D55" s="2385">
        <f>SUM(C55/C51)*100-100</f>
        <v>0.10308428170873185</v>
      </c>
      <c r="E55" s="2386">
        <v>215</v>
      </c>
      <c r="F55" s="2569">
        <f>SUM(E55/C55*100)</f>
        <v>0.8856118960332825</v>
      </c>
      <c r="G55" s="2368">
        <f>SUM(E55/E51)*100-100</f>
        <v>6.9651741293532297</v>
      </c>
      <c r="H55" s="2386">
        <v>1046</v>
      </c>
      <c r="I55" s="2569">
        <f t="shared" si="29"/>
        <v>4.3086048523293652</v>
      </c>
      <c r="J55" s="2368">
        <f t="shared" si="30"/>
        <v>5.2313883299798647</v>
      </c>
      <c r="K55" s="2386">
        <v>22966</v>
      </c>
      <c r="L55" s="3090">
        <f t="shared" si="31"/>
        <v>94.59982699674589</v>
      </c>
      <c r="M55" s="2369">
        <f t="shared" si="32"/>
        <v>-0.16518866284124556</v>
      </c>
      <c r="N55" s="2386">
        <v>50</v>
      </c>
      <c r="O55" s="3090">
        <f t="shared" si="33"/>
        <v>0.20595625489146105</v>
      </c>
      <c r="P55" s="2369">
        <f t="shared" si="34"/>
        <v>-5.6603773584905639</v>
      </c>
      <c r="Q55" s="2402"/>
      <c r="R55" s="2404"/>
      <c r="S55" s="2345"/>
    </row>
    <row r="56" spans="2:19">
      <c r="B56" s="3635" t="s">
        <v>905</v>
      </c>
      <c r="C56" s="2378">
        <v>24186</v>
      </c>
      <c r="D56" s="2395">
        <f>SUM(C56/C52)*100-100</f>
        <v>-0.28447742733457915</v>
      </c>
      <c r="E56" s="2380">
        <v>220</v>
      </c>
      <c r="F56" s="2375">
        <f t="shared" ref="F56" si="35">SUM(E56/C56*100)</f>
        <v>0.90961713387910348</v>
      </c>
      <c r="G56" s="2388">
        <f t="shared" ref="G56" si="36">SUM(E56/E52)*100-100</f>
        <v>6.7961165048543677</v>
      </c>
      <c r="H56" s="2380">
        <v>1053</v>
      </c>
      <c r="I56" s="2375">
        <f t="shared" si="29"/>
        <v>4.3537583726122548</v>
      </c>
      <c r="J56" s="2388">
        <f t="shared" ref="J56" si="37">SUM(H56/H52)*100-100</f>
        <v>4.3607532210109099</v>
      </c>
      <c r="K56" s="2380">
        <v>22865</v>
      </c>
      <c r="L56" s="4195">
        <f t="shared" si="31"/>
        <v>94.538162573389556</v>
      </c>
      <c r="M56" s="2390">
        <f t="shared" ref="M56" si="38">SUM(K56/K52)*100-100</f>
        <v>-0.53506177135896849</v>
      </c>
      <c r="N56" s="2380">
        <v>48</v>
      </c>
      <c r="O56" s="4195">
        <f t="shared" si="33"/>
        <v>0.19846192011907715</v>
      </c>
      <c r="P56" s="2390">
        <f t="shared" ref="P56" si="39">SUM(N56/N52)*100-100</f>
        <v>-7.6923076923076934</v>
      </c>
      <c r="Q56" s="2402"/>
      <c r="R56" s="2404"/>
      <c r="S56" s="2345"/>
    </row>
    <row r="57" spans="2:19">
      <c r="B57" s="2371" t="s">
        <v>919</v>
      </c>
      <c r="C57" s="2378">
        <v>24259</v>
      </c>
      <c r="D57" s="2379">
        <f>SUM(C57/C52)*100-100</f>
        <v>1.6491445062882804E-2</v>
      </c>
      <c r="E57" s="2380">
        <v>222</v>
      </c>
      <c r="F57" s="2375">
        <f>SUM(E57/C57*100)</f>
        <v>0.91512428377097166</v>
      </c>
      <c r="G57" s="2376">
        <f>SUM(E57/E52)*100-100</f>
        <v>7.7669902912621325</v>
      </c>
      <c r="H57" s="2380">
        <v>1058</v>
      </c>
      <c r="I57" s="2375">
        <f t="shared" ref="I57:I58" si="40">SUM(H57/C57*100)</f>
        <v>4.3612679830166128</v>
      </c>
      <c r="J57" s="2376">
        <f t="shared" ref="J57" si="41">SUM(H57/H52)*100-100</f>
        <v>4.856293359762148</v>
      </c>
      <c r="K57" s="2380">
        <v>22932</v>
      </c>
      <c r="L57" s="3815">
        <f t="shared" ref="L57:L58" si="42">SUM(K57/$C57*100)</f>
        <v>94.529865204666308</v>
      </c>
      <c r="M57" s="2377">
        <f t="shared" ref="M57" si="43">SUM(K57/K52)*100-100</f>
        <v>-0.24360535931789684</v>
      </c>
      <c r="N57" s="2380">
        <v>47</v>
      </c>
      <c r="O57" s="3815">
        <f t="shared" ref="O57:O58" si="44">SUM(N57/C57*100)</f>
        <v>0.1937425285461066</v>
      </c>
      <c r="P57" s="2377">
        <f t="shared" ref="P57" si="45">SUM(N57/N52)*100-100</f>
        <v>-9.6153846153846132</v>
      </c>
      <c r="Q57" s="2402"/>
      <c r="R57" s="2404"/>
      <c r="S57" s="2345"/>
    </row>
    <row r="58" spans="2:19">
      <c r="B58" s="2371" t="s">
        <v>926</v>
      </c>
      <c r="C58" s="2378">
        <v>24264</v>
      </c>
      <c r="D58" s="2379">
        <f>SUM(C58/C52)*100-100</f>
        <v>3.7105751391464992E-2</v>
      </c>
      <c r="E58" s="2380">
        <v>219</v>
      </c>
      <c r="F58" s="2375">
        <f>SUM(E58/C58*100)</f>
        <v>0.90257171117705237</v>
      </c>
      <c r="G58" s="2376">
        <f>SUM(E58/E52)*100-100</f>
        <v>6.3106796116504853</v>
      </c>
      <c r="H58" s="2380">
        <v>1071</v>
      </c>
      <c r="I58" s="2375">
        <f t="shared" si="40"/>
        <v>4.413946587537092</v>
      </c>
      <c r="J58" s="2376">
        <f t="shared" ref="J58" si="46">SUM(H58/H52)*100-100</f>
        <v>6.144697720515353</v>
      </c>
      <c r="K58" s="2380">
        <v>22930</v>
      </c>
      <c r="L58" s="4195">
        <f t="shared" si="42"/>
        <v>94.502143092647543</v>
      </c>
      <c r="M58" s="2377">
        <f t="shared" ref="M58" si="47">SUM(K58/K52)*100-100</f>
        <v>-0.25230555072212724</v>
      </c>
      <c r="N58" s="2380">
        <v>44</v>
      </c>
      <c r="O58" s="4195">
        <f t="shared" si="44"/>
        <v>0.18133860863831189</v>
      </c>
      <c r="P58" s="2377">
        <f t="shared" ref="P58" si="48">SUM(N58/N52)*100-100</f>
        <v>-15.384615384615387</v>
      </c>
      <c r="Q58" s="2402"/>
      <c r="R58" s="2404"/>
      <c r="S58" s="2345"/>
    </row>
    <row r="59" spans="2:19" ht="13.5" thickBot="1">
      <c r="B59" s="4233" t="s">
        <v>936</v>
      </c>
      <c r="C59" s="4234">
        <v>24129</v>
      </c>
      <c r="D59" s="4235">
        <f>SUM(C59/C53)*100-100</f>
        <v>-0.89945786101527858</v>
      </c>
      <c r="E59" s="4236">
        <v>224</v>
      </c>
      <c r="F59" s="3401">
        <f>SUM(E59/C59*100)</f>
        <v>0.92834348709022341</v>
      </c>
      <c r="G59" s="4237">
        <f>SUM(E59/E53)*100-100</f>
        <v>9.2682926829268411</v>
      </c>
      <c r="H59" s="4236">
        <v>1078</v>
      </c>
      <c r="I59" s="3401">
        <f t="shared" ref="I59" si="49">SUM(H59/C59*100)</f>
        <v>4.4676530316217002</v>
      </c>
      <c r="J59" s="4237">
        <f t="shared" ref="J59" si="50">SUM(H59/H53)*100-100</f>
        <v>4.5586808923375344</v>
      </c>
      <c r="K59" s="4236">
        <v>22783</v>
      </c>
      <c r="L59" s="3401">
        <f t="shared" ref="L59" si="51">SUM(K59/$C59*100)</f>
        <v>94.421650296323918</v>
      </c>
      <c r="M59" s="3402">
        <f t="shared" ref="M59" si="52">SUM(K59/K53)*100-100</f>
        <v>-1.2012142237640973</v>
      </c>
      <c r="N59" s="4236">
        <v>44</v>
      </c>
      <c r="O59" s="3401">
        <f t="shared" ref="O59" si="53">SUM(N59/C59*100)</f>
        <v>0.18235318496415101</v>
      </c>
      <c r="P59" s="3402">
        <f t="shared" ref="P59" si="54">SUM(N59/N53)*100-100</f>
        <v>-15.384615384615387</v>
      </c>
      <c r="Q59" s="2402"/>
      <c r="R59" s="2404"/>
      <c r="S59" s="2345"/>
    </row>
    <row r="60" spans="2:19" s="1991" customFormat="1" ht="26.45" customHeight="1">
      <c r="B60" s="4703" t="s">
        <v>250</v>
      </c>
      <c r="C60" s="4703"/>
      <c r="D60" s="4703"/>
      <c r="E60" s="4703"/>
      <c r="F60" s="4703"/>
      <c r="G60" s="4703"/>
      <c r="H60" s="4703"/>
      <c r="I60" s="4703"/>
      <c r="J60" s="4703"/>
      <c r="K60" s="4703"/>
      <c r="L60" s="4703"/>
      <c r="M60" s="4703"/>
      <c r="N60" s="4703"/>
      <c r="O60" s="4703"/>
      <c r="P60" s="4703"/>
      <c r="Q60" s="2345"/>
      <c r="R60" s="2345"/>
      <c r="S60" s="2345"/>
    </row>
    <row r="61" spans="2:19" ht="31.7" customHeight="1">
      <c r="Q61" s="2345"/>
      <c r="R61" s="2404"/>
      <c r="S61" s="2345"/>
    </row>
    <row r="62" spans="2:19" s="1991" customFormat="1" ht="64.5" customHeight="1">
      <c r="B62" s="4698" t="s">
        <v>762</v>
      </c>
      <c r="C62" s="4699"/>
      <c r="D62" s="4699"/>
      <c r="E62" s="4699"/>
      <c r="F62" s="4699"/>
      <c r="G62" s="4699"/>
      <c r="H62" s="4699"/>
      <c r="I62" s="4699"/>
      <c r="J62" s="4699"/>
      <c r="K62" s="4699"/>
      <c r="L62" s="4699"/>
      <c r="M62" s="4699"/>
      <c r="N62" s="4699"/>
      <c r="O62" s="4699"/>
      <c r="P62" s="4699"/>
      <c r="Q62" s="2345"/>
      <c r="R62" s="2345"/>
      <c r="S62" s="2345"/>
    </row>
    <row r="63" spans="2:19" s="1991" customFormat="1" ht="9" customHeight="1">
      <c r="Q63" s="2345"/>
      <c r="R63" s="2345"/>
      <c r="S63" s="2345"/>
    </row>
    <row r="64" spans="2:19" ht="11.25" customHeight="1">
      <c r="Q64" s="2345"/>
      <c r="R64" s="2345"/>
      <c r="S64" s="2345"/>
    </row>
    <row r="65" ht="11.25" customHeight="1"/>
    <row r="66" ht="11.25" customHeight="1"/>
    <row r="67" ht="11.25" customHeight="1"/>
    <row r="68" ht="11.25" customHeight="1"/>
    <row r="116" spans="5:5">
      <c r="E116" s="1723">
        <v>748108</v>
      </c>
    </row>
  </sheetData>
  <mergeCells count="4">
    <mergeCell ref="B62:P62"/>
    <mergeCell ref="C2:O2"/>
    <mergeCell ref="B3:P3"/>
    <mergeCell ref="B60:P60"/>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L349"/>
  <sheetViews>
    <sheetView topLeftCell="A16" workbookViewId="0">
      <selection activeCell="Z116" sqref="Z116"/>
    </sheetView>
  </sheetViews>
  <sheetFormatPr defaultColWidth="8.85546875" defaultRowHeight="12.75"/>
  <cols>
    <col min="1" max="1" width="8.28515625" style="3" customWidth="1"/>
    <col min="2" max="2" width="6.42578125" style="3" customWidth="1"/>
    <col min="3" max="3" width="0.7109375" style="3" customWidth="1"/>
    <col min="4" max="4" width="10" style="3" customWidth="1"/>
    <col min="5" max="5" width="5.5703125" style="3" customWidth="1"/>
    <col min="6" max="6" width="6.42578125" style="3" customWidth="1"/>
    <col min="7" max="7" width="8.42578125" style="3" customWidth="1"/>
    <col min="8" max="8" width="7" style="3" customWidth="1"/>
    <col min="9" max="9" width="7.28515625" style="3" customWidth="1"/>
    <col min="10" max="10" width="6.42578125" style="3" customWidth="1"/>
    <col min="11" max="11" width="5.28515625" style="3" customWidth="1"/>
    <col min="12" max="12" width="5.7109375" style="3" customWidth="1"/>
    <col min="13" max="13" width="6.28515625" style="3" customWidth="1"/>
    <col min="14" max="14" width="5.28515625" style="3" customWidth="1"/>
    <col min="15" max="15" width="6.42578125" style="3" customWidth="1"/>
    <col min="16" max="16" width="7.7109375" style="3" bestFit="1" customWidth="1"/>
    <col min="17" max="17" width="6.28515625" style="3" customWidth="1"/>
    <col min="18" max="18" width="6.7109375" style="3" customWidth="1"/>
    <col min="19" max="19" width="6.28515625" style="3" customWidth="1"/>
    <col min="20" max="20" width="5.42578125" style="3" customWidth="1"/>
    <col min="21" max="21" width="6.140625" style="3" customWidth="1"/>
    <col min="22" max="22" width="6.42578125" customWidth="1"/>
    <col min="23" max="23" width="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198" t="s">
        <v>41</v>
      </c>
      <c r="B1" s="196"/>
      <c r="C1" s="1208"/>
      <c r="D1" s="4364" t="s">
        <v>251</v>
      </c>
      <c r="E1" s="4717"/>
      <c r="F1" s="4717"/>
      <c r="G1" s="4717"/>
      <c r="H1" s="4717"/>
      <c r="I1" s="4717"/>
      <c r="J1" s="4717"/>
      <c r="K1" s="4717"/>
      <c r="L1" s="4717"/>
      <c r="M1" s="4717"/>
      <c r="N1" s="4717"/>
      <c r="O1" s="4717"/>
      <c r="P1" s="4717"/>
      <c r="Q1" s="4717"/>
      <c r="R1" s="4717"/>
      <c r="S1" s="4717"/>
      <c r="T1" s="4717"/>
      <c r="U1" s="4718"/>
      <c r="V1" s="2"/>
      <c r="W1" s="2"/>
      <c r="X1" s="2"/>
      <c r="Y1" s="2"/>
    </row>
    <row r="2" spans="1:25" ht="25.5" customHeight="1" thickBot="1">
      <c r="A2" s="56"/>
      <c r="B2" s="4655" t="s">
        <v>252</v>
      </c>
      <c r="C2" s="4726"/>
      <c r="D2" s="4726"/>
      <c r="E2" s="4726"/>
      <c r="F2" s="4726"/>
      <c r="G2" s="4726"/>
      <c r="H2" s="4726"/>
      <c r="I2" s="4726"/>
      <c r="J2" s="4726"/>
      <c r="K2" s="4726"/>
      <c r="L2" s="4726"/>
      <c r="M2" s="4726"/>
      <c r="N2" s="4726"/>
      <c r="O2" s="4726"/>
      <c r="P2" s="4726"/>
      <c r="Q2" s="4726"/>
      <c r="R2" s="4726"/>
      <c r="S2" s="4726"/>
      <c r="T2" s="4726"/>
      <c r="U2" s="4430"/>
    </row>
    <row r="3" spans="1:25" s="55" customFormat="1" ht="28.5" customHeight="1" thickBot="1">
      <c r="A3" s="424" t="s">
        <v>101</v>
      </c>
      <c r="B3" s="210" t="s">
        <v>152</v>
      </c>
      <c r="C3" s="1004"/>
      <c r="D3" s="4727" t="s">
        <v>253</v>
      </c>
      <c r="E3" s="4728"/>
      <c r="F3" s="4728"/>
      <c r="G3" s="4728"/>
      <c r="H3" s="4728"/>
      <c r="I3" s="4728"/>
      <c r="J3" s="4728"/>
      <c r="K3" s="4728"/>
      <c r="L3" s="4729"/>
      <c r="M3" s="4722" t="s">
        <v>246</v>
      </c>
      <c r="N3" s="4723"/>
      <c r="O3" s="4723"/>
      <c r="P3" s="4723"/>
      <c r="Q3" s="4723"/>
      <c r="R3" s="4723"/>
      <c r="S3" s="4723"/>
      <c r="T3" s="4723"/>
      <c r="U3" s="4724"/>
    </row>
    <row r="4" spans="1:25" s="55" customFormat="1" ht="33.75" customHeight="1">
      <c r="A4" s="1009"/>
      <c r="B4" s="1008" t="s">
        <v>254</v>
      </c>
      <c r="C4" s="1007"/>
      <c r="D4" s="1011" t="s">
        <v>736</v>
      </c>
      <c r="E4" s="873" t="s">
        <v>256</v>
      </c>
      <c r="F4" s="874" t="s">
        <v>103</v>
      </c>
      <c r="G4" s="875" t="s">
        <v>257</v>
      </c>
      <c r="H4" s="874" t="s">
        <v>103</v>
      </c>
      <c r="I4" s="871" t="s">
        <v>258</v>
      </c>
      <c r="J4" s="876" t="s">
        <v>103</v>
      </c>
      <c r="K4" s="871" t="s">
        <v>259</v>
      </c>
      <c r="L4" s="877" t="s">
        <v>103</v>
      </c>
      <c r="M4" s="1012" t="s">
        <v>260</v>
      </c>
      <c r="N4" s="1010" t="s">
        <v>256</v>
      </c>
      <c r="O4" s="876" t="s">
        <v>103</v>
      </c>
      <c r="P4" s="875" t="s">
        <v>257</v>
      </c>
      <c r="Q4" s="876" t="s">
        <v>103</v>
      </c>
      <c r="R4" s="871" t="s">
        <v>258</v>
      </c>
      <c r="S4" s="876" t="s">
        <v>103</v>
      </c>
      <c r="T4" s="871" t="s">
        <v>259</v>
      </c>
      <c r="U4" s="877" t="s">
        <v>103</v>
      </c>
      <c r="X4" s="49"/>
    </row>
    <row r="5" spans="1:25" s="94" customFormat="1" ht="13.7" customHeight="1">
      <c r="A5" s="3927" t="s">
        <v>120</v>
      </c>
      <c r="B5" s="3928">
        <v>28376</v>
      </c>
      <c r="C5" s="3929"/>
      <c r="D5" s="3930">
        <v>128</v>
      </c>
      <c r="E5" s="3931">
        <v>35</v>
      </c>
      <c r="F5" s="3932">
        <v>27.34375</v>
      </c>
      <c r="G5" s="3933">
        <v>24</v>
      </c>
      <c r="H5" s="3934">
        <v>18.75</v>
      </c>
      <c r="I5" s="3933">
        <v>61</v>
      </c>
      <c r="J5" s="3934">
        <v>47.65625</v>
      </c>
      <c r="K5" s="3935">
        <v>8</v>
      </c>
      <c r="L5" s="3936">
        <v>6.25</v>
      </c>
      <c r="M5" s="3937">
        <v>668</v>
      </c>
      <c r="N5" s="3938">
        <v>318</v>
      </c>
      <c r="O5" s="3934">
        <v>47.604790419161674</v>
      </c>
      <c r="P5" s="3935">
        <v>67</v>
      </c>
      <c r="Q5" s="3934">
        <v>10.029940119760479</v>
      </c>
      <c r="R5" s="3939">
        <v>244</v>
      </c>
      <c r="S5" s="3934">
        <v>36.526946107784433</v>
      </c>
      <c r="T5" s="3939">
        <v>39</v>
      </c>
      <c r="U5" s="3936">
        <v>5.8383233532934131</v>
      </c>
      <c r="V5" s="3940"/>
    </row>
    <row r="6" spans="1:25" s="94" customFormat="1" ht="13.7" customHeight="1">
      <c r="A6" s="3927" t="s">
        <v>124</v>
      </c>
      <c r="B6" s="3941">
        <v>28150</v>
      </c>
      <c r="C6" s="3942"/>
      <c r="D6" s="3943">
        <v>129</v>
      </c>
      <c r="E6" s="3944">
        <v>41</v>
      </c>
      <c r="F6" s="3945">
        <v>31.782945736434108</v>
      </c>
      <c r="G6" s="3933">
        <v>22</v>
      </c>
      <c r="H6" s="3934">
        <v>17.054263565891471</v>
      </c>
      <c r="I6" s="3933">
        <v>57</v>
      </c>
      <c r="J6" s="3946">
        <v>44.186046511627907</v>
      </c>
      <c r="K6" s="3935">
        <v>9</v>
      </c>
      <c r="L6" s="3936">
        <v>6.9767441860465116</v>
      </c>
      <c r="M6" s="3947">
        <v>744</v>
      </c>
      <c r="N6" s="3938">
        <v>375</v>
      </c>
      <c r="O6" s="3934">
        <v>50.403225806451616</v>
      </c>
      <c r="P6" s="3939">
        <v>76</v>
      </c>
      <c r="Q6" s="3948">
        <v>10.21505376344086</v>
      </c>
      <c r="R6" s="3939">
        <v>259</v>
      </c>
      <c r="S6" s="3934">
        <v>34.811827956989248</v>
      </c>
      <c r="T6" s="3935">
        <v>34</v>
      </c>
      <c r="U6" s="3936">
        <v>4.56989247311828</v>
      </c>
      <c r="V6" s="3940"/>
    </row>
    <row r="7" spans="1:25" s="94" customFormat="1" ht="13.7" customHeight="1">
      <c r="A7" s="3927" t="s">
        <v>417</v>
      </c>
      <c r="B7" s="3941">
        <v>28255</v>
      </c>
      <c r="C7" s="3942"/>
      <c r="D7" s="3943">
        <v>134</v>
      </c>
      <c r="E7" s="3944">
        <v>43</v>
      </c>
      <c r="F7" s="3945">
        <v>32.089552238805972</v>
      </c>
      <c r="G7" s="3933">
        <v>20</v>
      </c>
      <c r="H7" s="3934">
        <v>14.925373134328357</v>
      </c>
      <c r="I7" s="3933">
        <v>63</v>
      </c>
      <c r="J7" s="3946">
        <v>47.014925373134332</v>
      </c>
      <c r="K7" s="3935">
        <v>8</v>
      </c>
      <c r="L7" s="3936">
        <v>5.9701492537313428</v>
      </c>
      <c r="M7" s="3947">
        <v>826</v>
      </c>
      <c r="N7" s="3938">
        <v>429</v>
      </c>
      <c r="O7" s="3934">
        <v>51.937046004842614</v>
      </c>
      <c r="P7" s="3939">
        <v>79</v>
      </c>
      <c r="Q7" s="3948">
        <v>9.5641646489104115</v>
      </c>
      <c r="R7" s="3939">
        <v>286</v>
      </c>
      <c r="S7" s="3934">
        <v>34.624697336561745</v>
      </c>
      <c r="T7" s="3935">
        <v>32</v>
      </c>
      <c r="U7" s="3936">
        <v>3.87409200968523</v>
      </c>
      <c r="V7" s="3940"/>
    </row>
    <row r="8" spans="1:25" s="94" customFormat="1" ht="13.7" customHeight="1">
      <c r="A8" s="3927" t="s">
        <v>475</v>
      </c>
      <c r="B8" s="3941">
        <v>27870</v>
      </c>
      <c r="C8" s="3942"/>
      <c r="D8" s="3943">
        <v>179</v>
      </c>
      <c r="E8" s="3944">
        <v>92</v>
      </c>
      <c r="F8" s="3945">
        <v>51.396648044692739</v>
      </c>
      <c r="G8" s="3933">
        <v>22</v>
      </c>
      <c r="H8" s="3934">
        <v>12.290502793296088</v>
      </c>
      <c r="I8" s="3933">
        <v>80</v>
      </c>
      <c r="J8" s="3946">
        <v>44.692737430167597</v>
      </c>
      <c r="K8" s="3935">
        <v>15</v>
      </c>
      <c r="L8" s="3936">
        <v>8.3798882681564244</v>
      </c>
      <c r="M8" s="3947">
        <v>819</v>
      </c>
      <c r="N8" s="3938">
        <v>431</v>
      </c>
      <c r="O8" s="3934">
        <v>52.62515262515263</v>
      </c>
      <c r="P8" s="3939">
        <v>79</v>
      </c>
      <c r="Q8" s="3948">
        <v>9.6459096459096472</v>
      </c>
      <c r="R8" s="3939">
        <v>280</v>
      </c>
      <c r="S8" s="3934">
        <v>34.188034188034187</v>
      </c>
      <c r="T8" s="3935">
        <v>29</v>
      </c>
      <c r="U8" s="3936">
        <v>3.5409035409035408</v>
      </c>
      <c r="V8" s="3940"/>
    </row>
    <row r="9" spans="1:25" s="94" customFormat="1" ht="13.7" customHeight="1">
      <c r="A9" s="3949" t="s">
        <v>522</v>
      </c>
      <c r="B9" s="3950">
        <v>27351</v>
      </c>
      <c r="C9" s="3951"/>
      <c r="D9" s="3952">
        <v>180</v>
      </c>
      <c r="E9" s="3953">
        <v>59</v>
      </c>
      <c r="F9" s="3954">
        <v>51.396648044692739</v>
      </c>
      <c r="G9" s="1817">
        <v>23</v>
      </c>
      <c r="H9" s="3955">
        <v>12.777777777777777</v>
      </c>
      <c r="I9" s="1817">
        <v>83</v>
      </c>
      <c r="J9" s="3956">
        <v>46.111111111111114</v>
      </c>
      <c r="K9" s="1826">
        <v>15</v>
      </c>
      <c r="L9" s="3957">
        <v>8.3333333333333321</v>
      </c>
      <c r="M9" s="3958">
        <v>813</v>
      </c>
      <c r="N9" s="3959">
        <v>433</v>
      </c>
      <c r="O9" s="3955">
        <v>53.25953259532595</v>
      </c>
      <c r="P9" s="3960">
        <v>74</v>
      </c>
      <c r="Q9" s="3961">
        <v>9.1020910209102102</v>
      </c>
      <c r="R9" s="3960">
        <v>277</v>
      </c>
      <c r="S9" s="3955">
        <v>34.071340713407132</v>
      </c>
      <c r="T9" s="1826">
        <v>29</v>
      </c>
      <c r="U9" s="3957">
        <v>3.5670356703567037</v>
      </c>
      <c r="V9" s="3940"/>
    </row>
    <row r="10" spans="1:25" s="94" customFormat="1" ht="13.7" customHeight="1">
      <c r="A10" s="3949" t="s">
        <v>480</v>
      </c>
      <c r="B10" s="3950">
        <v>27400</v>
      </c>
      <c r="C10" s="3951"/>
      <c r="D10" s="3952">
        <v>180</v>
      </c>
      <c r="E10" s="3953">
        <v>60</v>
      </c>
      <c r="F10" s="3962">
        <v>33.333333333333329</v>
      </c>
      <c r="G10" s="1817">
        <v>24</v>
      </c>
      <c r="H10" s="3955">
        <v>13.333333333333334</v>
      </c>
      <c r="I10" s="1817">
        <v>81</v>
      </c>
      <c r="J10" s="3956">
        <v>45</v>
      </c>
      <c r="K10" s="1826">
        <v>15</v>
      </c>
      <c r="L10" s="3957">
        <v>8.3333333333333321</v>
      </c>
      <c r="M10" s="3958">
        <v>824</v>
      </c>
      <c r="N10" s="3959">
        <v>437</v>
      </c>
      <c r="O10" s="3955">
        <v>53.033980582524279</v>
      </c>
      <c r="P10" s="3960">
        <v>74</v>
      </c>
      <c r="Q10" s="3961">
        <v>8.9805825242718456</v>
      </c>
      <c r="R10" s="3960">
        <v>283</v>
      </c>
      <c r="S10" s="3955">
        <v>34.344660194174757</v>
      </c>
      <c r="T10" s="1826">
        <v>30</v>
      </c>
      <c r="U10" s="3957">
        <v>3.6407766990291259</v>
      </c>
      <c r="V10" s="3940"/>
      <c r="Y10" s="208"/>
    </row>
    <row r="11" spans="1:25" s="94" customFormat="1" ht="13.7" customHeight="1">
      <c r="A11" s="3949" t="s">
        <v>494</v>
      </c>
      <c r="B11" s="3950">
        <v>27387</v>
      </c>
      <c r="C11" s="3951"/>
      <c r="D11" s="3952">
        <v>180</v>
      </c>
      <c r="E11" s="3953">
        <v>61</v>
      </c>
      <c r="F11" s="3954">
        <v>33.888888888888893</v>
      </c>
      <c r="G11" s="1817">
        <v>24</v>
      </c>
      <c r="H11" s="3955">
        <v>13.333333333333334</v>
      </c>
      <c r="I11" s="1817">
        <v>80</v>
      </c>
      <c r="J11" s="3956">
        <v>44.444444444444443</v>
      </c>
      <c r="K11" s="1826">
        <v>15</v>
      </c>
      <c r="L11" s="3957">
        <v>8.3333333333333321</v>
      </c>
      <c r="M11" s="3958">
        <v>839</v>
      </c>
      <c r="N11" s="3959">
        <v>451</v>
      </c>
      <c r="O11" s="3955">
        <v>53.754469606674618</v>
      </c>
      <c r="P11" s="3960">
        <v>72</v>
      </c>
      <c r="Q11" s="3961">
        <v>8.5816448152562579</v>
      </c>
      <c r="R11" s="3960">
        <v>286</v>
      </c>
      <c r="S11" s="3955">
        <v>34.088200238379024</v>
      </c>
      <c r="T11" s="1826">
        <v>30</v>
      </c>
      <c r="U11" s="3957">
        <v>3.5756853396901072</v>
      </c>
      <c r="V11" s="3940"/>
      <c r="W11" s="3940"/>
    </row>
    <row r="12" spans="1:25" s="94" customFormat="1" ht="13.7" customHeight="1">
      <c r="A12" s="3927" t="s">
        <v>424</v>
      </c>
      <c r="B12" s="3941">
        <v>27308</v>
      </c>
      <c r="C12" s="3942"/>
      <c r="D12" s="3943">
        <v>178</v>
      </c>
      <c r="E12" s="3944">
        <v>60</v>
      </c>
      <c r="F12" s="3945">
        <v>33.707865168539328</v>
      </c>
      <c r="G12" s="3933">
        <v>24</v>
      </c>
      <c r="H12" s="3934">
        <v>13.48314606741573</v>
      </c>
      <c r="I12" s="3933">
        <v>79</v>
      </c>
      <c r="J12" s="3946">
        <v>44.382022471910112</v>
      </c>
      <c r="K12" s="3935">
        <v>15</v>
      </c>
      <c r="L12" s="3936">
        <v>8.4269662921348321</v>
      </c>
      <c r="M12" s="3947">
        <v>843</v>
      </c>
      <c r="N12" s="3938">
        <v>454</v>
      </c>
      <c r="O12" s="3934">
        <v>53.855278766310796</v>
      </c>
      <c r="P12" s="3939">
        <v>74</v>
      </c>
      <c r="Q12" s="3948">
        <v>8.7781731909845782</v>
      </c>
      <c r="R12" s="3939">
        <v>285</v>
      </c>
      <c r="S12" s="3934">
        <v>33.807829181494661</v>
      </c>
      <c r="T12" s="3935">
        <v>30</v>
      </c>
      <c r="U12" s="3936">
        <v>3.5587188612099649</v>
      </c>
      <c r="V12" s="3940"/>
      <c r="W12" s="3940"/>
      <c r="X12" s="3940"/>
    </row>
    <row r="13" spans="1:25" s="94" customFormat="1" ht="13.7" customHeight="1">
      <c r="A13" s="3949" t="s">
        <v>412</v>
      </c>
      <c r="B13" s="3950">
        <v>27030</v>
      </c>
      <c r="C13" s="3951"/>
      <c r="D13" s="3952">
        <v>174</v>
      </c>
      <c r="E13" s="3953">
        <v>63</v>
      </c>
      <c r="F13" s="3954">
        <v>36.206896551724135</v>
      </c>
      <c r="G13" s="1817">
        <v>23</v>
      </c>
      <c r="H13" s="3955">
        <v>13.218390804597702</v>
      </c>
      <c r="I13" s="1817">
        <v>77</v>
      </c>
      <c r="J13" s="3956">
        <v>44.252873563218394</v>
      </c>
      <c r="K13" s="1826">
        <v>11</v>
      </c>
      <c r="L13" s="3957">
        <v>6.3218390804597711</v>
      </c>
      <c r="M13" s="3958">
        <v>840</v>
      </c>
      <c r="N13" s="3959">
        <v>453</v>
      </c>
      <c r="O13" s="3955">
        <v>53.928571428571423</v>
      </c>
      <c r="P13" s="3960">
        <v>72</v>
      </c>
      <c r="Q13" s="3961">
        <v>8.5714285714285712</v>
      </c>
      <c r="R13" s="3960">
        <v>285</v>
      </c>
      <c r="S13" s="3955">
        <v>33.928571428571431</v>
      </c>
      <c r="T13" s="1826">
        <v>30</v>
      </c>
      <c r="U13" s="3957">
        <v>3.5714285714285712</v>
      </c>
      <c r="V13" s="3940"/>
      <c r="W13" s="3940"/>
      <c r="X13" s="3940"/>
    </row>
    <row r="14" spans="1:25" s="94" customFormat="1" ht="13.7" customHeight="1">
      <c r="A14" s="3949" t="s">
        <v>207</v>
      </c>
      <c r="B14" s="3950">
        <v>27046</v>
      </c>
      <c r="C14" s="3951"/>
      <c r="D14" s="3952">
        <v>183</v>
      </c>
      <c r="E14" s="3953">
        <v>67</v>
      </c>
      <c r="F14" s="3954">
        <v>36.612021857923501</v>
      </c>
      <c r="G14" s="1817">
        <v>24</v>
      </c>
      <c r="H14" s="3955">
        <v>13.114754098360656</v>
      </c>
      <c r="I14" s="1817">
        <v>81</v>
      </c>
      <c r="J14" s="3956">
        <v>44.26229508196721</v>
      </c>
      <c r="K14" s="1826">
        <v>11</v>
      </c>
      <c r="L14" s="3957">
        <v>6.0109289617486334</v>
      </c>
      <c r="M14" s="3958">
        <v>862</v>
      </c>
      <c r="N14" s="3959">
        <v>472</v>
      </c>
      <c r="O14" s="3955">
        <v>54.756380510440842</v>
      </c>
      <c r="P14" s="3960">
        <v>74</v>
      </c>
      <c r="Q14" s="3961">
        <v>8.5846867749419946</v>
      </c>
      <c r="R14" s="3960">
        <v>287</v>
      </c>
      <c r="S14" s="3955">
        <v>33.294663573085849</v>
      </c>
      <c r="T14" s="1826">
        <v>29</v>
      </c>
      <c r="U14" s="3957">
        <v>3.3642691415313224</v>
      </c>
      <c r="V14" s="3940"/>
      <c r="W14" s="3940"/>
      <c r="X14" s="3940"/>
    </row>
    <row r="15" spans="1:25" s="94" customFormat="1" ht="13.7" customHeight="1">
      <c r="A15" s="3949" t="s">
        <v>328</v>
      </c>
      <c r="B15" s="3950">
        <v>27106</v>
      </c>
      <c r="C15" s="3951"/>
      <c r="D15" s="3952">
        <v>184</v>
      </c>
      <c r="E15" s="3953">
        <v>65</v>
      </c>
      <c r="F15" s="3954">
        <v>35.326086956521742</v>
      </c>
      <c r="G15" s="1817">
        <v>25</v>
      </c>
      <c r="H15" s="3955">
        <v>13.586956521739129</v>
      </c>
      <c r="I15" s="1817">
        <v>83</v>
      </c>
      <c r="J15" s="3956">
        <v>45.108695652173914</v>
      </c>
      <c r="K15" s="1826">
        <v>11</v>
      </c>
      <c r="L15" s="3957">
        <v>5.9782608695652177</v>
      </c>
      <c r="M15" s="3958">
        <v>882</v>
      </c>
      <c r="N15" s="3959">
        <v>480</v>
      </c>
      <c r="O15" s="3955">
        <v>54.421768707482997</v>
      </c>
      <c r="P15" s="3960">
        <v>74</v>
      </c>
      <c r="Q15" s="3961">
        <v>8.3900226757369616</v>
      </c>
      <c r="R15" s="3960">
        <v>297</v>
      </c>
      <c r="S15" s="3955">
        <v>33.673469387755098</v>
      </c>
      <c r="T15" s="1826">
        <v>31</v>
      </c>
      <c r="U15" s="3957">
        <v>3.5147392290249435</v>
      </c>
      <c r="V15" s="3940"/>
      <c r="W15" s="3940"/>
      <c r="X15" s="3940"/>
    </row>
    <row r="16" spans="1:25" s="94" customFormat="1" ht="13.7" customHeight="1">
      <c r="A16" s="3927" t="s">
        <v>547</v>
      </c>
      <c r="B16" s="3941">
        <v>26990</v>
      </c>
      <c r="C16" s="3942"/>
      <c r="D16" s="3943">
        <v>182</v>
      </c>
      <c r="E16" s="3944">
        <v>64</v>
      </c>
      <c r="F16" s="3945">
        <v>35.164835164835168</v>
      </c>
      <c r="G16" s="3933">
        <v>26</v>
      </c>
      <c r="H16" s="3934">
        <v>14.285714285714285</v>
      </c>
      <c r="I16" s="3933">
        <v>79</v>
      </c>
      <c r="J16" s="3946">
        <v>43.406593406593409</v>
      </c>
      <c r="K16" s="3935">
        <v>13</v>
      </c>
      <c r="L16" s="3936">
        <v>7.1428571428571423</v>
      </c>
      <c r="M16" s="3947">
        <v>889</v>
      </c>
      <c r="N16" s="3938">
        <v>491</v>
      </c>
      <c r="O16" s="3934">
        <v>55.230596175478063</v>
      </c>
      <c r="P16" s="3939">
        <v>75</v>
      </c>
      <c r="Q16" s="3948">
        <v>8.4364454443194603</v>
      </c>
      <c r="R16" s="3933">
        <v>292</v>
      </c>
      <c r="S16" s="3934">
        <v>32.845894263217097</v>
      </c>
      <c r="T16" s="3935">
        <v>31</v>
      </c>
      <c r="U16" s="3936">
        <v>3.4870641169853771</v>
      </c>
      <c r="V16" s="3940"/>
      <c r="W16" s="3940"/>
      <c r="X16" s="3940"/>
    </row>
    <row r="17" spans="1:24" s="94" customFormat="1" ht="13.7" customHeight="1">
      <c r="A17" s="3963" t="s">
        <v>599</v>
      </c>
      <c r="B17" s="3964">
        <v>26761</v>
      </c>
      <c r="C17" s="3965"/>
      <c r="D17" s="3966">
        <f>E17+G17+I17+K17</f>
        <v>185</v>
      </c>
      <c r="E17" s="3959">
        <v>64</v>
      </c>
      <c r="F17" s="3967">
        <f t="shared" ref="F17:F23" si="0">SUM(E17/D17*100)</f>
        <v>34.594594594594597</v>
      </c>
      <c r="G17" s="1816">
        <v>26</v>
      </c>
      <c r="H17" s="3968">
        <f t="shared" ref="H17:H23" si="1">SUM(G17/D17*100)</f>
        <v>14.054054054054054</v>
      </c>
      <c r="I17" s="1816">
        <v>81</v>
      </c>
      <c r="J17" s="3968">
        <f t="shared" ref="J17:J23" si="2">SUM(I17/D17*100)</f>
        <v>43.78378378378379</v>
      </c>
      <c r="K17" s="1816">
        <v>14</v>
      </c>
      <c r="L17" s="3969">
        <f t="shared" ref="L17:L23" si="3">SUM(K17/D17*100)</f>
        <v>7.5675675675675684</v>
      </c>
      <c r="M17" s="3958">
        <f>N17+P17+R17+T17</f>
        <v>893</v>
      </c>
      <c r="N17" s="3959">
        <v>493</v>
      </c>
      <c r="O17" s="3968">
        <f t="shared" ref="O17:O23" si="4">SUM(N17/M17*100)</f>
        <v>55.20716685330347</v>
      </c>
      <c r="P17" s="1817">
        <v>75</v>
      </c>
      <c r="Q17" s="3961">
        <f t="shared" ref="Q17:Q23" si="5">SUM(P17/M17*100)</f>
        <v>8.3986562150055999</v>
      </c>
      <c r="R17" s="1817">
        <v>295</v>
      </c>
      <c r="S17" s="3968">
        <f t="shared" ref="S17:S23" si="6">SUM(R17/M17*100)</f>
        <v>33.034714445688692</v>
      </c>
      <c r="T17" s="3970">
        <v>30</v>
      </c>
      <c r="U17" s="3969">
        <f t="shared" ref="U17:U23" si="7">SUM(T17/M17*100)</f>
        <v>3.3594624860022395</v>
      </c>
      <c r="V17" s="3940"/>
      <c r="W17" s="3940"/>
      <c r="X17" s="3940"/>
    </row>
    <row r="18" spans="1:24" s="94" customFormat="1" ht="13.7" customHeight="1">
      <c r="A18" s="3949" t="s">
        <v>626</v>
      </c>
      <c r="B18" s="3950">
        <v>26815</v>
      </c>
      <c r="C18" s="3951"/>
      <c r="D18" s="3952">
        <v>184</v>
      </c>
      <c r="E18" s="3959">
        <v>65</v>
      </c>
      <c r="F18" s="3962">
        <f t="shared" si="0"/>
        <v>35.326086956521742</v>
      </c>
      <c r="G18" s="1826">
        <v>26</v>
      </c>
      <c r="H18" s="3961">
        <f t="shared" si="1"/>
        <v>14.130434782608695</v>
      </c>
      <c r="I18" s="1817">
        <v>79</v>
      </c>
      <c r="J18" s="3961">
        <f t="shared" si="2"/>
        <v>42.934782608695656</v>
      </c>
      <c r="K18" s="1817">
        <v>14</v>
      </c>
      <c r="L18" s="3957">
        <f t="shared" si="3"/>
        <v>7.608695652173914</v>
      </c>
      <c r="M18" s="3958">
        <v>914</v>
      </c>
      <c r="N18" s="3959">
        <v>500</v>
      </c>
      <c r="O18" s="3961">
        <f t="shared" si="4"/>
        <v>54.704595185995622</v>
      </c>
      <c r="P18" s="1817">
        <v>78</v>
      </c>
      <c r="Q18" s="3961">
        <f t="shared" si="5"/>
        <v>8.5339168490153181</v>
      </c>
      <c r="R18" s="1817">
        <v>305</v>
      </c>
      <c r="S18" s="3961">
        <f t="shared" si="6"/>
        <v>33.369803063457333</v>
      </c>
      <c r="T18" s="1817">
        <v>31</v>
      </c>
      <c r="U18" s="3957">
        <f t="shared" si="7"/>
        <v>3.391684901531729</v>
      </c>
      <c r="V18" s="3940"/>
      <c r="W18" s="3940"/>
      <c r="X18" s="3940"/>
    </row>
    <row r="19" spans="1:24" s="94" customFormat="1" ht="13.7" customHeight="1">
      <c r="A19" s="3949" t="s">
        <v>638</v>
      </c>
      <c r="B19" s="3950">
        <v>26829</v>
      </c>
      <c r="C19" s="3951"/>
      <c r="D19" s="3952">
        <v>181</v>
      </c>
      <c r="E19" s="3959">
        <v>64</v>
      </c>
      <c r="F19" s="3962">
        <f t="shared" si="0"/>
        <v>35.359116022099442</v>
      </c>
      <c r="G19" s="1826">
        <v>25</v>
      </c>
      <c r="H19" s="3961">
        <f t="shared" si="1"/>
        <v>13.812154696132598</v>
      </c>
      <c r="I19" s="1817">
        <v>80</v>
      </c>
      <c r="J19" s="3961">
        <f t="shared" si="2"/>
        <v>44.19889502762431</v>
      </c>
      <c r="K19" s="1817">
        <v>12</v>
      </c>
      <c r="L19" s="3957">
        <f t="shared" si="3"/>
        <v>6.6298342541436464</v>
      </c>
      <c r="M19" s="3958">
        <v>918</v>
      </c>
      <c r="N19" s="3959">
        <v>511</v>
      </c>
      <c r="O19" s="3961">
        <f t="shared" si="4"/>
        <v>55.664488017429193</v>
      </c>
      <c r="P19" s="3960">
        <v>79</v>
      </c>
      <c r="Q19" s="3961">
        <f t="shared" si="5"/>
        <v>8.60566448801743</v>
      </c>
      <c r="R19" s="3960">
        <v>299</v>
      </c>
      <c r="S19" s="3961">
        <f t="shared" si="6"/>
        <v>32.570806100217865</v>
      </c>
      <c r="T19" s="1817">
        <v>29</v>
      </c>
      <c r="U19" s="3957">
        <f t="shared" si="7"/>
        <v>3.159041394335512</v>
      </c>
      <c r="V19" s="3940"/>
      <c r="W19" s="3940"/>
      <c r="X19" s="3940"/>
    </row>
    <row r="20" spans="1:24" s="94" customFormat="1" ht="13.7" customHeight="1">
      <c r="A20" s="3971" t="s">
        <v>639</v>
      </c>
      <c r="B20" s="3941">
        <v>26698</v>
      </c>
      <c r="C20" s="3942"/>
      <c r="D20" s="3943">
        <v>178</v>
      </c>
      <c r="E20" s="3938">
        <v>64</v>
      </c>
      <c r="F20" s="3932">
        <f t="shared" si="0"/>
        <v>35.955056179775283</v>
      </c>
      <c r="G20" s="3935">
        <v>26</v>
      </c>
      <c r="H20" s="3948">
        <f t="shared" si="1"/>
        <v>14.606741573033707</v>
      </c>
      <c r="I20" s="3933">
        <v>76</v>
      </c>
      <c r="J20" s="3948">
        <f t="shared" si="2"/>
        <v>42.696629213483142</v>
      </c>
      <c r="K20" s="3933">
        <v>12</v>
      </c>
      <c r="L20" s="3936">
        <f t="shared" si="3"/>
        <v>6.7415730337078648</v>
      </c>
      <c r="M20" s="3947">
        <v>935</v>
      </c>
      <c r="N20" s="3938">
        <v>516</v>
      </c>
      <c r="O20" s="3948">
        <f t="shared" si="4"/>
        <v>55.18716577540107</v>
      </c>
      <c r="P20" s="3939">
        <v>82</v>
      </c>
      <c r="Q20" s="3948">
        <f t="shared" si="5"/>
        <v>8.7700534759358302</v>
      </c>
      <c r="R20" s="3939">
        <v>307</v>
      </c>
      <c r="S20" s="3948">
        <f t="shared" si="6"/>
        <v>32.834224598930483</v>
      </c>
      <c r="T20" s="3933">
        <v>30</v>
      </c>
      <c r="U20" s="3936">
        <f t="shared" si="7"/>
        <v>3.2085561497326207</v>
      </c>
      <c r="V20" s="3940"/>
      <c r="W20" s="3940"/>
      <c r="X20" s="3940"/>
    </row>
    <row r="21" spans="1:24" s="94" customFormat="1" ht="13.7" customHeight="1">
      <c r="A21" s="3963" t="s">
        <v>689</v>
      </c>
      <c r="B21" s="3964">
        <v>26496</v>
      </c>
      <c r="C21" s="3972"/>
      <c r="D21" s="3973">
        <v>177</v>
      </c>
      <c r="E21" s="3959">
        <v>62</v>
      </c>
      <c r="F21" s="3962">
        <f t="shared" si="0"/>
        <v>35.028248587570623</v>
      </c>
      <c r="G21" s="1826">
        <v>27</v>
      </c>
      <c r="H21" s="3961">
        <f t="shared" si="1"/>
        <v>15.254237288135593</v>
      </c>
      <c r="I21" s="1817">
        <v>76</v>
      </c>
      <c r="J21" s="3961">
        <f t="shared" si="2"/>
        <v>42.93785310734463</v>
      </c>
      <c r="K21" s="1817">
        <v>12</v>
      </c>
      <c r="L21" s="3957">
        <f t="shared" si="3"/>
        <v>6.7796610169491522</v>
      </c>
      <c r="M21" s="3973">
        <v>937</v>
      </c>
      <c r="N21" s="3959">
        <v>518</v>
      </c>
      <c r="O21" s="3974">
        <f t="shared" si="4"/>
        <v>55.282817502668088</v>
      </c>
      <c r="P21" s="3960">
        <v>85</v>
      </c>
      <c r="Q21" s="3961">
        <f t="shared" si="5"/>
        <v>9.0715048025613658</v>
      </c>
      <c r="R21" s="3960">
        <v>305</v>
      </c>
      <c r="S21" s="3961">
        <f t="shared" si="6"/>
        <v>32.550693703308433</v>
      </c>
      <c r="T21" s="1817">
        <v>29</v>
      </c>
      <c r="U21" s="3957">
        <f t="shared" si="7"/>
        <v>3.0949839914621133</v>
      </c>
      <c r="V21" s="3940"/>
      <c r="W21" s="3940"/>
      <c r="X21" s="3940"/>
    </row>
    <row r="22" spans="1:24" s="94" customFormat="1" ht="13.7" customHeight="1">
      <c r="A22" s="3949" t="s">
        <v>707</v>
      </c>
      <c r="B22" s="3950">
        <v>26620</v>
      </c>
      <c r="C22" s="3951"/>
      <c r="D22" s="3952">
        <v>185</v>
      </c>
      <c r="E22" s="3959">
        <v>64</v>
      </c>
      <c r="F22" s="3962">
        <f t="shared" si="0"/>
        <v>34.594594594594597</v>
      </c>
      <c r="G22" s="1817">
        <v>30</v>
      </c>
      <c r="H22" s="3955">
        <f t="shared" si="1"/>
        <v>16.216216216216218</v>
      </c>
      <c r="I22" s="1817">
        <v>78</v>
      </c>
      <c r="J22" s="3961">
        <f t="shared" si="2"/>
        <v>42.162162162162161</v>
      </c>
      <c r="K22" s="1817">
        <v>13</v>
      </c>
      <c r="L22" s="3957">
        <f t="shared" si="3"/>
        <v>7.0270270270270272</v>
      </c>
      <c r="M22" s="3958">
        <v>954</v>
      </c>
      <c r="N22" s="3953">
        <v>529</v>
      </c>
      <c r="O22" s="3961">
        <f t="shared" si="4"/>
        <v>55.450733752620543</v>
      </c>
      <c r="P22" s="1817">
        <v>88</v>
      </c>
      <c r="Q22" s="3955">
        <f t="shared" si="5"/>
        <v>9.2243186582809216</v>
      </c>
      <c r="R22" s="1817">
        <v>309</v>
      </c>
      <c r="S22" s="3961">
        <f t="shared" si="6"/>
        <v>32.389937106918239</v>
      </c>
      <c r="T22" s="1817">
        <v>28</v>
      </c>
      <c r="U22" s="3957">
        <f t="shared" si="7"/>
        <v>2.9350104821802936</v>
      </c>
      <c r="V22" s="3940"/>
      <c r="W22" s="3940"/>
      <c r="X22" s="3940"/>
    </row>
    <row r="23" spans="1:24" s="94" customFormat="1" ht="13.7" customHeight="1">
      <c r="A23" s="3949" t="s">
        <v>708</v>
      </c>
      <c r="B23" s="3950">
        <v>26630</v>
      </c>
      <c r="C23" s="3951"/>
      <c r="D23" s="3952">
        <v>185</v>
      </c>
      <c r="E23" s="3959">
        <v>65</v>
      </c>
      <c r="F23" s="3962">
        <f t="shared" si="0"/>
        <v>35.135135135135137</v>
      </c>
      <c r="G23" s="1817">
        <v>30</v>
      </c>
      <c r="H23" s="3955">
        <f t="shared" si="1"/>
        <v>16.216216216216218</v>
      </c>
      <c r="I23" s="1817">
        <v>77</v>
      </c>
      <c r="J23" s="3975">
        <f t="shared" si="2"/>
        <v>41.621621621621621</v>
      </c>
      <c r="K23" s="1817">
        <v>13</v>
      </c>
      <c r="L23" s="3957">
        <f t="shared" si="3"/>
        <v>7.0270270270270272</v>
      </c>
      <c r="M23" s="3958">
        <v>969</v>
      </c>
      <c r="N23" s="3959">
        <v>539</v>
      </c>
      <c r="O23" s="3961">
        <f t="shared" si="4"/>
        <v>55.624355005159956</v>
      </c>
      <c r="P23" s="3960">
        <v>90</v>
      </c>
      <c r="Q23" s="3961">
        <f t="shared" si="5"/>
        <v>9.2879256965944279</v>
      </c>
      <c r="R23" s="3960">
        <v>312</v>
      </c>
      <c r="S23" s="3961">
        <f t="shared" si="6"/>
        <v>32.198142414860683</v>
      </c>
      <c r="T23" s="1817">
        <v>28</v>
      </c>
      <c r="U23" s="3957">
        <f t="shared" si="7"/>
        <v>2.8895768833849327</v>
      </c>
      <c r="V23" s="3940"/>
      <c r="W23" s="3940"/>
      <c r="X23" s="3940"/>
    </row>
    <row r="24" spans="1:24" s="94" customFormat="1" ht="13.7" customHeight="1">
      <c r="A24" s="3971" t="s">
        <v>709</v>
      </c>
      <c r="B24" s="3941">
        <v>26263</v>
      </c>
      <c r="C24" s="3942"/>
      <c r="D24" s="3943">
        <v>190</v>
      </c>
      <c r="E24" s="3938">
        <v>64</v>
      </c>
      <c r="F24" s="3932">
        <f t="shared" ref="F24:F29" si="8">SUM(E24/D24*100)</f>
        <v>33.684210526315788</v>
      </c>
      <c r="G24" s="3933">
        <v>31</v>
      </c>
      <c r="H24" s="3934">
        <f t="shared" ref="H24:H29" si="9">SUM(G24/D24*100)</f>
        <v>16.315789473684212</v>
      </c>
      <c r="I24" s="3933">
        <v>81</v>
      </c>
      <c r="J24" s="3976">
        <f t="shared" ref="J24:J29" si="10">SUM(I24/D24*100)</f>
        <v>42.631578947368418</v>
      </c>
      <c r="K24" s="3933">
        <v>14</v>
      </c>
      <c r="L24" s="3936">
        <f t="shared" ref="L24:L29" si="11">SUM(K24/D24*100)</f>
        <v>7.3684210526315779</v>
      </c>
      <c r="M24" s="3947">
        <v>973</v>
      </c>
      <c r="N24" s="3938">
        <v>549</v>
      </c>
      <c r="O24" s="3948">
        <f t="shared" ref="O24:O29" si="12">SUM(N24/M24*100)</f>
        <v>56.423432682425492</v>
      </c>
      <c r="P24" s="3939">
        <v>91</v>
      </c>
      <c r="Q24" s="3948">
        <f t="shared" ref="Q24:Q29" si="13">SUM(P24/M24*100)</f>
        <v>9.3525179856115113</v>
      </c>
      <c r="R24" s="3939">
        <v>304</v>
      </c>
      <c r="S24" s="3948">
        <f t="shared" ref="S24:S29" si="14">SUM(R24/M24*100)</f>
        <v>31.243576567317575</v>
      </c>
      <c r="T24" s="3933">
        <v>29</v>
      </c>
      <c r="U24" s="3936">
        <f t="shared" ref="U24:U29" si="15">SUM(T24/M24*100)</f>
        <v>2.9804727646454263</v>
      </c>
      <c r="V24" s="3940"/>
      <c r="W24" s="3940"/>
      <c r="X24" s="3940"/>
    </row>
    <row r="25" spans="1:24" s="94" customFormat="1" ht="13.7" customHeight="1">
      <c r="A25" s="3963" t="s">
        <v>725</v>
      </c>
      <c r="B25" s="3964">
        <v>25964</v>
      </c>
      <c r="C25" s="3972"/>
      <c r="D25" s="3973">
        <f>SUM(E25,G25,I25,K25)</f>
        <v>191</v>
      </c>
      <c r="E25" s="3959">
        <v>64</v>
      </c>
      <c r="F25" s="3962">
        <f t="shared" si="8"/>
        <v>33.507853403141361</v>
      </c>
      <c r="G25" s="1826">
        <v>29</v>
      </c>
      <c r="H25" s="3961">
        <f t="shared" si="9"/>
        <v>15.183246073298429</v>
      </c>
      <c r="I25" s="1817">
        <v>83</v>
      </c>
      <c r="J25" s="3961">
        <f t="shared" si="10"/>
        <v>43.455497382198956</v>
      </c>
      <c r="K25" s="1817">
        <v>15</v>
      </c>
      <c r="L25" s="3957">
        <f t="shared" si="11"/>
        <v>7.8534031413612562</v>
      </c>
      <c r="M25" s="3973">
        <f>SUM(N25,P25,R25,T25)</f>
        <v>967</v>
      </c>
      <c r="N25" s="3959">
        <v>544</v>
      </c>
      <c r="O25" s="3974">
        <f t="shared" si="12"/>
        <v>56.256463288521196</v>
      </c>
      <c r="P25" s="3960">
        <v>94</v>
      </c>
      <c r="Q25" s="3961">
        <f t="shared" si="13"/>
        <v>9.7207859358841784</v>
      </c>
      <c r="R25" s="3960">
        <v>301</v>
      </c>
      <c r="S25" s="3961">
        <f t="shared" si="14"/>
        <v>31.127197518097212</v>
      </c>
      <c r="T25" s="1817">
        <v>28</v>
      </c>
      <c r="U25" s="3957">
        <f t="shared" si="15"/>
        <v>2.8955532574974145</v>
      </c>
      <c r="V25" s="3940"/>
      <c r="W25" s="3940"/>
      <c r="X25" s="3940"/>
    </row>
    <row r="26" spans="1:24" s="94" customFormat="1" ht="13.7" customHeight="1">
      <c r="A26" s="3949" t="s">
        <v>726</v>
      </c>
      <c r="B26" s="3950">
        <v>25995</v>
      </c>
      <c r="C26" s="3951"/>
      <c r="D26" s="3952">
        <v>192</v>
      </c>
      <c r="E26" s="3959">
        <v>67</v>
      </c>
      <c r="F26" s="3962">
        <f t="shared" si="8"/>
        <v>34.895833333333329</v>
      </c>
      <c r="G26" s="1817">
        <v>29</v>
      </c>
      <c r="H26" s="3955">
        <f t="shared" si="9"/>
        <v>15.104166666666666</v>
      </c>
      <c r="I26" s="1817">
        <v>81</v>
      </c>
      <c r="J26" s="3961">
        <f t="shared" si="10"/>
        <v>42.1875</v>
      </c>
      <c r="K26" s="1817">
        <v>15</v>
      </c>
      <c r="L26" s="3957">
        <f t="shared" si="11"/>
        <v>7.8125</v>
      </c>
      <c r="M26" s="3958">
        <v>974</v>
      </c>
      <c r="N26" s="3953">
        <v>552</v>
      </c>
      <c r="O26" s="3961">
        <f t="shared" si="12"/>
        <v>56.67351129363449</v>
      </c>
      <c r="P26" s="1817">
        <v>97</v>
      </c>
      <c r="Q26" s="3955">
        <f t="shared" si="13"/>
        <v>9.9589322381930181</v>
      </c>
      <c r="R26" s="1817">
        <v>299</v>
      </c>
      <c r="S26" s="3961">
        <f t="shared" si="14"/>
        <v>30.698151950718689</v>
      </c>
      <c r="T26" s="1817">
        <v>26</v>
      </c>
      <c r="U26" s="3957">
        <f t="shared" si="15"/>
        <v>2.6694045174537986</v>
      </c>
      <c r="V26" s="3940"/>
      <c r="W26" s="3940"/>
      <c r="X26" s="3940"/>
    </row>
    <row r="27" spans="1:24" s="94" customFormat="1" ht="14.25" customHeight="1">
      <c r="A27" s="3949" t="s">
        <v>727</v>
      </c>
      <c r="B27" s="3950">
        <v>26023</v>
      </c>
      <c r="C27" s="3951"/>
      <c r="D27" s="3952">
        <v>191</v>
      </c>
      <c r="E27" s="3959">
        <v>64</v>
      </c>
      <c r="F27" s="3962">
        <f t="shared" si="8"/>
        <v>33.507853403141361</v>
      </c>
      <c r="G27" s="1817">
        <v>29</v>
      </c>
      <c r="H27" s="3955">
        <f t="shared" si="9"/>
        <v>15.183246073298429</v>
      </c>
      <c r="I27" s="1817">
        <v>83</v>
      </c>
      <c r="J27" s="3975">
        <f t="shared" si="10"/>
        <v>43.455497382198956</v>
      </c>
      <c r="K27" s="1817">
        <v>15</v>
      </c>
      <c r="L27" s="3957">
        <f t="shared" si="11"/>
        <v>7.8534031413612562</v>
      </c>
      <c r="M27" s="3958">
        <v>969</v>
      </c>
      <c r="N27" s="3959">
        <v>548</v>
      </c>
      <c r="O27" s="3961">
        <f t="shared" si="12"/>
        <v>56.553147574819405</v>
      </c>
      <c r="P27" s="3960">
        <v>98</v>
      </c>
      <c r="Q27" s="3961">
        <f t="shared" si="13"/>
        <v>10.113519091847266</v>
      </c>
      <c r="R27" s="3960">
        <v>297</v>
      </c>
      <c r="S27" s="3961">
        <f t="shared" si="14"/>
        <v>30.650154798761609</v>
      </c>
      <c r="T27" s="1817">
        <v>26</v>
      </c>
      <c r="U27" s="3957">
        <f t="shared" si="15"/>
        <v>2.6831785345717232</v>
      </c>
    </row>
    <row r="28" spans="1:24" s="94" customFormat="1" ht="14.25" customHeight="1">
      <c r="A28" s="3971" t="s">
        <v>728</v>
      </c>
      <c r="B28" s="3941">
        <v>25664</v>
      </c>
      <c r="C28" s="3942"/>
      <c r="D28" s="3943">
        <v>188</v>
      </c>
      <c r="E28" s="3938">
        <v>57</v>
      </c>
      <c r="F28" s="3932">
        <f t="shared" si="8"/>
        <v>30.319148936170215</v>
      </c>
      <c r="G28" s="3933">
        <v>33</v>
      </c>
      <c r="H28" s="3934">
        <f t="shared" si="9"/>
        <v>17.553191489361701</v>
      </c>
      <c r="I28" s="3933">
        <v>82</v>
      </c>
      <c r="J28" s="3976">
        <f t="shared" si="10"/>
        <v>43.61702127659575</v>
      </c>
      <c r="K28" s="3933">
        <v>16</v>
      </c>
      <c r="L28" s="3936">
        <f t="shared" si="11"/>
        <v>8.5106382978723403</v>
      </c>
      <c r="M28" s="3947">
        <v>930</v>
      </c>
      <c r="N28" s="3938">
        <v>512</v>
      </c>
      <c r="O28" s="3948">
        <f t="shared" si="12"/>
        <v>55.053763440860216</v>
      </c>
      <c r="P28" s="3939">
        <v>95</v>
      </c>
      <c r="Q28" s="3948">
        <f t="shared" si="13"/>
        <v>10.21505376344086</v>
      </c>
      <c r="R28" s="3939">
        <v>295</v>
      </c>
      <c r="S28" s="3948">
        <f t="shared" si="14"/>
        <v>31.72043010752688</v>
      </c>
      <c r="T28" s="3933">
        <v>28</v>
      </c>
      <c r="U28" s="3936">
        <f t="shared" si="15"/>
        <v>3.010752688172043</v>
      </c>
    </row>
    <row r="29" spans="1:24" s="94" customFormat="1" ht="14.25" customHeight="1">
      <c r="A29" s="3963" t="s">
        <v>765</v>
      </c>
      <c r="B29" s="3950">
        <v>25279</v>
      </c>
      <c r="C29" s="3951"/>
      <c r="D29" s="3952">
        <v>186</v>
      </c>
      <c r="E29" s="3959">
        <v>61</v>
      </c>
      <c r="F29" s="3962">
        <f t="shared" si="8"/>
        <v>32.795698924731184</v>
      </c>
      <c r="G29" s="1826">
        <v>31</v>
      </c>
      <c r="H29" s="3961">
        <f t="shared" si="9"/>
        <v>16.666666666666664</v>
      </c>
      <c r="I29" s="1817">
        <v>78</v>
      </c>
      <c r="J29" s="3975">
        <f t="shared" si="10"/>
        <v>41.935483870967744</v>
      </c>
      <c r="K29" s="1817">
        <v>16</v>
      </c>
      <c r="L29" s="3957">
        <f t="shared" si="11"/>
        <v>8.6021505376344098</v>
      </c>
      <c r="M29" s="3958">
        <v>921</v>
      </c>
      <c r="N29" s="3959">
        <v>515</v>
      </c>
      <c r="O29" s="3961">
        <f t="shared" si="12"/>
        <v>55.917480998914229</v>
      </c>
      <c r="P29" s="3960">
        <v>89</v>
      </c>
      <c r="Q29" s="3961">
        <f t="shared" si="13"/>
        <v>9.6634093376764394</v>
      </c>
      <c r="R29" s="3960">
        <v>287</v>
      </c>
      <c r="S29" s="3961">
        <f t="shared" si="14"/>
        <v>31.161780673181326</v>
      </c>
      <c r="T29" s="1817">
        <v>30</v>
      </c>
      <c r="U29" s="3957">
        <f t="shared" si="15"/>
        <v>3.2573289902280131</v>
      </c>
    </row>
    <row r="30" spans="1:24" s="94" customFormat="1" ht="14.25" customHeight="1">
      <c r="A30" s="3949" t="s">
        <v>769</v>
      </c>
      <c r="B30" s="3950">
        <v>25226</v>
      </c>
      <c r="C30" s="3951"/>
      <c r="D30" s="3952">
        <v>188</v>
      </c>
      <c r="E30" s="3959">
        <v>61</v>
      </c>
      <c r="F30" s="3962">
        <f t="shared" ref="F30:F31" si="16">SUM(E30/D30*100)</f>
        <v>32.446808510638299</v>
      </c>
      <c r="G30" s="1826">
        <v>32</v>
      </c>
      <c r="H30" s="3961">
        <f t="shared" ref="H30:H31" si="17">SUM(G30/D30*100)</f>
        <v>17.021276595744681</v>
      </c>
      <c r="I30" s="1817">
        <v>79</v>
      </c>
      <c r="J30" s="3975">
        <f t="shared" ref="J30:J31" si="18">SUM(I30/D30*100)</f>
        <v>42.021276595744681</v>
      </c>
      <c r="K30" s="1817">
        <v>16</v>
      </c>
      <c r="L30" s="3957">
        <f t="shared" ref="L30:L31" si="19">SUM(K30/D30*100)</f>
        <v>8.5106382978723403</v>
      </c>
      <c r="M30" s="3958">
        <v>936</v>
      </c>
      <c r="N30" s="3959">
        <v>524</v>
      </c>
      <c r="O30" s="3961">
        <f t="shared" ref="O30:O31" si="20">SUM(N30/M30*100)</f>
        <v>55.982905982905983</v>
      </c>
      <c r="P30" s="3960">
        <v>93</v>
      </c>
      <c r="Q30" s="3961">
        <f t="shared" ref="Q30:Q31" si="21">SUM(P30/M30*100)</f>
        <v>9.9358974358974361</v>
      </c>
      <c r="R30" s="3960">
        <v>290</v>
      </c>
      <c r="S30" s="3961">
        <f t="shared" ref="S30:S36" si="22">SUM(R30/M30*100)</f>
        <v>30.982905982905983</v>
      </c>
      <c r="T30" s="1817">
        <v>29</v>
      </c>
      <c r="U30" s="3957">
        <f t="shared" ref="U30:U31" si="23">SUM(T30/M30*100)</f>
        <v>3.0982905982905984</v>
      </c>
    </row>
    <row r="31" spans="1:24" s="94" customFormat="1" ht="14.25" customHeight="1">
      <c r="A31" s="3949" t="s">
        <v>755</v>
      </c>
      <c r="B31" s="3950">
        <v>25258</v>
      </c>
      <c r="C31" s="3951"/>
      <c r="D31" s="3952">
        <v>188</v>
      </c>
      <c r="E31" s="3959">
        <v>59</v>
      </c>
      <c r="F31" s="3962">
        <f t="shared" si="16"/>
        <v>31.382978723404253</v>
      </c>
      <c r="G31" s="1826">
        <v>32</v>
      </c>
      <c r="H31" s="3961">
        <f t="shared" si="17"/>
        <v>17.021276595744681</v>
      </c>
      <c r="I31" s="1817">
        <v>81</v>
      </c>
      <c r="J31" s="3975">
        <f t="shared" si="18"/>
        <v>43.085106382978722</v>
      </c>
      <c r="K31" s="1817">
        <v>16</v>
      </c>
      <c r="L31" s="3957">
        <f t="shared" si="19"/>
        <v>8.5106382978723403</v>
      </c>
      <c r="M31" s="3958">
        <v>956</v>
      </c>
      <c r="N31" s="3959">
        <v>538</v>
      </c>
      <c r="O31" s="3961">
        <f t="shared" si="20"/>
        <v>56.27615062761506</v>
      </c>
      <c r="P31" s="3960">
        <v>98</v>
      </c>
      <c r="Q31" s="3961">
        <f t="shared" si="21"/>
        <v>10.251046025104603</v>
      </c>
      <c r="R31" s="3960">
        <v>288</v>
      </c>
      <c r="S31" s="3961">
        <f t="shared" si="22"/>
        <v>30.125523012552303</v>
      </c>
      <c r="T31" s="1817">
        <v>32</v>
      </c>
      <c r="U31" s="3957">
        <f t="shared" si="23"/>
        <v>3.3472803347280333</v>
      </c>
    </row>
    <row r="32" spans="1:24" s="94" customFormat="1" ht="14.25" customHeight="1">
      <c r="A32" s="3971" t="s">
        <v>770</v>
      </c>
      <c r="B32" s="3941">
        <v>25052</v>
      </c>
      <c r="C32" s="3942"/>
      <c r="D32" s="3943">
        <v>190</v>
      </c>
      <c r="E32" s="3938">
        <v>57</v>
      </c>
      <c r="F32" s="3932">
        <f t="shared" ref="F32" si="24">SUM(E32/D32*100)</f>
        <v>30</v>
      </c>
      <c r="G32" s="3935">
        <v>32</v>
      </c>
      <c r="H32" s="3948">
        <f t="shared" ref="H32" si="25">SUM(G32/D32*100)</f>
        <v>16.842105263157894</v>
      </c>
      <c r="I32" s="3933">
        <v>85</v>
      </c>
      <c r="J32" s="3976">
        <f t="shared" ref="J32" si="26">SUM(I32/D32*100)</f>
        <v>44.736842105263158</v>
      </c>
      <c r="K32" s="3933">
        <v>16</v>
      </c>
      <c r="L32" s="3936">
        <f t="shared" ref="L32" si="27">SUM(K32/D32*100)</f>
        <v>8.4210526315789469</v>
      </c>
      <c r="M32" s="3947">
        <v>960</v>
      </c>
      <c r="N32" s="3938">
        <v>542</v>
      </c>
      <c r="O32" s="3948">
        <f t="shared" ref="O32" si="28">SUM(N32/M32*100)</f>
        <v>56.458333333333336</v>
      </c>
      <c r="P32" s="3939">
        <v>99</v>
      </c>
      <c r="Q32" s="3948">
        <f t="shared" ref="Q32" si="29">SUM(P32/M32*100)</f>
        <v>10.3125</v>
      </c>
      <c r="R32" s="3939">
        <v>287</v>
      </c>
      <c r="S32" s="3948">
        <f t="shared" si="22"/>
        <v>29.895833333333332</v>
      </c>
      <c r="T32" s="3933">
        <v>32</v>
      </c>
      <c r="U32" s="3936">
        <f t="shared" ref="U32" si="30">SUM(T32/M32*100)</f>
        <v>3.3333333333333335</v>
      </c>
    </row>
    <row r="33" spans="1:25" s="94" customFormat="1" ht="14.25" customHeight="1">
      <c r="A33" s="3949" t="s">
        <v>792</v>
      </c>
      <c r="B33" s="3950">
        <v>24842</v>
      </c>
      <c r="C33" s="3951"/>
      <c r="D33" s="3952">
        <v>194</v>
      </c>
      <c r="E33" s="3959">
        <v>62</v>
      </c>
      <c r="F33" s="3962">
        <f t="shared" ref="F33:F36" si="31">SUM(E33/D33*100)</f>
        <v>31.958762886597935</v>
      </c>
      <c r="G33" s="1826">
        <v>31</v>
      </c>
      <c r="H33" s="3961">
        <f t="shared" ref="H33:H36" si="32">SUM(G33/D33*100)</f>
        <v>15.979381443298967</v>
      </c>
      <c r="I33" s="1817">
        <v>84</v>
      </c>
      <c r="J33" s="3975">
        <f t="shared" ref="J33:J36" si="33">SUM(I33/D33*100)</f>
        <v>43.298969072164951</v>
      </c>
      <c r="K33" s="1817">
        <v>17</v>
      </c>
      <c r="L33" s="3957">
        <f t="shared" ref="L33:L36" si="34">SUM(K33/D33*100)</f>
        <v>8.7628865979381434</v>
      </c>
      <c r="M33" s="3958">
        <v>961</v>
      </c>
      <c r="N33" s="3959">
        <v>544</v>
      </c>
      <c r="O33" s="3961">
        <f t="shared" ref="O33:O36" si="35">SUM(N33/M33*100)</f>
        <v>56.607700312174813</v>
      </c>
      <c r="P33" s="3960">
        <v>100</v>
      </c>
      <c r="Q33" s="3961">
        <f t="shared" ref="Q33:Q36" si="36">SUM(P33/M33*100)</f>
        <v>10.40582726326743</v>
      </c>
      <c r="R33" s="3960">
        <v>287</v>
      </c>
      <c r="S33" s="3961">
        <f t="shared" si="22"/>
        <v>29.864724245577523</v>
      </c>
      <c r="T33" s="1817">
        <v>30</v>
      </c>
      <c r="U33" s="3957">
        <f t="shared" ref="U33:U36" si="37">SUM(T33/M33*100)</f>
        <v>3.1217481789802286</v>
      </c>
    </row>
    <row r="34" spans="1:25" s="94" customFormat="1" ht="11.25" customHeight="1">
      <c r="A34" s="3949" t="s">
        <v>798</v>
      </c>
      <c r="B34" s="3950">
        <v>24839</v>
      </c>
      <c r="C34" s="3951"/>
      <c r="D34" s="3952">
        <v>192</v>
      </c>
      <c r="E34" s="3959">
        <v>61</v>
      </c>
      <c r="F34" s="3962">
        <f t="shared" si="31"/>
        <v>31.770833333333332</v>
      </c>
      <c r="G34" s="1826">
        <v>31</v>
      </c>
      <c r="H34" s="3961">
        <f t="shared" si="32"/>
        <v>16.145833333333336</v>
      </c>
      <c r="I34" s="1817">
        <v>84</v>
      </c>
      <c r="J34" s="3975">
        <f t="shared" si="33"/>
        <v>43.75</v>
      </c>
      <c r="K34" s="1817">
        <v>16</v>
      </c>
      <c r="L34" s="3957">
        <f t="shared" si="34"/>
        <v>8.3333333333333321</v>
      </c>
      <c r="M34" s="3958">
        <v>974</v>
      </c>
      <c r="N34" s="3959">
        <v>556</v>
      </c>
      <c r="O34" s="3961">
        <f t="shared" si="35"/>
        <v>57.084188911704317</v>
      </c>
      <c r="P34" s="3960">
        <v>100</v>
      </c>
      <c r="Q34" s="3961">
        <f t="shared" si="36"/>
        <v>10.266940451745379</v>
      </c>
      <c r="R34" s="3960">
        <v>291</v>
      </c>
      <c r="S34" s="3961">
        <f t="shared" si="22"/>
        <v>29.876796714579058</v>
      </c>
      <c r="T34" s="1817">
        <v>27</v>
      </c>
      <c r="U34" s="3957">
        <f t="shared" si="37"/>
        <v>2.7720739219712529</v>
      </c>
    </row>
    <row r="35" spans="1:25" s="94" customFormat="1" ht="11.25" customHeight="1">
      <c r="A35" s="3949" t="s">
        <v>787</v>
      </c>
      <c r="B35" s="3950">
        <v>24782</v>
      </c>
      <c r="C35" s="3951"/>
      <c r="D35" s="3977">
        <v>196</v>
      </c>
      <c r="E35" s="3953">
        <v>60</v>
      </c>
      <c r="F35" s="3962">
        <f t="shared" si="31"/>
        <v>30.612244897959183</v>
      </c>
      <c r="G35" s="1826">
        <v>31</v>
      </c>
      <c r="H35" s="3961">
        <f t="shared" si="32"/>
        <v>15.816326530612246</v>
      </c>
      <c r="I35" s="1817">
        <v>89</v>
      </c>
      <c r="J35" s="3975">
        <f t="shared" si="33"/>
        <v>45.408163265306122</v>
      </c>
      <c r="K35" s="1817">
        <v>16</v>
      </c>
      <c r="L35" s="3957">
        <f t="shared" si="34"/>
        <v>8.1632653061224492</v>
      </c>
      <c r="M35" s="3958">
        <v>974</v>
      </c>
      <c r="N35" s="3959">
        <v>555</v>
      </c>
      <c r="O35" s="3961">
        <f t="shared" si="35"/>
        <v>56.98151950718686</v>
      </c>
      <c r="P35" s="1817">
        <v>100</v>
      </c>
      <c r="Q35" s="3955">
        <f t="shared" si="36"/>
        <v>10.266940451745379</v>
      </c>
      <c r="R35" s="1817">
        <v>292</v>
      </c>
      <c r="S35" s="3955">
        <f t="shared" si="22"/>
        <v>29.979466119096511</v>
      </c>
      <c r="T35" s="1817">
        <v>27</v>
      </c>
      <c r="U35" s="3957">
        <f t="shared" si="37"/>
        <v>2.7720739219712529</v>
      </c>
    </row>
    <row r="36" spans="1:25" s="94" customFormat="1" ht="14.25" customHeight="1">
      <c r="A36" s="3971" t="s">
        <v>799</v>
      </c>
      <c r="B36" s="3941">
        <v>24457</v>
      </c>
      <c r="C36" s="3942"/>
      <c r="D36" s="3943">
        <v>194</v>
      </c>
      <c r="E36" s="3938">
        <v>59</v>
      </c>
      <c r="F36" s="3932">
        <f t="shared" si="31"/>
        <v>30.412371134020617</v>
      </c>
      <c r="G36" s="3935">
        <v>30</v>
      </c>
      <c r="H36" s="3948">
        <f t="shared" si="32"/>
        <v>15.463917525773196</v>
      </c>
      <c r="I36" s="3933">
        <v>89</v>
      </c>
      <c r="J36" s="3976">
        <f t="shared" si="33"/>
        <v>45.876288659793815</v>
      </c>
      <c r="K36" s="3933">
        <v>16</v>
      </c>
      <c r="L36" s="3936">
        <f t="shared" si="34"/>
        <v>8.2474226804123703</v>
      </c>
      <c r="M36" s="3947">
        <v>966</v>
      </c>
      <c r="N36" s="3938">
        <v>552</v>
      </c>
      <c r="O36" s="3948">
        <f t="shared" si="35"/>
        <v>57.142857142857139</v>
      </c>
      <c r="P36" s="3939">
        <v>98</v>
      </c>
      <c r="Q36" s="3948">
        <f t="shared" si="36"/>
        <v>10.144927536231885</v>
      </c>
      <c r="R36" s="3939">
        <v>289</v>
      </c>
      <c r="S36" s="3948">
        <f t="shared" si="22"/>
        <v>29.917184265010349</v>
      </c>
      <c r="T36" s="3933">
        <v>27</v>
      </c>
      <c r="U36" s="3936">
        <f t="shared" si="37"/>
        <v>2.7950310559006213</v>
      </c>
    </row>
    <row r="37" spans="1:25" s="94" customFormat="1" ht="14.25" customHeight="1">
      <c r="A37" s="3949" t="s">
        <v>825</v>
      </c>
      <c r="B37" s="3950">
        <v>23329</v>
      </c>
      <c r="C37" s="3951"/>
      <c r="D37" s="3952">
        <v>193</v>
      </c>
      <c r="E37" s="3959">
        <v>61</v>
      </c>
      <c r="F37" s="3962">
        <f t="shared" ref="F37" si="38">SUM(E37/D37*100)</f>
        <v>31.606217616580313</v>
      </c>
      <c r="G37" s="1826">
        <v>30</v>
      </c>
      <c r="H37" s="3961">
        <f t="shared" ref="H37" si="39">SUM(G37/D37*100)</f>
        <v>15.544041450777202</v>
      </c>
      <c r="I37" s="1817">
        <v>87</v>
      </c>
      <c r="J37" s="3975">
        <f t="shared" ref="J37" si="40">SUM(I37/D37*100)</f>
        <v>45.077720207253883</v>
      </c>
      <c r="K37" s="1817">
        <v>15</v>
      </c>
      <c r="L37" s="3957">
        <f t="shared" ref="L37" si="41">SUM(K37/D37*100)</f>
        <v>7.7720207253886011</v>
      </c>
      <c r="M37" s="3958">
        <v>973</v>
      </c>
      <c r="N37" s="3959">
        <v>555</v>
      </c>
      <c r="O37" s="3961">
        <f t="shared" ref="O37" si="42">SUM(N37/M37*100)</f>
        <v>57.040082219938334</v>
      </c>
      <c r="P37" s="3960">
        <v>97</v>
      </c>
      <c r="Q37" s="3961">
        <f t="shared" ref="Q37" si="43">SUM(P37/M37*100)</f>
        <v>9.9691675231243568</v>
      </c>
      <c r="R37" s="3960">
        <v>292</v>
      </c>
      <c r="S37" s="3961">
        <f t="shared" ref="S37" si="44">SUM(R37/M37*100)</f>
        <v>30.01027749229188</v>
      </c>
      <c r="T37" s="1817">
        <v>29</v>
      </c>
      <c r="U37" s="3957">
        <f t="shared" ref="U37" si="45">SUM(T37/M37*100)</f>
        <v>2.9804727646454263</v>
      </c>
      <c r="W37" s="3978"/>
      <c r="X37" s="3917"/>
    </row>
    <row r="38" spans="1:25" s="94" customFormat="1" ht="12">
      <c r="A38" s="3949" t="s">
        <v>829</v>
      </c>
      <c r="B38" s="3950">
        <v>24370</v>
      </c>
      <c r="C38" s="3979"/>
      <c r="D38" s="3977">
        <v>201</v>
      </c>
      <c r="E38" s="3959">
        <v>63</v>
      </c>
      <c r="F38" s="3962">
        <f t="shared" ref="F38:F42" si="46">SUM(E38/D38*100)</f>
        <v>31.343283582089555</v>
      </c>
      <c r="G38" s="1817">
        <v>30</v>
      </c>
      <c r="H38" s="3955">
        <f t="shared" ref="H38:H42" si="47">SUM(G38/D38*100)</f>
        <v>14.925373134328357</v>
      </c>
      <c r="I38" s="1817">
        <v>94</v>
      </c>
      <c r="J38" s="3955">
        <f t="shared" ref="J38:J42" si="48">SUM(I38/D38*100)</f>
        <v>46.766169154228855</v>
      </c>
      <c r="K38" s="1817">
        <v>14</v>
      </c>
      <c r="L38" s="3957">
        <f t="shared" ref="L38:L42" si="49">SUM(K38/D38*100)</f>
        <v>6.9651741293532341</v>
      </c>
      <c r="M38" s="3977">
        <v>975</v>
      </c>
      <c r="N38" s="3953">
        <v>557</v>
      </c>
      <c r="O38" s="3955">
        <f t="shared" ref="O38:O42" si="50">SUM(N38/M38*100)</f>
        <v>57.128205128205124</v>
      </c>
      <c r="P38" s="3960">
        <v>97</v>
      </c>
      <c r="Q38" s="3961">
        <f t="shared" ref="Q38:Q42" si="51">SUM(P38/M38*100)</f>
        <v>9.9487179487179489</v>
      </c>
      <c r="R38" s="3960">
        <v>295</v>
      </c>
      <c r="S38" s="3961">
        <f t="shared" ref="S38:S42" si="52">SUM(R38/M38*100)</f>
        <v>30.256410256410255</v>
      </c>
      <c r="T38" s="1817">
        <v>26</v>
      </c>
      <c r="U38" s="3957">
        <f t="shared" ref="U38:U42" si="53">SUM(T38/M38*100)</f>
        <v>2.666666666666667</v>
      </c>
      <c r="W38" s="208"/>
      <c r="X38" s="3917"/>
    </row>
    <row r="39" spans="1:25" s="94" customFormat="1" ht="12">
      <c r="A39" s="3949" t="s">
        <v>844</v>
      </c>
      <c r="B39" s="3950">
        <v>24364</v>
      </c>
      <c r="C39" s="3979"/>
      <c r="D39" s="3977">
        <v>201</v>
      </c>
      <c r="E39" s="3959">
        <v>62</v>
      </c>
      <c r="F39" s="3962">
        <f t="shared" si="46"/>
        <v>30.845771144278604</v>
      </c>
      <c r="G39" s="1817">
        <v>30</v>
      </c>
      <c r="H39" s="3955">
        <f t="shared" si="47"/>
        <v>14.925373134328357</v>
      </c>
      <c r="I39" s="1817">
        <v>95</v>
      </c>
      <c r="J39" s="3955">
        <f t="shared" si="48"/>
        <v>47.263681592039802</v>
      </c>
      <c r="K39" s="1817">
        <v>14</v>
      </c>
      <c r="L39" s="3957">
        <f t="shared" si="49"/>
        <v>6.9651741293532341</v>
      </c>
      <c r="M39" s="3977">
        <v>986</v>
      </c>
      <c r="N39" s="3953">
        <v>564</v>
      </c>
      <c r="O39" s="3955">
        <f t="shared" si="50"/>
        <v>57.200811359026375</v>
      </c>
      <c r="P39" s="3960">
        <v>97</v>
      </c>
      <c r="Q39" s="3961">
        <f t="shared" si="51"/>
        <v>9.8377281947261661</v>
      </c>
      <c r="R39" s="3960">
        <v>299</v>
      </c>
      <c r="S39" s="3961">
        <f t="shared" si="52"/>
        <v>30.324543610547668</v>
      </c>
      <c r="T39" s="1817">
        <v>26</v>
      </c>
      <c r="U39" s="3957">
        <f t="shared" si="53"/>
        <v>2.6369168356997972</v>
      </c>
      <c r="X39" s="3917"/>
      <c r="Y39" s="3940"/>
    </row>
    <row r="40" spans="1:25" s="94" customFormat="1" ht="12">
      <c r="A40" s="3971" t="s">
        <v>845</v>
      </c>
      <c r="B40" s="3941">
        <v>24252</v>
      </c>
      <c r="C40" s="3980"/>
      <c r="D40" s="3981">
        <v>201</v>
      </c>
      <c r="E40" s="3938">
        <v>61</v>
      </c>
      <c r="F40" s="3932">
        <f t="shared" si="46"/>
        <v>30.348258706467661</v>
      </c>
      <c r="G40" s="3933">
        <v>29</v>
      </c>
      <c r="H40" s="3934">
        <f t="shared" si="47"/>
        <v>14.427860696517413</v>
      </c>
      <c r="I40" s="3933">
        <v>97</v>
      </c>
      <c r="J40" s="3934">
        <f t="shared" si="48"/>
        <v>48.258706467661696</v>
      </c>
      <c r="K40" s="3933">
        <v>14</v>
      </c>
      <c r="L40" s="3936">
        <f t="shared" si="49"/>
        <v>6.9651741293532341</v>
      </c>
      <c r="M40" s="3981">
        <v>994</v>
      </c>
      <c r="N40" s="3944">
        <v>571</v>
      </c>
      <c r="O40" s="3934">
        <f t="shared" si="50"/>
        <v>57.444668008048296</v>
      </c>
      <c r="P40" s="3982">
        <v>100</v>
      </c>
      <c r="Q40" s="3983">
        <f t="shared" si="51"/>
        <v>10.06036217303823</v>
      </c>
      <c r="R40" s="3982">
        <v>298</v>
      </c>
      <c r="S40" s="3983">
        <f t="shared" si="52"/>
        <v>29.979879275653925</v>
      </c>
      <c r="T40" s="3933">
        <v>25</v>
      </c>
      <c r="U40" s="3936">
        <f t="shared" si="53"/>
        <v>2.5150905432595576</v>
      </c>
      <c r="X40" s="3917"/>
      <c r="Y40" s="3940"/>
    </row>
    <row r="41" spans="1:25" s="94" customFormat="1" ht="15" customHeight="1">
      <c r="A41" s="3949" t="s">
        <v>846</v>
      </c>
      <c r="B41" s="3950">
        <v>24255</v>
      </c>
      <c r="C41" s="3979"/>
      <c r="D41" s="3977">
        <v>206</v>
      </c>
      <c r="E41" s="3959">
        <v>62</v>
      </c>
      <c r="F41" s="3962">
        <f t="shared" si="46"/>
        <v>30.097087378640776</v>
      </c>
      <c r="G41" s="1817">
        <v>30</v>
      </c>
      <c r="H41" s="3955">
        <f t="shared" si="47"/>
        <v>14.563106796116504</v>
      </c>
      <c r="I41" s="1817">
        <v>99</v>
      </c>
      <c r="J41" s="3955">
        <f t="shared" si="48"/>
        <v>48.05825242718447</v>
      </c>
      <c r="K41" s="1817">
        <v>15</v>
      </c>
      <c r="L41" s="3957">
        <f t="shared" si="49"/>
        <v>7.2815533980582519</v>
      </c>
      <c r="M41" s="3977">
        <v>1009</v>
      </c>
      <c r="N41" s="3953">
        <v>576</v>
      </c>
      <c r="O41" s="3955">
        <f t="shared" si="50"/>
        <v>57.086223984142713</v>
      </c>
      <c r="P41" s="3960">
        <v>106</v>
      </c>
      <c r="Q41" s="3961">
        <f t="shared" si="51"/>
        <v>10.505450941526263</v>
      </c>
      <c r="R41" s="3960">
        <v>302</v>
      </c>
      <c r="S41" s="3961">
        <f t="shared" si="52"/>
        <v>29.930624380574827</v>
      </c>
      <c r="T41" s="1817">
        <v>25</v>
      </c>
      <c r="U41" s="3957">
        <f t="shared" si="53"/>
        <v>2.4777006937561943</v>
      </c>
      <c r="X41" s="3940"/>
      <c r="Y41" s="3940"/>
    </row>
    <row r="42" spans="1:25" s="94" customFormat="1" ht="12">
      <c r="A42" s="3949" t="s">
        <v>868</v>
      </c>
      <c r="B42" s="3950">
        <v>24348</v>
      </c>
      <c r="C42" s="3979"/>
      <c r="D42" s="3977">
        <v>205</v>
      </c>
      <c r="E42" s="3959">
        <v>64</v>
      </c>
      <c r="F42" s="3962">
        <f t="shared" si="46"/>
        <v>31.219512195121951</v>
      </c>
      <c r="G42" s="1817">
        <v>29</v>
      </c>
      <c r="H42" s="3955">
        <f t="shared" si="47"/>
        <v>14.146341463414632</v>
      </c>
      <c r="I42" s="1817">
        <v>98</v>
      </c>
      <c r="J42" s="3955">
        <f t="shared" si="48"/>
        <v>47.804878048780488</v>
      </c>
      <c r="K42" s="1817">
        <v>14</v>
      </c>
      <c r="L42" s="3957">
        <f t="shared" si="49"/>
        <v>6.8292682926829276</v>
      </c>
      <c r="M42" s="3977">
        <v>1031</v>
      </c>
      <c r="N42" s="3953">
        <v>594</v>
      </c>
      <c r="O42" s="3955">
        <f t="shared" si="50"/>
        <v>57.613967022308444</v>
      </c>
      <c r="P42" s="3960">
        <v>109</v>
      </c>
      <c r="Q42" s="3961">
        <f t="shared" si="51"/>
        <v>10.572259941804074</v>
      </c>
      <c r="R42" s="3960">
        <v>304</v>
      </c>
      <c r="S42" s="3961">
        <f t="shared" si="52"/>
        <v>29.485935984481088</v>
      </c>
      <c r="T42" s="1817">
        <v>24</v>
      </c>
      <c r="U42" s="3957">
        <f t="shared" si="53"/>
        <v>2.3278370514064015</v>
      </c>
      <c r="W42" s="208"/>
      <c r="X42" s="3917"/>
    </row>
    <row r="43" spans="1:25" s="94" customFormat="1" ht="15" customHeight="1" thickBot="1">
      <c r="A43" s="3949" t="s">
        <v>881</v>
      </c>
      <c r="B43" s="3950">
        <v>24348</v>
      </c>
      <c r="C43" s="3984"/>
      <c r="D43" s="3977">
        <v>209</v>
      </c>
      <c r="E43" s="3959">
        <v>66</v>
      </c>
      <c r="F43" s="3962">
        <f t="shared" ref="F43:F44" si="54">SUM(E43/D43*100)</f>
        <v>31.578947368421051</v>
      </c>
      <c r="G43" s="1817">
        <v>29</v>
      </c>
      <c r="H43" s="3955">
        <f t="shared" ref="H43:H44" si="55">SUM(G43/D43*100)</f>
        <v>13.875598086124402</v>
      </c>
      <c r="I43" s="1817">
        <v>100</v>
      </c>
      <c r="J43" s="3955">
        <f t="shared" ref="J43:J44" si="56">SUM(I43/D43*100)</f>
        <v>47.846889952153113</v>
      </c>
      <c r="K43" s="1817">
        <f t="shared" ref="K43:K48" si="57">D43-E43-G43-I43</f>
        <v>14</v>
      </c>
      <c r="L43" s="3957">
        <f t="shared" ref="L43:L45" si="58">SUM(K43/D43*100)</f>
        <v>6.6985645933014357</v>
      </c>
      <c r="M43" s="3977">
        <v>1044</v>
      </c>
      <c r="N43" s="3953">
        <v>600</v>
      </c>
      <c r="O43" s="3955">
        <f t="shared" ref="O43:O45" si="59">SUM(N43/M43*100)</f>
        <v>57.47126436781609</v>
      </c>
      <c r="P43" s="3960">
        <v>110</v>
      </c>
      <c r="Q43" s="3961">
        <f t="shared" ref="Q43:Q45" si="60">SUM(P43/M43*100)</f>
        <v>10.536398467432949</v>
      </c>
      <c r="R43" s="3960">
        <v>309</v>
      </c>
      <c r="S43" s="3961">
        <f t="shared" ref="S43:S45" si="61">SUM(R43/M43*100)</f>
        <v>29.597701149425287</v>
      </c>
      <c r="T43" s="1817">
        <f t="shared" ref="T43:T48" si="62">M43-N43-P43-R43</f>
        <v>25</v>
      </c>
      <c r="U43" s="3957">
        <f t="shared" ref="U43:U45" si="63">SUM(T43/M43*100)</f>
        <v>2.3946360153256707</v>
      </c>
      <c r="X43" s="3940"/>
      <c r="Y43" s="3940"/>
    </row>
    <row r="44" spans="1:25" s="94" customFormat="1" ht="12">
      <c r="A44" s="3971" t="s">
        <v>898</v>
      </c>
      <c r="B44" s="3941">
        <v>24277</v>
      </c>
      <c r="C44" s="3980"/>
      <c r="D44" s="3981">
        <v>215</v>
      </c>
      <c r="E44" s="3938">
        <v>69</v>
      </c>
      <c r="F44" s="3932">
        <f t="shared" si="54"/>
        <v>32.093023255813954</v>
      </c>
      <c r="G44" s="3933">
        <v>29</v>
      </c>
      <c r="H44" s="3934">
        <f t="shared" si="55"/>
        <v>13.488372093023257</v>
      </c>
      <c r="I44" s="3933">
        <v>103</v>
      </c>
      <c r="J44" s="3934">
        <f t="shared" si="56"/>
        <v>47.906976744186046</v>
      </c>
      <c r="K44" s="3933">
        <f t="shared" si="57"/>
        <v>14</v>
      </c>
      <c r="L44" s="3936">
        <f t="shared" si="58"/>
        <v>6.5116279069767442</v>
      </c>
      <c r="M44" s="3981">
        <v>1046</v>
      </c>
      <c r="N44" s="3944">
        <v>603</v>
      </c>
      <c r="O44" s="3934">
        <f t="shared" si="59"/>
        <v>57.64818355640535</v>
      </c>
      <c r="P44" s="3982">
        <v>111</v>
      </c>
      <c r="Q44" s="3983">
        <f t="shared" si="60"/>
        <v>10.611854684512428</v>
      </c>
      <c r="R44" s="3982">
        <v>307</v>
      </c>
      <c r="S44" s="3983">
        <f t="shared" si="61"/>
        <v>29.349904397705544</v>
      </c>
      <c r="T44" s="3933">
        <f t="shared" si="62"/>
        <v>25</v>
      </c>
      <c r="U44" s="3936">
        <f t="shared" si="63"/>
        <v>2.3900573613766731</v>
      </c>
      <c r="X44" s="3917"/>
      <c r="Y44" s="3940"/>
    </row>
    <row r="45" spans="1:25" s="94" customFormat="1" ht="15" customHeight="1">
      <c r="A45" s="3949" t="s">
        <v>905</v>
      </c>
      <c r="B45" s="3950">
        <v>24186</v>
      </c>
      <c r="C45" s="3951"/>
      <c r="D45" s="3977">
        <v>220</v>
      </c>
      <c r="E45" s="3959">
        <v>70</v>
      </c>
      <c r="F45" s="3962">
        <f t="shared" ref="F45" si="64">SUM(E45/D45*100)</f>
        <v>31.818181818181817</v>
      </c>
      <c r="G45" s="1817">
        <v>29</v>
      </c>
      <c r="H45" s="3955">
        <f t="shared" ref="H45" si="65">SUM(G45/D45*100)</f>
        <v>13.18181818181818</v>
      </c>
      <c r="I45" s="1817">
        <v>105</v>
      </c>
      <c r="J45" s="3955">
        <f t="shared" ref="J45" si="66">SUM(I45/D45*100)</f>
        <v>47.727272727272727</v>
      </c>
      <c r="K45" s="1817">
        <f t="shared" si="57"/>
        <v>16</v>
      </c>
      <c r="L45" s="3957">
        <f t="shared" si="58"/>
        <v>7.2727272727272725</v>
      </c>
      <c r="M45" s="3977">
        <v>1053</v>
      </c>
      <c r="N45" s="3953">
        <v>609</v>
      </c>
      <c r="O45" s="3955">
        <f t="shared" si="59"/>
        <v>57.834757834757831</v>
      </c>
      <c r="P45" s="3960">
        <v>111</v>
      </c>
      <c r="Q45" s="3961">
        <f t="shared" si="60"/>
        <v>10.541310541310542</v>
      </c>
      <c r="R45" s="3960">
        <v>308</v>
      </c>
      <c r="S45" s="3961">
        <f t="shared" si="61"/>
        <v>29.249762583095919</v>
      </c>
      <c r="T45" s="1817">
        <f t="shared" si="62"/>
        <v>25</v>
      </c>
      <c r="U45" s="3957">
        <f t="shared" si="63"/>
        <v>2.3741690408357075</v>
      </c>
      <c r="V45" s="481"/>
      <c r="W45" s="208"/>
      <c r="X45" s="3940"/>
      <c r="Y45" s="3940"/>
    </row>
    <row r="46" spans="1:25" s="94" customFormat="1" ht="12">
      <c r="A46" s="3949" t="s">
        <v>919</v>
      </c>
      <c r="B46" s="3950">
        <v>24259</v>
      </c>
      <c r="C46" s="3979"/>
      <c r="D46" s="3977">
        <v>222</v>
      </c>
      <c r="E46" s="3959">
        <v>73</v>
      </c>
      <c r="F46" s="3962">
        <f t="shared" ref="F46" si="67">SUM(E46/D46*100)</f>
        <v>32.882882882882889</v>
      </c>
      <c r="G46" s="1817">
        <v>29</v>
      </c>
      <c r="H46" s="3955">
        <f t="shared" ref="H46" si="68">SUM(G46/D46*100)</f>
        <v>13.063063063063062</v>
      </c>
      <c r="I46" s="1817">
        <v>105</v>
      </c>
      <c r="J46" s="3955">
        <f t="shared" ref="J46" si="69">SUM(I46/D46*100)</f>
        <v>47.297297297297298</v>
      </c>
      <c r="K46" s="1817">
        <f t="shared" si="57"/>
        <v>15</v>
      </c>
      <c r="L46" s="3957">
        <f t="shared" ref="L46" si="70">SUM(K46/D46*100)</f>
        <v>6.756756756756757</v>
      </c>
      <c r="M46" s="3977">
        <v>1058</v>
      </c>
      <c r="N46" s="3953">
        <v>614</v>
      </c>
      <c r="O46" s="3955">
        <f t="shared" ref="O46" si="71">SUM(N46/M46*100)</f>
        <v>58.034026465028354</v>
      </c>
      <c r="P46" s="3960">
        <v>111</v>
      </c>
      <c r="Q46" s="3961">
        <f t="shared" ref="Q46" si="72">SUM(P46/M46*100)</f>
        <v>10.491493383742911</v>
      </c>
      <c r="R46" s="3960">
        <v>306</v>
      </c>
      <c r="S46" s="3961">
        <f t="shared" ref="S46" si="73">SUM(R46/M46*100)</f>
        <v>28.922495274102079</v>
      </c>
      <c r="T46" s="1817">
        <f t="shared" si="62"/>
        <v>27</v>
      </c>
      <c r="U46" s="3957">
        <f t="shared" ref="U46" si="74">SUM(T46/M46*100)</f>
        <v>2.551984877126654</v>
      </c>
      <c r="W46" s="208"/>
      <c r="X46" s="3917"/>
    </row>
    <row r="47" spans="1:25" s="94" customFormat="1" ht="15" customHeight="1" thickBot="1">
      <c r="A47" s="3949" t="s">
        <v>926</v>
      </c>
      <c r="B47" s="3950">
        <v>24264</v>
      </c>
      <c r="C47" s="3984"/>
      <c r="D47" s="3977">
        <v>219</v>
      </c>
      <c r="E47" s="3959">
        <v>71</v>
      </c>
      <c r="F47" s="3962">
        <f t="shared" ref="F47" si="75">SUM(E47/D47*100)</f>
        <v>32.420091324200911</v>
      </c>
      <c r="G47" s="1817">
        <v>29</v>
      </c>
      <c r="H47" s="3955">
        <f t="shared" ref="H47" si="76">SUM(G47/D47*100)</f>
        <v>13.24200913242009</v>
      </c>
      <c r="I47" s="1817">
        <v>105</v>
      </c>
      <c r="J47" s="3955">
        <f t="shared" ref="J47" si="77">SUM(I47/D47*100)</f>
        <v>47.945205479452049</v>
      </c>
      <c r="K47" s="1817">
        <f t="shared" si="57"/>
        <v>14</v>
      </c>
      <c r="L47" s="3957">
        <f t="shared" ref="L47" si="78">SUM(K47/D47*100)</f>
        <v>6.3926940639269407</v>
      </c>
      <c r="M47" s="3977">
        <v>1071</v>
      </c>
      <c r="N47" s="3953">
        <v>624</v>
      </c>
      <c r="O47" s="3955">
        <f t="shared" ref="O47" si="79">SUM(N47/M47*100)</f>
        <v>58.263305322128858</v>
      </c>
      <c r="P47" s="3960">
        <v>113</v>
      </c>
      <c r="Q47" s="3961">
        <f t="shared" ref="Q47" si="80">SUM(P47/M47*100)</f>
        <v>10.550887021475257</v>
      </c>
      <c r="R47" s="3960">
        <v>309</v>
      </c>
      <c r="S47" s="3961">
        <f t="shared" ref="S47" si="81">SUM(R47/M47*100)</f>
        <v>28.851540616246496</v>
      </c>
      <c r="T47" s="1817">
        <f t="shared" si="62"/>
        <v>25</v>
      </c>
      <c r="U47" s="3957">
        <f t="shared" ref="U47" si="82">SUM(T47/M47*100)</f>
        <v>2.3342670401493932</v>
      </c>
      <c r="X47" s="3940"/>
      <c r="Y47" s="3940"/>
    </row>
    <row r="48" spans="1:25" s="94" customFormat="1" ht="15" customHeight="1" thickBot="1">
      <c r="A48" s="4238" t="s">
        <v>936</v>
      </c>
      <c r="B48" s="3950">
        <v>24129</v>
      </c>
      <c r="C48" s="3951"/>
      <c r="D48" s="3977">
        <v>224</v>
      </c>
      <c r="E48" s="3959">
        <v>72</v>
      </c>
      <c r="F48" s="3962">
        <f t="shared" ref="F48" si="83">SUM(E48/D48*100)</f>
        <v>32.142857142857146</v>
      </c>
      <c r="G48" s="1817">
        <v>30</v>
      </c>
      <c r="H48" s="3955">
        <f t="shared" ref="H48" si="84">SUM(G48/D48*100)</f>
        <v>13.392857142857142</v>
      </c>
      <c r="I48" s="1817">
        <v>107</v>
      </c>
      <c r="J48" s="3955">
        <f t="shared" ref="J48" si="85">SUM(I48/D48*100)</f>
        <v>47.767857142857146</v>
      </c>
      <c r="K48" s="1817">
        <f t="shared" si="57"/>
        <v>15</v>
      </c>
      <c r="L48" s="3957">
        <f t="shared" ref="L48" si="86">SUM(K48/D48*100)</f>
        <v>6.6964285714285712</v>
      </c>
      <c r="M48" s="3977">
        <v>1078</v>
      </c>
      <c r="N48" s="3953">
        <v>627</v>
      </c>
      <c r="O48" s="3955">
        <f t="shared" ref="O48" si="87">SUM(N48/M48*100)</f>
        <v>58.163265306122447</v>
      </c>
      <c r="P48" s="3960">
        <v>113</v>
      </c>
      <c r="Q48" s="3961">
        <f t="shared" ref="Q48" si="88">SUM(P48/M48*100)</f>
        <v>10.482374768089054</v>
      </c>
      <c r="R48" s="3960">
        <v>314</v>
      </c>
      <c r="S48" s="3961">
        <f t="shared" ref="S48" si="89">SUM(R48/M48*100)</f>
        <v>29.128014842300558</v>
      </c>
      <c r="T48" s="1817">
        <f t="shared" si="62"/>
        <v>24</v>
      </c>
      <c r="U48" s="3957">
        <f t="shared" ref="U48" si="90">SUM(T48/M48*100)</f>
        <v>2.2263450834879404</v>
      </c>
      <c r="V48" s="481"/>
      <c r="W48" s="208"/>
      <c r="X48" s="3940"/>
      <c r="Y48" s="3940"/>
    </row>
    <row r="49" spans="1:24" ht="18" customHeight="1">
      <c r="A49" s="4719" t="s">
        <v>250</v>
      </c>
      <c r="B49" s="4725"/>
      <c r="C49" s="4725"/>
      <c r="D49" s="4725"/>
      <c r="E49" s="4725"/>
      <c r="F49" s="4725"/>
      <c r="G49" s="4725"/>
      <c r="H49" s="4725"/>
      <c r="I49" s="4725"/>
      <c r="J49" s="4725"/>
      <c r="K49" s="4725"/>
      <c r="L49" s="4725"/>
      <c r="M49" s="4725"/>
      <c r="N49" s="4725"/>
      <c r="O49" s="4725"/>
      <c r="P49" s="4725"/>
      <c r="Q49" s="4725"/>
      <c r="R49" s="4725"/>
      <c r="S49" s="4725"/>
      <c r="T49" s="4725"/>
      <c r="U49" s="4725"/>
      <c r="V49" s="20"/>
    </row>
    <row r="50" spans="1:24" ht="12.75" customHeight="1">
      <c r="A50" s="49"/>
      <c r="B50" s="49"/>
      <c r="C50" s="49"/>
      <c r="D50" s="49"/>
      <c r="E50" s="49"/>
      <c r="F50" s="49"/>
      <c r="G50" s="23"/>
      <c r="H50" s="23"/>
      <c r="I50" s="23"/>
      <c r="J50" s="23"/>
      <c r="K50" s="23"/>
      <c r="L50" s="23"/>
      <c r="M50" s="23"/>
      <c r="N50" s="23"/>
      <c r="O50" s="23"/>
      <c r="P50" s="23"/>
      <c r="Q50" s="23"/>
      <c r="R50" s="23"/>
      <c r="S50" s="23"/>
      <c r="T50" s="23"/>
      <c r="U50" s="23"/>
      <c r="V50" s="20"/>
    </row>
    <row r="51" spans="1:24" ht="11.25" customHeight="1" thickBot="1">
      <c r="A51" s="55"/>
      <c r="B51" s="55"/>
      <c r="C51" s="55"/>
      <c r="D51" s="55"/>
      <c r="E51" s="55"/>
      <c r="F51" s="55"/>
    </row>
    <row r="52" spans="1:24" ht="27.75" customHeight="1" thickBot="1">
      <c r="A52" s="199"/>
      <c r="B52" s="4655" t="s">
        <v>252</v>
      </c>
      <c r="C52" s="4726"/>
      <c r="D52" s="4726"/>
      <c r="E52" s="4726"/>
      <c r="F52" s="4726"/>
      <c r="G52" s="4726"/>
      <c r="H52" s="4726"/>
      <c r="I52" s="4726"/>
      <c r="J52" s="4726"/>
      <c r="K52" s="4726"/>
      <c r="L52" s="4726"/>
      <c r="M52" s="4726"/>
      <c r="N52" s="4726"/>
      <c r="O52" s="4726"/>
      <c r="P52" s="4726"/>
      <c r="Q52" s="4726"/>
      <c r="R52" s="4726"/>
      <c r="S52" s="4726"/>
      <c r="T52" s="4726"/>
      <c r="U52" s="4430"/>
    </row>
    <row r="53" spans="1:24" ht="31.7" customHeight="1" thickBot="1">
      <c r="A53" s="1006" t="s">
        <v>101</v>
      </c>
      <c r="B53" s="1005" t="s">
        <v>152</v>
      </c>
      <c r="C53" s="1004"/>
      <c r="D53" s="4722" t="s">
        <v>247</v>
      </c>
      <c r="E53" s="4723"/>
      <c r="F53" s="4723"/>
      <c r="G53" s="4723"/>
      <c r="H53" s="4723"/>
      <c r="I53" s="4723"/>
      <c r="J53" s="4723"/>
      <c r="K53" s="4723"/>
      <c r="L53" s="4724"/>
      <c r="M53" s="4722" t="s">
        <v>248</v>
      </c>
      <c r="N53" s="4723"/>
      <c r="O53" s="4723"/>
      <c r="P53" s="4723"/>
      <c r="Q53" s="4723"/>
      <c r="R53" s="4723"/>
      <c r="S53" s="4723"/>
      <c r="T53" s="4723"/>
      <c r="U53" s="4724"/>
    </row>
    <row r="54" spans="1:24" ht="34.5" customHeight="1" thickBot="1">
      <c r="A54" s="730"/>
      <c r="B54" s="210" t="s">
        <v>254</v>
      </c>
      <c r="C54" s="1007"/>
      <c r="D54" s="1011" t="s">
        <v>255</v>
      </c>
      <c r="E54" s="873" t="s">
        <v>256</v>
      </c>
      <c r="F54" s="874" t="s">
        <v>103</v>
      </c>
      <c r="G54" s="875" t="s">
        <v>257</v>
      </c>
      <c r="H54" s="874" t="s">
        <v>103</v>
      </c>
      <c r="I54" s="871" t="s">
        <v>258</v>
      </c>
      <c r="J54" s="876" t="s">
        <v>103</v>
      </c>
      <c r="K54" s="871" t="s">
        <v>259</v>
      </c>
      <c r="L54" s="877" t="s">
        <v>103</v>
      </c>
      <c r="M54" s="1012" t="s">
        <v>255</v>
      </c>
      <c r="N54" s="1010" t="s">
        <v>256</v>
      </c>
      <c r="O54" s="876" t="s">
        <v>103</v>
      </c>
      <c r="P54" s="875" t="s">
        <v>257</v>
      </c>
      <c r="Q54" s="876" t="s">
        <v>103</v>
      </c>
      <c r="R54" s="871" t="s">
        <v>258</v>
      </c>
      <c r="S54" s="876" t="s">
        <v>103</v>
      </c>
      <c r="T54" s="871" t="s">
        <v>259</v>
      </c>
      <c r="U54" s="877" t="s">
        <v>103</v>
      </c>
    </row>
    <row r="55" spans="1:24" s="94" customFormat="1" ht="13.7" customHeight="1">
      <c r="A55" s="3985" t="s">
        <v>120</v>
      </c>
      <c r="B55" s="3928">
        <v>28376</v>
      </c>
      <c r="C55" s="3929"/>
      <c r="D55" s="3930">
        <v>27370</v>
      </c>
      <c r="E55" s="3931">
        <v>9952</v>
      </c>
      <c r="F55" s="3932">
        <v>36.360979174278405</v>
      </c>
      <c r="G55" s="3933">
        <v>3070</v>
      </c>
      <c r="H55" s="3934">
        <v>11.216660577274389</v>
      </c>
      <c r="I55" s="3933">
        <v>11995</v>
      </c>
      <c r="J55" s="3934">
        <v>43.825356229448303</v>
      </c>
      <c r="K55" s="3935">
        <v>2353</v>
      </c>
      <c r="L55" s="3936">
        <v>8.5970040189989039</v>
      </c>
      <c r="M55" s="3937">
        <v>210</v>
      </c>
      <c r="N55" s="3938">
        <v>6</v>
      </c>
      <c r="O55" s="3934">
        <v>2.8571428571428572</v>
      </c>
      <c r="P55" s="3935">
        <v>39</v>
      </c>
      <c r="Q55" s="3934">
        <v>18.571428571428573</v>
      </c>
      <c r="R55" s="3939">
        <v>67</v>
      </c>
      <c r="S55" s="3934">
        <v>31.904761904761902</v>
      </c>
      <c r="T55" s="3939">
        <v>98</v>
      </c>
      <c r="U55" s="3936">
        <v>46.666666666666664</v>
      </c>
    </row>
    <row r="56" spans="1:24" s="94" customFormat="1" ht="13.7" customHeight="1">
      <c r="A56" s="3985" t="s">
        <v>124</v>
      </c>
      <c r="B56" s="3941">
        <v>28150</v>
      </c>
      <c r="C56" s="3942"/>
      <c r="D56" s="3943">
        <v>27084</v>
      </c>
      <c r="E56" s="3944">
        <v>9894</v>
      </c>
      <c r="F56" s="3945">
        <v>36.530793088170135</v>
      </c>
      <c r="G56" s="3933">
        <v>3062</v>
      </c>
      <c r="H56" s="3934">
        <v>11.305567862944912</v>
      </c>
      <c r="I56" s="3933">
        <v>12128</v>
      </c>
      <c r="J56" s="3946">
        <v>44.779205434943144</v>
      </c>
      <c r="K56" s="3935">
        <v>2000</v>
      </c>
      <c r="L56" s="3936">
        <v>7.3844336139418116</v>
      </c>
      <c r="M56" s="3947">
        <v>193</v>
      </c>
      <c r="N56" s="3938">
        <v>6</v>
      </c>
      <c r="O56" s="3934">
        <v>3.1088082901554404</v>
      </c>
      <c r="P56" s="3939">
        <v>37</v>
      </c>
      <c r="Q56" s="3948">
        <v>19.170984455958546</v>
      </c>
      <c r="R56" s="3939">
        <v>59</v>
      </c>
      <c r="S56" s="3934">
        <v>30.569948186528496</v>
      </c>
      <c r="T56" s="3935">
        <v>91</v>
      </c>
      <c r="U56" s="3936">
        <v>47.150259067357517</v>
      </c>
    </row>
    <row r="57" spans="1:24" s="94" customFormat="1" ht="13.7" customHeight="1">
      <c r="A57" s="3985" t="s">
        <v>401</v>
      </c>
      <c r="B57" s="3941">
        <v>28255</v>
      </c>
      <c r="C57" s="3942"/>
      <c r="D57" s="3943">
        <v>27114</v>
      </c>
      <c r="E57" s="3944">
        <v>9832</v>
      </c>
      <c r="F57" s="3945">
        <v>36.261709817806299</v>
      </c>
      <c r="G57" s="3933">
        <v>3072</v>
      </c>
      <c r="H57" s="3934">
        <v>11.329940252268202</v>
      </c>
      <c r="I57" s="3933">
        <v>12221</v>
      </c>
      <c r="J57" s="3946">
        <v>45.072656192372946</v>
      </c>
      <c r="K57" s="3935">
        <v>1989</v>
      </c>
      <c r="L57" s="3936">
        <v>7.335693737552555</v>
      </c>
      <c r="M57" s="3947">
        <v>181</v>
      </c>
      <c r="N57" s="3938">
        <v>5</v>
      </c>
      <c r="O57" s="3934">
        <v>2.7624309392265194</v>
      </c>
      <c r="P57" s="3939">
        <v>36</v>
      </c>
      <c r="Q57" s="3948">
        <v>19.88950276243094</v>
      </c>
      <c r="R57" s="3939">
        <v>54</v>
      </c>
      <c r="S57" s="3934">
        <v>29.834254143646412</v>
      </c>
      <c r="T57" s="3935">
        <v>86</v>
      </c>
      <c r="U57" s="3936">
        <v>47.513812154696133</v>
      </c>
    </row>
    <row r="58" spans="1:24" s="94" customFormat="1" ht="13.7" customHeight="1">
      <c r="A58" s="3985" t="s">
        <v>475</v>
      </c>
      <c r="B58" s="3941">
        <v>27870</v>
      </c>
      <c r="C58" s="3942"/>
      <c r="D58" s="3943">
        <v>26699</v>
      </c>
      <c r="E58" s="3944">
        <v>9579</v>
      </c>
      <c r="F58" s="3945">
        <v>35.877748230270797</v>
      </c>
      <c r="G58" s="3933">
        <v>3032</v>
      </c>
      <c r="H58" s="3934">
        <v>11.35623057043335</v>
      </c>
      <c r="I58" s="3933">
        <v>12173</v>
      </c>
      <c r="J58" s="3946">
        <v>45.593467920146821</v>
      </c>
      <c r="K58" s="3935">
        <v>1915</v>
      </c>
      <c r="L58" s="3936">
        <v>7.1725532791490316</v>
      </c>
      <c r="M58" s="3947">
        <v>173</v>
      </c>
      <c r="N58" s="3938">
        <v>4</v>
      </c>
      <c r="O58" s="3934">
        <v>2.3121387283236992</v>
      </c>
      <c r="P58" s="3939">
        <v>34</v>
      </c>
      <c r="Q58" s="3948">
        <v>19.653179190751445</v>
      </c>
      <c r="R58" s="3939">
        <v>52</v>
      </c>
      <c r="S58" s="3934">
        <v>30.057803468208093</v>
      </c>
      <c r="T58" s="3935">
        <v>83</v>
      </c>
      <c r="U58" s="3936">
        <v>47.97687861271676</v>
      </c>
    </row>
    <row r="59" spans="1:24" s="94" customFormat="1" ht="13.7" customHeight="1">
      <c r="A59" s="3986" t="s">
        <v>522</v>
      </c>
      <c r="B59" s="3950">
        <v>27351</v>
      </c>
      <c r="C59" s="3951"/>
      <c r="D59" s="3952">
        <v>26205</v>
      </c>
      <c r="E59" s="3953">
        <v>9409</v>
      </c>
      <c r="F59" s="3954">
        <v>35.905361572219043</v>
      </c>
      <c r="G59" s="1817">
        <v>2949</v>
      </c>
      <c r="H59" s="3955">
        <v>11.253577561534058</v>
      </c>
      <c r="I59" s="1817">
        <v>11968</v>
      </c>
      <c r="J59" s="3956">
        <v>45.670673535584811</v>
      </c>
      <c r="K59" s="1826">
        <v>1879</v>
      </c>
      <c r="L59" s="3957">
        <v>7.1703873306620869</v>
      </c>
      <c r="M59" s="3958">
        <v>153</v>
      </c>
      <c r="N59" s="3959">
        <v>3</v>
      </c>
      <c r="O59" s="3955">
        <v>1.9607843137254901</v>
      </c>
      <c r="P59" s="3960">
        <v>23</v>
      </c>
      <c r="Q59" s="3961">
        <v>15.032679738562091</v>
      </c>
      <c r="R59" s="3960">
        <v>44</v>
      </c>
      <c r="S59" s="3955">
        <v>28.75816993464052</v>
      </c>
      <c r="T59" s="1826">
        <v>83</v>
      </c>
      <c r="U59" s="3957">
        <v>54.248366013071895</v>
      </c>
    </row>
    <row r="60" spans="1:24" s="94" customFormat="1" ht="13.7" customHeight="1">
      <c r="A60" s="3987" t="s">
        <v>480</v>
      </c>
      <c r="B60" s="3950">
        <v>27400</v>
      </c>
      <c r="C60" s="3951"/>
      <c r="D60" s="3952">
        <v>26248</v>
      </c>
      <c r="E60" s="3953">
        <v>9428</v>
      </c>
      <c r="F60" s="3954">
        <v>35.918927156354769</v>
      </c>
      <c r="G60" s="1817">
        <v>2924</v>
      </c>
      <c r="H60" s="3955">
        <v>11.139896373056994</v>
      </c>
      <c r="I60" s="1817">
        <v>12022</v>
      </c>
      <c r="J60" s="3956">
        <v>45.801584882657728</v>
      </c>
      <c r="K60" s="1826">
        <v>1874</v>
      </c>
      <c r="L60" s="3957">
        <v>7.139591587930509</v>
      </c>
      <c r="M60" s="3958">
        <v>148</v>
      </c>
      <c r="N60" s="3959">
        <v>3</v>
      </c>
      <c r="O60" s="3955">
        <v>2.0270270270270272</v>
      </c>
      <c r="P60" s="3960">
        <v>21</v>
      </c>
      <c r="Q60" s="3961">
        <v>14.189189189189189</v>
      </c>
      <c r="R60" s="3960">
        <v>44</v>
      </c>
      <c r="S60" s="3955">
        <v>29.72972972972973</v>
      </c>
      <c r="T60" s="1826">
        <v>80</v>
      </c>
      <c r="U60" s="3957">
        <v>54.054054054054056</v>
      </c>
    </row>
    <row r="61" spans="1:24" s="94" customFormat="1" ht="13.7" customHeight="1">
      <c r="A61" s="3987" t="s">
        <v>494</v>
      </c>
      <c r="B61" s="3950">
        <v>27387</v>
      </c>
      <c r="C61" s="3951"/>
      <c r="D61" s="3952">
        <v>26221</v>
      </c>
      <c r="E61" s="3953">
        <v>9419</v>
      </c>
      <c r="F61" s="3954">
        <v>35.921589565615349</v>
      </c>
      <c r="G61" s="1817">
        <v>2924</v>
      </c>
      <c r="H61" s="3955">
        <v>11.151367224743526</v>
      </c>
      <c r="I61" s="1817">
        <v>12028</v>
      </c>
      <c r="J61" s="3956">
        <v>45.871629609854701</v>
      </c>
      <c r="K61" s="1826">
        <v>1850</v>
      </c>
      <c r="L61" s="3957">
        <v>7.0554135997864309</v>
      </c>
      <c r="M61" s="3958">
        <v>147</v>
      </c>
      <c r="N61" s="3959">
        <v>3</v>
      </c>
      <c r="O61" s="3955">
        <v>2.0408163265306123</v>
      </c>
      <c r="P61" s="3960">
        <v>21</v>
      </c>
      <c r="Q61" s="3961">
        <v>14.285714285714285</v>
      </c>
      <c r="R61" s="3960">
        <v>44</v>
      </c>
      <c r="S61" s="3955">
        <v>29.931972789115648</v>
      </c>
      <c r="T61" s="1826">
        <v>79</v>
      </c>
      <c r="U61" s="3957">
        <v>53.741496598639458</v>
      </c>
    </row>
    <row r="62" spans="1:24" s="94" customFormat="1" ht="13.7" customHeight="1">
      <c r="A62" s="3985" t="s">
        <v>424</v>
      </c>
      <c r="B62" s="3941">
        <v>27308</v>
      </c>
      <c r="C62" s="3942"/>
      <c r="D62" s="3943">
        <v>26141</v>
      </c>
      <c r="E62" s="3944">
        <v>9371</v>
      </c>
      <c r="F62" s="3945">
        <v>35.847901763513256</v>
      </c>
      <c r="G62" s="3933">
        <v>2925</v>
      </c>
      <c r="H62" s="3934">
        <v>11.18931945985234</v>
      </c>
      <c r="I62" s="3933">
        <v>12002</v>
      </c>
      <c r="J62" s="3946">
        <v>45.912551164836849</v>
      </c>
      <c r="K62" s="3935">
        <v>1843</v>
      </c>
      <c r="L62" s="3936">
        <v>7.0502276117975589</v>
      </c>
      <c r="M62" s="3947">
        <v>146</v>
      </c>
      <c r="N62" s="3938">
        <v>3</v>
      </c>
      <c r="O62" s="3934">
        <v>2.054794520547945</v>
      </c>
      <c r="P62" s="3939">
        <v>21</v>
      </c>
      <c r="Q62" s="3948">
        <v>14.383561643835616</v>
      </c>
      <c r="R62" s="3939">
        <v>43</v>
      </c>
      <c r="S62" s="3934">
        <v>29.452054794520549</v>
      </c>
      <c r="T62" s="3935">
        <v>79</v>
      </c>
      <c r="U62" s="3936">
        <v>54.109589041095894</v>
      </c>
    </row>
    <row r="63" spans="1:24" s="94" customFormat="1" ht="13.7" customHeight="1">
      <c r="A63" s="3987" t="s">
        <v>412</v>
      </c>
      <c r="B63" s="3950">
        <v>27030</v>
      </c>
      <c r="C63" s="3951"/>
      <c r="D63" s="3952">
        <v>25870</v>
      </c>
      <c r="E63" s="3953">
        <v>9196</v>
      </c>
      <c r="F63" s="3954">
        <v>35.546965597216854</v>
      </c>
      <c r="G63" s="1817">
        <v>2898</v>
      </c>
      <c r="H63" s="3955">
        <v>11.202164669501354</v>
      </c>
      <c r="I63" s="1817">
        <v>11976</v>
      </c>
      <c r="J63" s="3956">
        <v>46.293003478933123</v>
      </c>
      <c r="K63" s="1826">
        <v>1800</v>
      </c>
      <c r="L63" s="3957">
        <v>6.9578662543486658</v>
      </c>
      <c r="M63" s="3958">
        <v>146</v>
      </c>
      <c r="N63" s="3959">
        <v>3</v>
      </c>
      <c r="O63" s="3955">
        <v>2.054794520547945</v>
      </c>
      <c r="P63" s="3960">
        <v>21</v>
      </c>
      <c r="Q63" s="3961">
        <v>14.383561643835616</v>
      </c>
      <c r="R63" s="3960">
        <v>43</v>
      </c>
      <c r="S63" s="3955">
        <v>29.452054794520549</v>
      </c>
      <c r="T63" s="1826">
        <v>79</v>
      </c>
      <c r="U63" s="3957">
        <v>54.109589041095894</v>
      </c>
      <c r="X63" s="3940"/>
    </row>
    <row r="64" spans="1:24" s="94" customFormat="1" ht="13.7" customHeight="1">
      <c r="A64" s="3987" t="s">
        <v>207</v>
      </c>
      <c r="B64" s="3950">
        <v>27046</v>
      </c>
      <c r="C64" s="3951"/>
      <c r="D64" s="3952">
        <v>25853</v>
      </c>
      <c r="E64" s="3953">
        <v>9220</v>
      </c>
      <c r="F64" s="3954">
        <v>35.663172552508414</v>
      </c>
      <c r="G64" s="1817">
        <v>2889</v>
      </c>
      <c r="H64" s="3955">
        <v>11.174718601322864</v>
      </c>
      <c r="I64" s="1817">
        <v>11955</v>
      </c>
      <c r="J64" s="3956">
        <v>46.242215603604997</v>
      </c>
      <c r="K64" s="1826">
        <v>1789</v>
      </c>
      <c r="L64" s="3957">
        <v>6.9198932425637256</v>
      </c>
      <c r="M64" s="3958">
        <v>148</v>
      </c>
      <c r="N64" s="3959">
        <v>3</v>
      </c>
      <c r="O64" s="3955">
        <v>2.0270270270270272</v>
      </c>
      <c r="P64" s="3960">
        <v>22</v>
      </c>
      <c r="Q64" s="3961">
        <v>14.864864864864865</v>
      </c>
      <c r="R64" s="3960">
        <v>43</v>
      </c>
      <c r="S64" s="3955">
        <v>29.054054054054053</v>
      </c>
      <c r="T64" s="1826">
        <v>80</v>
      </c>
      <c r="U64" s="3957">
        <v>54.054054054054056</v>
      </c>
      <c r="X64" s="3940"/>
    </row>
    <row r="65" spans="1:24" s="94" customFormat="1" ht="13.7" customHeight="1">
      <c r="A65" s="3987" t="s">
        <v>328</v>
      </c>
      <c r="B65" s="3950">
        <v>27106</v>
      </c>
      <c r="C65" s="3951"/>
      <c r="D65" s="3952">
        <v>25894</v>
      </c>
      <c r="E65" s="3953">
        <v>9218</v>
      </c>
      <c r="F65" s="3954">
        <v>35.598980458793541</v>
      </c>
      <c r="G65" s="1817">
        <v>2901</v>
      </c>
      <c r="H65" s="3955">
        <v>11.203367575500115</v>
      </c>
      <c r="I65" s="1817">
        <v>11974</v>
      </c>
      <c r="J65" s="3956">
        <v>46.242372750444119</v>
      </c>
      <c r="K65" s="1826">
        <v>1801</v>
      </c>
      <c r="L65" s="3957">
        <v>6.9552792152622223</v>
      </c>
      <c r="M65" s="3958">
        <v>146</v>
      </c>
      <c r="N65" s="3959">
        <v>3</v>
      </c>
      <c r="O65" s="3955">
        <v>2.054794520547945</v>
      </c>
      <c r="P65" s="3960">
        <v>21</v>
      </c>
      <c r="Q65" s="3961">
        <v>14.383561643835616</v>
      </c>
      <c r="R65" s="3960">
        <v>43</v>
      </c>
      <c r="S65" s="3955">
        <v>29.452054794520549</v>
      </c>
      <c r="T65" s="1826">
        <v>79</v>
      </c>
      <c r="U65" s="3957">
        <v>54.109589041095894</v>
      </c>
      <c r="X65" s="3940"/>
    </row>
    <row r="66" spans="1:24" s="94" customFormat="1" ht="13.7" customHeight="1">
      <c r="A66" s="3985" t="s">
        <v>547</v>
      </c>
      <c r="B66" s="3941">
        <v>26990</v>
      </c>
      <c r="C66" s="3942"/>
      <c r="D66" s="3943">
        <v>25779</v>
      </c>
      <c r="E66" s="3944">
        <v>9197</v>
      </c>
      <c r="F66" s="3945">
        <v>35.676325691454288</v>
      </c>
      <c r="G66" s="3933">
        <v>2887</v>
      </c>
      <c r="H66" s="3934">
        <v>11.199037976647659</v>
      </c>
      <c r="I66" s="3933">
        <v>11883</v>
      </c>
      <c r="J66" s="3946">
        <v>46.095659257535203</v>
      </c>
      <c r="K66" s="3935">
        <v>1812</v>
      </c>
      <c r="L66" s="3936">
        <v>7.0289770743628539</v>
      </c>
      <c r="M66" s="3947">
        <v>140</v>
      </c>
      <c r="N66" s="3938">
        <v>3</v>
      </c>
      <c r="O66" s="3934">
        <v>2.1428571428571428</v>
      </c>
      <c r="P66" s="3939">
        <v>21</v>
      </c>
      <c r="Q66" s="3948">
        <v>15</v>
      </c>
      <c r="R66" s="3939">
        <v>41</v>
      </c>
      <c r="S66" s="3934">
        <v>29.285714285714288</v>
      </c>
      <c r="T66" s="3935">
        <v>75</v>
      </c>
      <c r="U66" s="3936">
        <v>53.571428571428569</v>
      </c>
      <c r="X66" s="3940"/>
    </row>
    <row r="67" spans="1:24" s="94" customFormat="1" ht="13.7" customHeight="1">
      <c r="A67" s="3986" t="s">
        <v>599</v>
      </c>
      <c r="B67" s="3964">
        <v>26761</v>
      </c>
      <c r="C67" s="3965"/>
      <c r="D67" s="3966">
        <f>E67+G67+I67+K67</f>
        <v>25549</v>
      </c>
      <c r="E67" s="3959">
        <v>9053</v>
      </c>
      <c r="F67" s="3967">
        <f t="shared" ref="F67:F73" si="91">SUM(E67/D67*100)</f>
        <v>35.433872167208108</v>
      </c>
      <c r="G67" s="3970">
        <v>2897</v>
      </c>
      <c r="H67" s="3974">
        <f t="shared" ref="H67:H73" si="92">SUM(G67/D67*100)</f>
        <v>11.338995655407256</v>
      </c>
      <c r="I67" s="1816">
        <v>11811</v>
      </c>
      <c r="J67" s="3974">
        <f t="shared" ref="J67:J73" si="93">SUM(I67/D67*100)</f>
        <v>46.228815217816745</v>
      </c>
      <c r="K67" s="3970">
        <v>1788</v>
      </c>
      <c r="L67" s="3969">
        <f t="shared" ref="L67:L73" si="94">SUM(K67/D67*100)</f>
        <v>6.9983169595678891</v>
      </c>
      <c r="M67" s="3958">
        <f>N67+P67+R67+T67</f>
        <v>134</v>
      </c>
      <c r="N67" s="3959">
        <v>3</v>
      </c>
      <c r="O67" s="3968">
        <f t="shared" ref="O67:O73" si="95">SUM(N67/M67*100)</f>
        <v>2.2388059701492535</v>
      </c>
      <c r="P67" s="1816">
        <v>21</v>
      </c>
      <c r="Q67" s="3968">
        <f t="shared" ref="Q67:Q73" si="96">SUM(P67/M67*100)</f>
        <v>15.671641791044777</v>
      </c>
      <c r="R67" s="1816">
        <v>37</v>
      </c>
      <c r="S67" s="3968">
        <f t="shared" ref="S67:S73" si="97">SUM(R67/M67*100)</f>
        <v>27.611940298507463</v>
      </c>
      <c r="T67" s="3970">
        <v>73</v>
      </c>
      <c r="U67" s="3969">
        <f t="shared" ref="U67:U73" si="98">SUM(T67/M67*100)</f>
        <v>54.477611940298509</v>
      </c>
      <c r="X67" s="3940"/>
    </row>
    <row r="68" spans="1:24" s="94" customFormat="1" ht="13.7" customHeight="1">
      <c r="A68" s="3987" t="s">
        <v>626</v>
      </c>
      <c r="B68" s="3950">
        <v>26815</v>
      </c>
      <c r="C68" s="3951"/>
      <c r="D68" s="3952">
        <v>25584</v>
      </c>
      <c r="E68" s="3959">
        <v>9077</v>
      </c>
      <c r="F68" s="3962">
        <f t="shared" si="91"/>
        <v>35.479205753595998</v>
      </c>
      <c r="G68" s="3960">
        <v>2921</v>
      </c>
      <c r="H68" s="3955">
        <f t="shared" si="92"/>
        <v>11.41729205753596</v>
      </c>
      <c r="I68" s="1817">
        <v>11800</v>
      </c>
      <c r="J68" s="3955">
        <f t="shared" si="93"/>
        <v>46.122576610381486</v>
      </c>
      <c r="K68" s="3960">
        <v>1786</v>
      </c>
      <c r="L68" s="3957">
        <f t="shared" si="94"/>
        <v>6.9809255784865538</v>
      </c>
      <c r="M68" s="3958">
        <v>133</v>
      </c>
      <c r="N68" s="3959">
        <v>3</v>
      </c>
      <c r="O68" s="3961">
        <f t="shared" si="95"/>
        <v>2.2556390977443606</v>
      </c>
      <c r="P68" s="1817">
        <v>21</v>
      </c>
      <c r="Q68" s="3961">
        <f t="shared" si="96"/>
        <v>15.789473684210526</v>
      </c>
      <c r="R68" s="1817">
        <v>36</v>
      </c>
      <c r="S68" s="3961">
        <f t="shared" si="97"/>
        <v>27.06766917293233</v>
      </c>
      <c r="T68" s="1817">
        <v>73</v>
      </c>
      <c r="U68" s="3957">
        <f t="shared" si="98"/>
        <v>54.887218045112782</v>
      </c>
      <c r="X68" s="3940"/>
    </row>
    <row r="69" spans="1:24" s="94" customFormat="1" ht="13.7" customHeight="1">
      <c r="A69" s="3987" t="s">
        <v>638</v>
      </c>
      <c r="B69" s="3950">
        <v>26829</v>
      </c>
      <c r="C69" s="3951"/>
      <c r="D69" s="3952">
        <v>25597</v>
      </c>
      <c r="E69" s="3959">
        <v>9085</v>
      </c>
      <c r="F69" s="3962">
        <f t="shared" si="91"/>
        <v>35.492440520373478</v>
      </c>
      <c r="G69" s="3960">
        <v>2932</v>
      </c>
      <c r="H69" s="3955">
        <f t="shared" si="92"/>
        <v>11.454467320389108</v>
      </c>
      <c r="I69" s="1817">
        <v>11798</v>
      </c>
      <c r="J69" s="3955">
        <f t="shared" si="93"/>
        <v>46.091338828768997</v>
      </c>
      <c r="K69" s="1826">
        <v>1782</v>
      </c>
      <c r="L69" s="3957">
        <f t="shared" si="94"/>
        <v>6.9617533304684152</v>
      </c>
      <c r="M69" s="3958">
        <v>133</v>
      </c>
      <c r="N69" s="3959">
        <v>3</v>
      </c>
      <c r="O69" s="3961">
        <f t="shared" si="95"/>
        <v>2.2556390977443606</v>
      </c>
      <c r="P69" s="3960">
        <v>21</v>
      </c>
      <c r="Q69" s="3961">
        <f t="shared" si="96"/>
        <v>15.789473684210526</v>
      </c>
      <c r="R69" s="3960">
        <v>37</v>
      </c>
      <c r="S69" s="3961">
        <f t="shared" si="97"/>
        <v>27.819548872180448</v>
      </c>
      <c r="T69" s="1817">
        <v>72</v>
      </c>
      <c r="U69" s="3957">
        <f t="shared" si="98"/>
        <v>54.13533834586466</v>
      </c>
      <c r="X69" s="3940"/>
    </row>
    <row r="70" spans="1:24" s="94" customFormat="1" ht="13.7" customHeight="1">
      <c r="A70" s="3988" t="s">
        <v>639</v>
      </c>
      <c r="B70" s="3941">
        <v>26698</v>
      </c>
      <c r="C70" s="3942"/>
      <c r="D70" s="3938">
        <v>25452</v>
      </c>
      <c r="E70" s="3938">
        <v>9053</v>
      </c>
      <c r="F70" s="3932">
        <f t="shared" si="91"/>
        <v>35.568914034260565</v>
      </c>
      <c r="G70" s="3939">
        <v>2920</v>
      </c>
      <c r="H70" s="3934">
        <f t="shared" si="92"/>
        <v>11.472575829011472</v>
      </c>
      <c r="I70" s="3933">
        <v>11717</v>
      </c>
      <c r="J70" s="3934">
        <f t="shared" si="93"/>
        <v>46.035674996071037</v>
      </c>
      <c r="K70" s="3935">
        <v>1762</v>
      </c>
      <c r="L70" s="3936">
        <f t="shared" si="94"/>
        <v>6.9228351406569226</v>
      </c>
      <c r="M70" s="3947">
        <v>133</v>
      </c>
      <c r="N70" s="3938">
        <v>3</v>
      </c>
      <c r="O70" s="3948">
        <f t="shared" si="95"/>
        <v>2.2556390977443606</v>
      </c>
      <c r="P70" s="3939">
        <v>21</v>
      </c>
      <c r="Q70" s="3948">
        <f t="shared" si="96"/>
        <v>15.789473684210526</v>
      </c>
      <c r="R70" s="3939">
        <v>37</v>
      </c>
      <c r="S70" s="3948">
        <f t="shared" si="97"/>
        <v>27.819548872180448</v>
      </c>
      <c r="T70" s="3933">
        <v>72</v>
      </c>
      <c r="U70" s="3936">
        <f t="shared" si="98"/>
        <v>54.13533834586466</v>
      </c>
      <c r="X70" s="3940"/>
    </row>
    <row r="71" spans="1:24" s="94" customFormat="1" ht="13.7" customHeight="1">
      <c r="A71" s="3963" t="s">
        <v>689</v>
      </c>
      <c r="B71" s="3964">
        <v>26496</v>
      </c>
      <c r="C71" s="3951"/>
      <c r="D71" s="3959">
        <v>25251</v>
      </c>
      <c r="E71" s="3959">
        <v>8881</v>
      </c>
      <c r="F71" s="3962">
        <f t="shared" si="91"/>
        <v>35.170884321413013</v>
      </c>
      <c r="G71" s="3960">
        <v>2930</v>
      </c>
      <c r="H71" s="3955">
        <f t="shared" si="92"/>
        <v>11.603500851451427</v>
      </c>
      <c r="I71" s="1817">
        <v>11703</v>
      </c>
      <c r="J71" s="3955">
        <f t="shared" si="93"/>
        <v>46.3466793394321</v>
      </c>
      <c r="K71" s="1826">
        <v>1737</v>
      </c>
      <c r="L71" s="3957">
        <f t="shared" si="94"/>
        <v>6.8789354877034565</v>
      </c>
      <c r="M71" s="3973">
        <v>131</v>
      </c>
      <c r="N71" s="3989">
        <v>3</v>
      </c>
      <c r="O71" s="3974">
        <f t="shared" si="95"/>
        <v>2.2900763358778624</v>
      </c>
      <c r="P71" s="1816">
        <v>20</v>
      </c>
      <c r="Q71" s="3974">
        <f t="shared" si="96"/>
        <v>15.267175572519085</v>
      </c>
      <c r="R71" s="3960">
        <v>37</v>
      </c>
      <c r="S71" s="3961">
        <f t="shared" si="97"/>
        <v>28.244274809160309</v>
      </c>
      <c r="T71" s="1817">
        <v>71</v>
      </c>
      <c r="U71" s="3957">
        <f t="shared" si="98"/>
        <v>54.198473282442748</v>
      </c>
      <c r="X71" s="3940"/>
    </row>
    <row r="72" spans="1:24" s="94" customFormat="1" ht="13.7" customHeight="1">
      <c r="A72" s="3949" t="s">
        <v>707</v>
      </c>
      <c r="B72" s="3950">
        <v>26620</v>
      </c>
      <c r="C72" s="3951"/>
      <c r="D72" s="3990">
        <v>25350</v>
      </c>
      <c r="E72" s="3959">
        <v>8904</v>
      </c>
      <c r="F72" s="3962">
        <f t="shared" si="91"/>
        <v>35.124260355029584</v>
      </c>
      <c r="G72" s="1817">
        <v>2945</v>
      </c>
      <c r="H72" s="3955">
        <f t="shared" si="92"/>
        <v>11.617357001972387</v>
      </c>
      <c r="I72" s="1817">
        <v>11754</v>
      </c>
      <c r="J72" s="3955">
        <f t="shared" si="93"/>
        <v>46.366863905325445</v>
      </c>
      <c r="K72" s="1817">
        <v>1747</v>
      </c>
      <c r="L72" s="3957">
        <f t="shared" si="94"/>
        <v>6.8915187376725831</v>
      </c>
      <c r="M72" s="3958">
        <v>131</v>
      </c>
      <c r="N72" s="3959">
        <v>3</v>
      </c>
      <c r="O72" s="3961">
        <f t="shared" si="95"/>
        <v>2.2900763358778624</v>
      </c>
      <c r="P72" s="3960">
        <v>20</v>
      </c>
      <c r="Q72" s="3961">
        <f t="shared" si="96"/>
        <v>15.267175572519085</v>
      </c>
      <c r="R72" s="1817">
        <v>37</v>
      </c>
      <c r="S72" s="3961">
        <f t="shared" si="97"/>
        <v>28.244274809160309</v>
      </c>
      <c r="T72" s="1817">
        <v>71</v>
      </c>
      <c r="U72" s="3957">
        <f t="shared" si="98"/>
        <v>54.198473282442748</v>
      </c>
      <c r="X72" s="3940"/>
    </row>
    <row r="73" spans="1:24" s="94" customFormat="1" ht="13.7" customHeight="1">
      <c r="A73" s="3987" t="s">
        <v>708</v>
      </c>
      <c r="B73" s="3950">
        <v>26630</v>
      </c>
      <c r="C73" s="3951"/>
      <c r="D73" s="3959">
        <v>25366</v>
      </c>
      <c r="E73" s="3959">
        <v>8895</v>
      </c>
      <c r="F73" s="3962">
        <f t="shared" si="91"/>
        <v>35.066624615627219</v>
      </c>
      <c r="G73" s="1817">
        <v>2945</v>
      </c>
      <c r="H73" s="3955">
        <f t="shared" si="92"/>
        <v>11.610029172908618</v>
      </c>
      <c r="I73" s="1817">
        <v>11785</v>
      </c>
      <c r="J73" s="3956">
        <f t="shared" si="93"/>
        <v>46.459828116376251</v>
      </c>
      <c r="K73" s="1826">
        <v>1741</v>
      </c>
      <c r="L73" s="3957">
        <f t="shared" si="94"/>
        <v>6.8635180950879127</v>
      </c>
      <c r="M73" s="3958">
        <v>110</v>
      </c>
      <c r="N73" s="3959">
        <v>3</v>
      </c>
      <c r="O73" s="3961">
        <f t="shared" si="95"/>
        <v>2.7272727272727271</v>
      </c>
      <c r="P73" s="3960">
        <v>20</v>
      </c>
      <c r="Q73" s="3961">
        <f t="shared" si="96"/>
        <v>18.181818181818183</v>
      </c>
      <c r="R73" s="3960">
        <v>35</v>
      </c>
      <c r="S73" s="3961">
        <f t="shared" si="97"/>
        <v>31.818181818181817</v>
      </c>
      <c r="T73" s="1817">
        <v>52</v>
      </c>
      <c r="U73" s="3957">
        <f t="shared" si="98"/>
        <v>47.272727272727273</v>
      </c>
      <c r="X73" s="3940"/>
    </row>
    <row r="74" spans="1:24" s="94" customFormat="1" ht="13.7" customHeight="1">
      <c r="A74" s="3988" t="s">
        <v>709</v>
      </c>
      <c r="B74" s="3941">
        <v>26263</v>
      </c>
      <c r="C74" s="3942"/>
      <c r="D74" s="3938">
        <v>24998</v>
      </c>
      <c r="E74" s="3938">
        <v>8852</v>
      </c>
      <c r="F74" s="3932">
        <f t="shared" ref="F74:F79" si="99">SUM(E74/D74*100)</f>
        <v>35.410832866629335</v>
      </c>
      <c r="G74" s="3933">
        <v>2890</v>
      </c>
      <c r="H74" s="3934">
        <f t="shared" ref="H74:H79" si="100">SUM(G74/D74*100)</f>
        <v>11.560924873989919</v>
      </c>
      <c r="I74" s="3933">
        <v>11555</v>
      </c>
      <c r="J74" s="3946">
        <f t="shared" ref="J74:J79" si="101">SUM(I74/D74*100)</f>
        <v>46.22369789583167</v>
      </c>
      <c r="K74" s="3935">
        <v>1701</v>
      </c>
      <c r="L74" s="3936">
        <f t="shared" ref="L74:L79" si="102">SUM(K74/D74*100)</f>
        <v>6.8045443635490841</v>
      </c>
      <c r="M74" s="3947">
        <v>102</v>
      </c>
      <c r="N74" s="3938">
        <v>3</v>
      </c>
      <c r="O74" s="3948">
        <f t="shared" ref="O74:O79" si="103">SUM(N74/M74*100)</f>
        <v>2.9411764705882351</v>
      </c>
      <c r="P74" s="3939">
        <v>19</v>
      </c>
      <c r="Q74" s="3948">
        <f t="shared" ref="Q74:Q79" si="104">SUM(P74/M74*100)</f>
        <v>18.627450980392158</v>
      </c>
      <c r="R74" s="3939">
        <v>28</v>
      </c>
      <c r="S74" s="3948">
        <f t="shared" ref="S74:S79" si="105">SUM(R74/M74*100)</f>
        <v>27.450980392156865</v>
      </c>
      <c r="T74" s="3933">
        <v>52</v>
      </c>
      <c r="U74" s="3936">
        <f t="shared" ref="U74:U79" si="106">SUM(T74/M74*100)</f>
        <v>50.980392156862742</v>
      </c>
      <c r="X74" s="3940"/>
    </row>
    <row r="75" spans="1:24" s="94" customFormat="1" ht="13.7" customHeight="1">
      <c r="A75" s="3963" t="s">
        <v>725</v>
      </c>
      <c r="B75" s="3964">
        <v>25964</v>
      </c>
      <c r="C75" s="3951"/>
      <c r="D75" s="3959">
        <f>SUM(E75,G75,I75,K75)</f>
        <v>24708</v>
      </c>
      <c r="E75" s="3959">
        <v>8714</v>
      </c>
      <c r="F75" s="3962">
        <f t="shared" si="99"/>
        <v>35.267929415573903</v>
      </c>
      <c r="G75" s="3960">
        <v>2863</v>
      </c>
      <c r="H75" s="3955">
        <f t="shared" si="100"/>
        <v>11.587340132750526</v>
      </c>
      <c r="I75" s="1817">
        <v>11440</v>
      </c>
      <c r="J75" s="3955">
        <f t="shared" si="101"/>
        <v>46.300793265339166</v>
      </c>
      <c r="K75" s="1826">
        <v>1691</v>
      </c>
      <c r="L75" s="3957">
        <f t="shared" si="102"/>
        <v>6.8439371863364089</v>
      </c>
      <c r="M75" s="3973">
        <f>SUM(N75,P75,R75,T75)</f>
        <v>98</v>
      </c>
      <c r="N75" s="3989">
        <v>2</v>
      </c>
      <c r="O75" s="3974">
        <f t="shared" si="103"/>
        <v>2.0408163265306123</v>
      </c>
      <c r="P75" s="1816">
        <v>18</v>
      </c>
      <c r="Q75" s="3974">
        <f t="shared" si="104"/>
        <v>18.367346938775512</v>
      </c>
      <c r="R75" s="3960">
        <v>26</v>
      </c>
      <c r="S75" s="3961">
        <f t="shared" si="105"/>
        <v>26.530612244897959</v>
      </c>
      <c r="T75" s="1817">
        <v>52</v>
      </c>
      <c r="U75" s="3957">
        <f t="shared" si="106"/>
        <v>53.061224489795919</v>
      </c>
      <c r="X75" s="3940"/>
    </row>
    <row r="76" spans="1:24" s="94" customFormat="1" ht="13.7" customHeight="1">
      <c r="A76" s="3949" t="s">
        <v>726</v>
      </c>
      <c r="B76" s="3950">
        <v>25995</v>
      </c>
      <c r="C76" s="3951"/>
      <c r="D76" s="3990">
        <v>24733</v>
      </c>
      <c r="E76" s="3959">
        <v>8745</v>
      </c>
      <c r="F76" s="3962">
        <f t="shared" si="99"/>
        <v>35.357619374924191</v>
      </c>
      <c r="G76" s="1817">
        <v>2878</v>
      </c>
      <c r="H76" s="3955">
        <f t="shared" si="100"/>
        <v>11.636275421501638</v>
      </c>
      <c r="I76" s="1817">
        <v>11469</v>
      </c>
      <c r="J76" s="3955">
        <f t="shared" si="101"/>
        <v>46.371244895483763</v>
      </c>
      <c r="K76" s="1817">
        <v>1641</v>
      </c>
      <c r="L76" s="3957">
        <f t="shared" si="102"/>
        <v>6.6348603080904054</v>
      </c>
      <c r="M76" s="3958">
        <v>96</v>
      </c>
      <c r="N76" s="3959">
        <v>2</v>
      </c>
      <c r="O76" s="3961">
        <f t="shared" si="103"/>
        <v>2.083333333333333</v>
      </c>
      <c r="P76" s="3960">
        <v>18</v>
      </c>
      <c r="Q76" s="3961">
        <f t="shared" si="104"/>
        <v>18.75</v>
      </c>
      <c r="R76" s="1817">
        <v>26</v>
      </c>
      <c r="S76" s="3961">
        <f t="shared" si="105"/>
        <v>27.083333333333332</v>
      </c>
      <c r="T76" s="1817">
        <v>50</v>
      </c>
      <c r="U76" s="3957">
        <f t="shared" si="106"/>
        <v>52.083333333333336</v>
      </c>
      <c r="X76" s="3940"/>
    </row>
    <row r="77" spans="1:24" s="94" customFormat="1" ht="14.25" customHeight="1">
      <c r="A77" s="3987" t="s">
        <v>727</v>
      </c>
      <c r="B77" s="3950">
        <v>26023</v>
      </c>
      <c r="C77" s="3951"/>
      <c r="D77" s="3959">
        <v>24769</v>
      </c>
      <c r="E77" s="3959">
        <v>8726</v>
      </c>
      <c r="F77" s="3962">
        <f t="shared" si="99"/>
        <v>35.229520771932663</v>
      </c>
      <c r="G77" s="1817">
        <v>2884</v>
      </c>
      <c r="H77" s="3955">
        <f t="shared" si="100"/>
        <v>11.643586741491381</v>
      </c>
      <c r="I77" s="1817">
        <v>11496</v>
      </c>
      <c r="J77" s="3956">
        <f t="shared" si="101"/>
        <v>46.412854778150106</v>
      </c>
      <c r="K77" s="1826">
        <v>1663</v>
      </c>
      <c r="L77" s="3957">
        <f t="shared" si="102"/>
        <v>6.7140377084258542</v>
      </c>
      <c r="M77" s="3958">
        <v>94</v>
      </c>
      <c r="N77" s="3959">
        <v>2</v>
      </c>
      <c r="O77" s="3961">
        <f t="shared" si="103"/>
        <v>2.1276595744680851</v>
      </c>
      <c r="P77" s="3960">
        <v>18</v>
      </c>
      <c r="Q77" s="3961">
        <f t="shared" si="104"/>
        <v>19.148936170212767</v>
      </c>
      <c r="R77" s="3960">
        <v>26</v>
      </c>
      <c r="S77" s="3961">
        <f t="shared" si="105"/>
        <v>27.659574468085108</v>
      </c>
      <c r="T77" s="1817">
        <v>48</v>
      </c>
      <c r="U77" s="3957">
        <f t="shared" si="106"/>
        <v>51.063829787234042</v>
      </c>
    </row>
    <row r="78" spans="1:24" s="94" customFormat="1" ht="14.25" customHeight="1">
      <c r="A78" s="3988" t="s">
        <v>728</v>
      </c>
      <c r="B78" s="3941">
        <v>25664</v>
      </c>
      <c r="C78" s="3942"/>
      <c r="D78" s="3938">
        <v>24454</v>
      </c>
      <c r="E78" s="3938">
        <v>8586</v>
      </c>
      <c r="F78" s="3932">
        <f t="shared" si="99"/>
        <v>35.110820315694774</v>
      </c>
      <c r="G78" s="3933">
        <v>2848</v>
      </c>
      <c r="H78" s="3934">
        <f t="shared" si="100"/>
        <v>11.646356424306861</v>
      </c>
      <c r="I78" s="3933">
        <v>11368</v>
      </c>
      <c r="J78" s="3946">
        <f t="shared" si="101"/>
        <v>46.487282244213624</v>
      </c>
      <c r="K78" s="3935">
        <v>1652</v>
      </c>
      <c r="L78" s="3936">
        <f t="shared" si="102"/>
        <v>6.755541015784738</v>
      </c>
      <c r="M78" s="3947">
        <v>92</v>
      </c>
      <c r="N78" s="3938">
        <v>1</v>
      </c>
      <c r="O78" s="3948">
        <f t="shared" si="103"/>
        <v>1.0869565217391304</v>
      </c>
      <c r="P78" s="3939">
        <v>18</v>
      </c>
      <c r="Q78" s="3948">
        <f t="shared" si="104"/>
        <v>19.565217391304348</v>
      </c>
      <c r="R78" s="3939">
        <v>25</v>
      </c>
      <c r="S78" s="3948">
        <f t="shared" si="105"/>
        <v>27.173913043478258</v>
      </c>
      <c r="T78" s="3933">
        <v>48</v>
      </c>
      <c r="U78" s="3936">
        <f t="shared" si="106"/>
        <v>52.173913043478258</v>
      </c>
    </row>
    <row r="79" spans="1:24" s="94" customFormat="1" ht="14.25" customHeight="1">
      <c r="A79" s="3963" t="s">
        <v>765</v>
      </c>
      <c r="B79" s="3950">
        <v>25279</v>
      </c>
      <c r="C79" s="3951"/>
      <c r="D79" s="3959">
        <v>24085</v>
      </c>
      <c r="E79" s="3959">
        <v>8388</v>
      </c>
      <c r="F79" s="3962">
        <f t="shared" si="99"/>
        <v>34.826655594768532</v>
      </c>
      <c r="G79" s="3960">
        <v>2807</v>
      </c>
      <c r="H79" s="3955">
        <f t="shared" si="100"/>
        <v>11.654556778077643</v>
      </c>
      <c r="I79" s="1817">
        <v>11281</v>
      </c>
      <c r="J79" s="3956">
        <f t="shared" si="101"/>
        <v>46.838281087813996</v>
      </c>
      <c r="K79" s="1826">
        <v>1609</v>
      </c>
      <c r="L79" s="3957">
        <f t="shared" si="102"/>
        <v>6.680506539339838</v>
      </c>
      <c r="M79" s="3958">
        <v>87</v>
      </c>
      <c r="N79" s="3959">
        <v>1</v>
      </c>
      <c r="O79" s="3961">
        <f t="shared" si="103"/>
        <v>1.1494252873563218</v>
      </c>
      <c r="P79" s="3960">
        <v>18</v>
      </c>
      <c r="Q79" s="3961">
        <f t="shared" si="104"/>
        <v>20.689655172413794</v>
      </c>
      <c r="R79" s="3960">
        <v>21</v>
      </c>
      <c r="S79" s="3961">
        <f t="shared" si="105"/>
        <v>24.137931034482758</v>
      </c>
      <c r="T79" s="1817">
        <v>47</v>
      </c>
      <c r="U79" s="3957">
        <f t="shared" si="106"/>
        <v>54.022988505747129</v>
      </c>
    </row>
    <row r="80" spans="1:24" s="94" customFormat="1" ht="14.25" customHeight="1">
      <c r="A80" s="3949" t="s">
        <v>769</v>
      </c>
      <c r="B80" s="3950">
        <v>25226</v>
      </c>
      <c r="C80" s="3951"/>
      <c r="D80" s="3959">
        <v>24015</v>
      </c>
      <c r="E80" s="3959">
        <v>8342</v>
      </c>
      <c r="F80" s="3962">
        <f t="shared" ref="F80:F81" si="107">SUM(E80/D80*100)</f>
        <v>34.736622943993339</v>
      </c>
      <c r="G80" s="3960">
        <v>2810</v>
      </c>
      <c r="H80" s="3955">
        <f t="shared" ref="H80:H81" si="108">SUM(G80/D80*100)</f>
        <v>11.701020195711013</v>
      </c>
      <c r="I80" s="1817">
        <v>11275</v>
      </c>
      <c r="J80" s="3956">
        <f t="shared" ref="J80:J81" si="109">SUM(I80/D80*100)</f>
        <v>46.949823027274618</v>
      </c>
      <c r="K80" s="1826">
        <v>1588</v>
      </c>
      <c r="L80" s="3957">
        <f t="shared" ref="L80:L81" si="110">SUM(K80/D80*100)</f>
        <v>6.6125338330210282</v>
      </c>
      <c r="M80" s="3958">
        <v>87</v>
      </c>
      <c r="N80" s="3959">
        <v>1</v>
      </c>
      <c r="O80" s="3961">
        <f t="shared" ref="O80:O81" si="111">SUM(N80/M80*100)</f>
        <v>1.1494252873563218</v>
      </c>
      <c r="P80" s="3960">
        <v>18</v>
      </c>
      <c r="Q80" s="3961">
        <f t="shared" ref="Q80:Q81" si="112">SUM(P80/M80*100)</f>
        <v>20.689655172413794</v>
      </c>
      <c r="R80" s="3960">
        <v>21</v>
      </c>
      <c r="S80" s="3961">
        <f t="shared" ref="S80:S81" si="113">SUM(R80/M80*100)</f>
        <v>24.137931034482758</v>
      </c>
      <c r="T80" s="1817">
        <v>47</v>
      </c>
      <c r="U80" s="3957">
        <f t="shared" ref="U80:U81" si="114">SUM(T80/M80*100)</f>
        <v>54.022988505747129</v>
      </c>
    </row>
    <row r="81" spans="1:25" s="94" customFormat="1" ht="14.25" customHeight="1">
      <c r="A81" s="3987" t="s">
        <v>755</v>
      </c>
      <c r="B81" s="3950">
        <v>25258</v>
      </c>
      <c r="C81" s="3951"/>
      <c r="D81" s="3959">
        <v>24027</v>
      </c>
      <c r="E81" s="3959">
        <v>8332</v>
      </c>
      <c r="F81" s="3962">
        <f t="shared" si="107"/>
        <v>34.677654305572894</v>
      </c>
      <c r="G81" s="3960">
        <v>2820</v>
      </c>
      <c r="H81" s="3955">
        <f t="shared" si="108"/>
        <v>11.73679610438257</v>
      </c>
      <c r="I81" s="1817">
        <v>11270</v>
      </c>
      <c r="J81" s="3956">
        <f t="shared" si="109"/>
        <v>46.905564573188499</v>
      </c>
      <c r="K81" s="1826">
        <v>1605</v>
      </c>
      <c r="L81" s="3957">
        <f t="shared" si="110"/>
        <v>6.6799850168560369</v>
      </c>
      <c r="M81" s="3958">
        <v>87</v>
      </c>
      <c r="N81" s="3959">
        <v>1</v>
      </c>
      <c r="O81" s="3961">
        <f t="shared" si="111"/>
        <v>1.1494252873563218</v>
      </c>
      <c r="P81" s="3960">
        <v>18</v>
      </c>
      <c r="Q81" s="3961">
        <f t="shared" si="112"/>
        <v>20.689655172413794</v>
      </c>
      <c r="R81" s="3960">
        <v>21</v>
      </c>
      <c r="S81" s="3961">
        <f t="shared" si="113"/>
        <v>24.137931034482758</v>
      </c>
      <c r="T81" s="1817">
        <v>47</v>
      </c>
      <c r="U81" s="3957">
        <f t="shared" si="114"/>
        <v>54.022988505747129</v>
      </c>
    </row>
    <row r="82" spans="1:25" s="94" customFormat="1" ht="14.25" customHeight="1">
      <c r="A82" s="3988" t="s">
        <v>770</v>
      </c>
      <c r="B82" s="3941">
        <v>25052</v>
      </c>
      <c r="C82" s="3942"/>
      <c r="D82" s="3938">
        <v>23819</v>
      </c>
      <c r="E82" s="3938">
        <v>8305</v>
      </c>
      <c r="F82" s="3932">
        <f t="shared" ref="F82" si="115">SUM(E82/D82*100)</f>
        <v>34.867122885091732</v>
      </c>
      <c r="G82" s="3939">
        <v>2775</v>
      </c>
      <c r="H82" s="3934">
        <f t="shared" ref="H82" si="116">SUM(G82/D82*100)</f>
        <v>11.650363155464124</v>
      </c>
      <c r="I82" s="3933">
        <v>11143</v>
      </c>
      <c r="J82" s="3946">
        <f t="shared" ref="J82" si="117">SUM(I82/D82*100)</f>
        <v>46.781980771652883</v>
      </c>
      <c r="K82" s="3935">
        <v>1596</v>
      </c>
      <c r="L82" s="3936">
        <f t="shared" ref="L82" si="118">SUM(K82/D82*100)</f>
        <v>6.7005331877912591</v>
      </c>
      <c r="M82" s="3947">
        <v>83</v>
      </c>
      <c r="N82" s="3938">
        <v>0</v>
      </c>
      <c r="O82" s="3948">
        <f t="shared" ref="O82" si="119">SUM(N82/M82*100)</f>
        <v>0</v>
      </c>
      <c r="P82" s="3939">
        <v>17</v>
      </c>
      <c r="Q82" s="3948">
        <f t="shared" ref="Q82" si="120">SUM(P82/M82*100)</f>
        <v>20.481927710843372</v>
      </c>
      <c r="R82" s="3939">
        <v>21</v>
      </c>
      <c r="S82" s="3948">
        <f t="shared" ref="S82" si="121">SUM(R82/M82*100)</f>
        <v>25.301204819277107</v>
      </c>
      <c r="T82" s="3933">
        <v>45</v>
      </c>
      <c r="U82" s="3936">
        <f t="shared" ref="U82" si="122">SUM(T82/M82*100)</f>
        <v>54.216867469879517</v>
      </c>
    </row>
    <row r="83" spans="1:25" s="94" customFormat="1" ht="14.25" customHeight="1">
      <c r="A83" s="3949" t="s">
        <v>792</v>
      </c>
      <c r="B83" s="3950">
        <v>24842</v>
      </c>
      <c r="C83" s="3951"/>
      <c r="D83" s="3959">
        <v>23607</v>
      </c>
      <c r="E83" s="3959">
        <v>8143</v>
      </c>
      <c r="F83" s="3962">
        <f t="shared" ref="F83:F87" si="123">SUM(E83/D83*100)</f>
        <v>34.494006015164992</v>
      </c>
      <c r="G83" s="3960">
        <v>2773</v>
      </c>
      <c r="H83" s="3955">
        <f t="shared" ref="H83:H87" si="124">SUM(G83/D83*100)</f>
        <v>11.746515863938663</v>
      </c>
      <c r="I83" s="1817">
        <v>11098</v>
      </c>
      <c r="J83" s="3956">
        <f t="shared" ref="J83:J87" si="125">SUM(I83/D83*100)</f>
        <v>47.011479645867752</v>
      </c>
      <c r="K83" s="1826">
        <v>1593</v>
      </c>
      <c r="L83" s="3957">
        <f t="shared" ref="L83:L87" si="126">SUM(K83/D83*100)</f>
        <v>6.7479984750285933</v>
      </c>
      <c r="M83" s="3958">
        <v>80</v>
      </c>
      <c r="N83" s="3959">
        <v>0</v>
      </c>
      <c r="O83" s="3961">
        <f t="shared" ref="O83:O86" si="127">SUM(N83/M83*100)</f>
        <v>0</v>
      </c>
      <c r="P83" s="3960">
        <v>16</v>
      </c>
      <c r="Q83" s="3961">
        <f t="shared" ref="Q83:Q86" si="128">SUM(P83/M83*100)</f>
        <v>20</v>
      </c>
      <c r="R83" s="3960">
        <v>20</v>
      </c>
      <c r="S83" s="3961">
        <f t="shared" ref="S83:S87" si="129">SUM(R83/M83*100)</f>
        <v>25</v>
      </c>
      <c r="T83" s="1817">
        <v>44</v>
      </c>
      <c r="U83" s="3957">
        <f t="shared" ref="U83:U87" si="130">SUM(T83/M83*100)</f>
        <v>55.000000000000007</v>
      </c>
    </row>
    <row r="84" spans="1:25" s="94" customFormat="1" ht="14.25" customHeight="1">
      <c r="A84" s="3949" t="s">
        <v>798</v>
      </c>
      <c r="B84" s="3950">
        <v>24839</v>
      </c>
      <c r="C84" s="3951"/>
      <c r="D84" s="3959">
        <v>23603</v>
      </c>
      <c r="E84" s="3959">
        <v>8153</v>
      </c>
      <c r="F84" s="3962">
        <f t="shared" si="123"/>
        <v>34.542219209422534</v>
      </c>
      <c r="G84" s="3960">
        <v>2773</v>
      </c>
      <c r="H84" s="3955">
        <f t="shared" si="124"/>
        <v>11.748506545778078</v>
      </c>
      <c r="I84" s="1817">
        <v>11108</v>
      </c>
      <c r="J84" s="3956">
        <f t="shared" si="125"/>
        <v>47.061814176164049</v>
      </c>
      <c r="K84" s="1826">
        <v>1569</v>
      </c>
      <c r="L84" s="3957">
        <f t="shared" si="126"/>
        <v>6.6474600686353424</v>
      </c>
      <c r="M84" s="3958">
        <v>70</v>
      </c>
      <c r="N84" s="3959">
        <v>0</v>
      </c>
      <c r="O84" s="3961">
        <f t="shared" si="127"/>
        <v>0</v>
      </c>
      <c r="P84" s="3960">
        <v>16</v>
      </c>
      <c r="Q84" s="3961">
        <f t="shared" si="128"/>
        <v>22.857142857142858</v>
      </c>
      <c r="R84" s="3960">
        <v>19</v>
      </c>
      <c r="S84" s="3961">
        <f t="shared" si="129"/>
        <v>27.142857142857142</v>
      </c>
      <c r="T84" s="1817">
        <v>35</v>
      </c>
      <c r="U84" s="3957">
        <f t="shared" si="130"/>
        <v>50</v>
      </c>
    </row>
    <row r="85" spans="1:25" s="94" customFormat="1" ht="14.25" customHeight="1">
      <c r="A85" s="3949" t="s">
        <v>787</v>
      </c>
      <c r="B85" s="3950">
        <v>24782</v>
      </c>
      <c r="C85" s="3951"/>
      <c r="D85" s="3990">
        <v>23546</v>
      </c>
      <c r="E85" s="3953">
        <v>8133</v>
      </c>
      <c r="F85" s="3962">
        <f t="shared" si="123"/>
        <v>34.540898666440164</v>
      </c>
      <c r="G85" s="3960">
        <v>2780</v>
      </c>
      <c r="H85" s="3955">
        <f t="shared" si="124"/>
        <v>11.806676293213284</v>
      </c>
      <c r="I85" s="1817">
        <v>11080</v>
      </c>
      <c r="J85" s="3956">
        <f t="shared" si="125"/>
        <v>47.056824938418416</v>
      </c>
      <c r="K85" s="1817">
        <v>1553</v>
      </c>
      <c r="L85" s="3957">
        <f t="shared" si="126"/>
        <v>6.5956001019281407</v>
      </c>
      <c r="M85" s="3958">
        <v>66</v>
      </c>
      <c r="N85" s="3953">
        <v>0</v>
      </c>
      <c r="O85" s="3961">
        <f t="shared" si="127"/>
        <v>0</v>
      </c>
      <c r="P85" s="1817">
        <v>16</v>
      </c>
      <c r="Q85" s="3961">
        <f t="shared" si="128"/>
        <v>24.242424242424242</v>
      </c>
      <c r="R85" s="1817">
        <v>18</v>
      </c>
      <c r="S85" s="3961">
        <f t="shared" si="129"/>
        <v>27.27272727272727</v>
      </c>
      <c r="T85" s="1817">
        <v>32</v>
      </c>
      <c r="U85" s="3957">
        <f t="shared" si="130"/>
        <v>48.484848484848484</v>
      </c>
    </row>
    <row r="86" spans="1:25" s="94" customFormat="1" ht="14.25" customHeight="1">
      <c r="A86" s="3988" t="s">
        <v>799</v>
      </c>
      <c r="B86" s="3941">
        <v>24457</v>
      </c>
      <c r="C86" s="3942"/>
      <c r="D86" s="3938">
        <v>23238</v>
      </c>
      <c r="E86" s="3938">
        <v>8065</v>
      </c>
      <c r="F86" s="3932">
        <f t="shared" si="123"/>
        <v>34.706084861003525</v>
      </c>
      <c r="G86" s="3939">
        <v>2737</v>
      </c>
      <c r="H86" s="3934">
        <f t="shared" si="124"/>
        <v>11.778122041483776</v>
      </c>
      <c r="I86" s="3933">
        <v>10899</v>
      </c>
      <c r="J86" s="3946">
        <f t="shared" si="125"/>
        <v>46.901626646010847</v>
      </c>
      <c r="K86" s="3935">
        <v>1537</v>
      </c>
      <c r="L86" s="3936">
        <f t="shared" si="126"/>
        <v>6.6141664515018501</v>
      </c>
      <c r="M86" s="3947">
        <v>59</v>
      </c>
      <c r="N86" s="3938">
        <v>0</v>
      </c>
      <c r="O86" s="3948">
        <f t="shared" si="127"/>
        <v>0</v>
      </c>
      <c r="P86" s="3939">
        <v>15</v>
      </c>
      <c r="Q86" s="3948">
        <f t="shared" si="128"/>
        <v>25.423728813559322</v>
      </c>
      <c r="R86" s="3939">
        <v>16</v>
      </c>
      <c r="S86" s="3948">
        <f t="shared" si="129"/>
        <v>27.118644067796609</v>
      </c>
      <c r="T86" s="3933">
        <v>28</v>
      </c>
      <c r="U86" s="3936">
        <f t="shared" si="130"/>
        <v>47.457627118644069</v>
      </c>
    </row>
    <row r="87" spans="1:25" s="94" customFormat="1" ht="14.25" customHeight="1">
      <c r="A87" s="3949" t="s">
        <v>825</v>
      </c>
      <c r="B87" s="3950">
        <v>24329</v>
      </c>
      <c r="C87" s="3951"/>
      <c r="D87" s="3959">
        <v>23106</v>
      </c>
      <c r="E87" s="3959">
        <v>7951</v>
      </c>
      <c r="F87" s="3962">
        <f t="shared" si="123"/>
        <v>34.410975504198042</v>
      </c>
      <c r="G87" s="3960">
        <v>2729</v>
      </c>
      <c r="H87" s="3955">
        <f t="shared" si="124"/>
        <v>11.810785077469056</v>
      </c>
      <c r="I87" s="1817">
        <v>10911</v>
      </c>
      <c r="J87" s="3956">
        <f t="shared" si="125"/>
        <v>47.221500908854843</v>
      </c>
      <c r="K87" s="1826">
        <v>1515</v>
      </c>
      <c r="L87" s="3957">
        <f t="shared" si="126"/>
        <v>6.5567385094780581</v>
      </c>
      <c r="M87" s="3958">
        <v>57</v>
      </c>
      <c r="N87" s="3959">
        <v>0</v>
      </c>
      <c r="O87" s="3961">
        <v>0</v>
      </c>
      <c r="P87" s="3960">
        <v>16</v>
      </c>
      <c r="Q87" s="3961">
        <f>SUM(P87/M87*100)</f>
        <v>28.07017543859649</v>
      </c>
      <c r="R87" s="3960">
        <v>17</v>
      </c>
      <c r="S87" s="3961">
        <f t="shared" si="129"/>
        <v>29.82456140350877</v>
      </c>
      <c r="T87" s="1817">
        <v>24</v>
      </c>
      <c r="U87" s="3957">
        <f t="shared" si="130"/>
        <v>42.105263157894733</v>
      </c>
    </row>
    <row r="88" spans="1:25" s="94" customFormat="1" ht="15" customHeight="1">
      <c r="A88" s="3949" t="s">
        <v>829</v>
      </c>
      <c r="B88" s="3950">
        <v>24370</v>
      </c>
      <c r="C88" s="3979"/>
      <c r="D88" s="3959">
        <v>23141</v>
      </c>
      <c r="E88" s="3959">
        <v>7984</v>
      </c>
      <c r="F88" s="3962">
        <f t="shared" ref="F88:F92" si="131">SUM(E88/D88*100)</f>
        <v>34.50153407372197</v>
      </c>
      <c r="G88" s="1817">
        <v>2732</v>
      </c>
      <c r="H88" s="3955">
        <f t="shared" ref="H88:H92" si="132">SUM(G88/D88*100)</f>
        <v>11.805885657491032</v>
      </c>
      <c r="I88" s="1817">
        <v>10922</v>
      </c>
      <c r="J88" s="3955">
        <f t="shared" ref="J88:J92" si="133">SUM(I88/D88*100)</f>
        <v>47.197614623395708</v>
      </c>
      <c r="K88" s="1826">
        <v>1503</v>
      </c>
      <c r="L88" s="3957">
        <f t="shared" ref="L88:L92" si="134">SUM(K88/D88*100)</f>
        <v>6.4949656453912974</v>
      </c>
      <c r="M88" s="3977">
        <v>53</v>
      </c>
      <c r="N88" s="3953">
        <v>0</v>
      </c>
      <c r="O88" s="3955">
        <f t="shared" ref="O88:O92" si="135">SUM(N88/M88*100)</f>
        <v>0</v>
      </c>
      <c r="P88" s="1817">
        <v>15</v>
      </c>
      <c r="Q88" s="3955">
        <f t="shared" ref="Q88:Q92" si="136">SUM(P88/M88*100)</f>
        <v>28.30188679245283</v>
      </c>
      <c r="R88" s="3960">
        <v>14</v>
      </c>
      <c r="S88" s="3955">
        <f t="shared" ref="S88:S92" si="137">SUM(R88/M88*100)</f>
        <v>26.415094339622641</v>
      </c>
      <c r="T88" s="1817">
        <v>24</v>
      </c>
      <c r="U88" s="3957">
        <f t="shared" ref="U88:U92" si="138">SUM(T88/M88*100)</f>
        <v>45.283018867924532</v>
      </c>
    </row>
    <row r="89" spans="1:25" s="94" customFormat="1" ht="15" customHeight="1">
      <c r="A89" s="3949" t="s">
        <v>844</v>
      </c>
      <c r="B89" s="3950">
        <v>24364</v>
      </c>
      <c r="C89" s="3979"/>
      <c r="D89" s="3959">
        <v>23124</v>
      </c>
      <c r="E89" s="3959">
        <v>7971</v>
      </c>
      <c r="F89" s="3962">
        <f t="shared" si="131"/>
        <v>34.470679813181107</v>
      </c>
      <c r="G89" s="1817">
        <v>2729</v>
      </c>
      <c r="H89" s="3955">
        <f t="shared" si="132"/>
        <v>11.801591420169521</v>
      </c>
      <c r="I89" s="1817">
        <v>10930</v>
      </c>
      <c r="J89" s="3955">
        <f t="shared" si="133"/>
        <v>47.266908839301159</v>
      </c>
      <c r="K89" s="1826">
        <v>1494</v>
      </c>
      <c r="L89" s="3957">
        <f t="shared" si="134"/>
        <v>6.4608199273482105</v>
      </c>
      <c r="M89" s="3977">
        <v>53</v>
      </c>
      <c r="N89" s="3953">
        <v>0</v>
      </c>
      <c r="O89" s="3955">
        <f t="shared" si="135"/>
        <v>0</v>
      </c>
      <c r="P89" s="1817">
        <v>15</v>
      </c>
      <c r="Q89" s="3955">
        <f t="shared" si="136"/>
        <v>28.30188679245283</v>
      </c>
      <c r="R89" s="3960">
        <v>14</v>
      </c>
      <c r="S89" s="3955">
        <f t="shared" si="137"/>
        <v>26.415094339622641</v>
      </c>
      <c r="T89" s="1817">
        <v>24</v>
      </c>
      <c r="U89" s="3957">
        <f t="shared" si="138"/>
        <v>45.283018867924532</v>
      </c>
    </row>
    <row r="90" spans="1:25" s="94" customFormat="1" ht="15" customHeight="1">
      <c r="A90" s="3988" t="s">
        <v>845</v>
      </c>
      <c r="B90" s="3941">
        <v>24252</v>
      </c>
      <c r="C90" s="3980"/>
      <c r="D90" s="3938">
        <v>23004</v>
      </c>
      <c r="E90" s="3938">
        <v>7955</v>
      </c>
      <c r="F90" s="3932">
        <f t="shared" si="131"/>
        <v>34.580942444792214</v>
      </c>
      <c r="G90" s="3933">
        <v>2705</v>
      </c>
      <c r="H90" s="3934">
        <f t="shared" si="132"/>
        <v>11.758824552251783</v>
      </c>
      <c r="I90" s="3933">
        <v>10853</v>
      </c>
      <c r="J90" s="3934">
        <f t="shared" si="133"/>
        <v>47.178751521474524</v>
      </c>
      <c r="K90" s="3991">
        <v>1491</v>
      </c>
      <c r="L90" s="3936">
        <f t="shared" si="134"/>
        <v>6.481481481481481</v>
      </c>
      <c r="M90" s="3981">
        <v>53</v>
      </c>
      <c r="N90" s="3944">
        <v>0</v>
      </c>
      <c r="O90" s="3934">
        <f t="shared" si="135"/>
        <v>0</v>
      </c>
      <c r="P90" s="3933">
        <v>15</v>
      </c>
      <c r="Q90" s="3934">
        <f t="shared" si="136"/>
        <v>28.30188679245283</v>
      </c>
      <c r="R90" s="3982">
        <v>14</v>
      </c>
      <c r="S90" s="3934">
        <f t="shared" si="137"/>
        <v>26.415094339622641</v>
      </c>
      <c r="T90" s="3933">
        <v>24</v>
      </c>
      <c r="U90" s="3936">
        <f t="shared" si="138"/>
        <v>45.283018867924532</v>
      </c>
      <c r="W90" s="3940"/>
      <c r="X90" s="3940"/>
    </row>
    <row r="91" spans="1:25" s="94" customFormat="1" ht="15" customHeight="1">
      <c r="A91" s="3992" t="s">
        <v>846</v>
      </c>
      <c r="B91" s="3993">
        <v>24255</v>
      </c>
      <c r="C91" s="3994"/>
      <c r="D91" s="3995">
        <v>22988</v>
      </c>
      <c r="E91" s="3995">
        <v>7895</v>
      </c>
      <c r="F91" s="3996">
        <f t="shared" si="131"/>
        <v>34.344005568122498</v>
      </c>
      <c r="G91" s="3997">
        <v>2701</v>
      </c>
      <c r="H91" s="3998">
        <f t="shared" si="132"/>
        <v>11.749608491386811</v>
      </c>
      <c r="I91" s="3997">
        <v>10891</v>
      </c>
      <c r="J91" s="3998">
        <f t="shared" si="133"/>
        <v>47.376892291630419</v>
      </c>
      <c r="K91" s="3999">
        <v>1501</v>
      </c>
      <c r="L91" s="4000">
        <f t="shared" si="134"/>
        <v>6.5294936488602753</v>
      </c>
      <c r="M91" s="4001">
        <v>52</v>
      </c>
      <c r="N91" s="4002">
        <v>0</v>
      </c>
      <c r="O91" s="3998">
        <f t="shared" si="135"/>
        <v>0</v>
      </c>
      <c r="P91" s="3997">
        <v>14</v>
      </c>
      <c r="Q91" s="3998">
        <f t="shared" si="136"/>
        <v>26.923076923076923</v>
      </c>
      <c r="R91" s="4003">
        <v>14</v>
      </c>
      <c r="S91" s="3998">
        <f t="shared" si="137"/>
        <v>26.923076923076923</v>
      </c>
      <c r="T91" s="3997">
        <v>24</v>
      </c>
      <c r="U91" s="4000">
        <f t="shared" si="138"/>
        <v>46.153846153846153</v>
      </c>
    </row>
    <row r="92" spans="1:25" s="94" customFormat="1" ht="15" customHeight="1">
      <c r="A92" s="3949" t="s">
        <v>868</v>
      </c>
      <c r="B92" s="3950">
        <v>24348</v>
      </c>
      <c r="C92" s="3979"/>
      <c r="D92" s="3959">
        <v>23060</v>
      </c>
      <c r="E92" s="3959">
        <v>7931</v>
      </c>
      <c r="F92" s="3962">
        <f t="shared" si="131"/>
        <v>34.392888117953163</v>
      </c>
      <c r="G92" s="1817">
        <v>2715</v>
      </c>
      <c r="H92" s="3955">
        <f t="shared" si="132"/>
        <v>11.773633998265394</v>
      </c>
      <c r="I92" s="1817">
        <v>10934</v>
      </c>
      <c r="J92" s="3955">
        <f t="shared" si="133"/>
        <v>47.415437987857764</v>
      </c>
      <c r="K92" s="1826">
        <v>1480</v>
      </c>
      <c r="L92" s="3957">
        <f t="shared" si="134"/>
        <v>6.4180398959236769</v>
      </c>
      <c r="M92" s="3977">
        <v>52</v>
      </c>
      <c r="N92" s="3953">
        <v>0</v>
      </c>
      <c r="O92" s="3955">
        <f t="shared" si="135"/>
        <v>0</v>
      </c>
      <c r="P92" s="1817">
        <v>14</v>
      </c>
      <c r="Q92" s="3955">
        <f t="shared" si="136"/>
        <v>26.923076923076923</v>
      </c>
      <c r="R92" s="3960">
        <v>14</v>
      </c>
      <c r="S92" s="3955">
        <f t="shared" si="137"/>
        <v>26.923076923076923</v>
      </c>
      <c r="T92" s="1817">
        <v>24</v>
      </c>
      <c r="U92" s="3957">
        <f t="shared" si="138"/>
        <v>46.153846153846153</v>
      </c>
      <c r="Y92" s="208"/>
    </row>
    <row r="93" spans="1:25" s="94" customFormat="1" ht="15" customHeight="1" thickBot="1">
      <c r="A93" s="3949" t="s">
        <v>881</v>
      </c>
      <c r="B93" s="3950">
        <v>24348</v>
      </c>
      <c r="C93" s="3984"/>
      <c r="D93" s="3959">
        <v>23062</v>
      </c>
      <c r="E93" s="3959">
        <v>7955</v>
      </c>
      <c r="F93" s="3962">
        <f t="shared" ref="F93:F94" si="139">SUM(E93/D93*100)</f>
        <v>34.493972769057322</v>
      </c>
      <c r="G93" s="1817">
        <v>2720</v>
      </c>
      <c r="H93" s="3955">
        <f t="shared" ref="H93:H94" si="140">SUM(G93/D93*100)</f>
        <v>11.794293643222616</v>
      </c>
      <c r="I93" s="1817">
        <v>10915</v>
      </c>
      <c r="J93" s="3955">
        <f t="shared" ref="J93:J94" si="141">SUM(I93/D93*100)</f>
        <v>47.328939380799582</v>
      </c>
      <c r="K93" s="1817">
        <f>D93-E93-G93-I93</f>
        <v>1472</v>
      </c>
      <c r="L93" s="3957">
        <f t="shared" ref="L93:L94" si="142">SUM(K93/D93*100)</f>
        <v>6.3827942069204751</v>
      </c>
      <c r="M93" s="3977">
        <v>51</v>
      </c>
      <c r="N93" s="3953">
        <v>0</v>
      </c>
      <c r="O93" s="3955">
        <f t="shared" ref="O93:O94" si="143">SUM(N93/M93*100)</f>
        <v>0</v>
      </c>
      <c r="P93" s="1817">
        <v>14</v>
      </c>
      <c r="Q93" s="3955">
        <f t="shared" ref="Q93:Q94" si="144">SUM(P93/M93*100)</f>
        <v>27.450980392156865</v>
      </c>
      <c r="R93" s="3960">
        <v>14</v>
      </c>
      <c r="S93" s="3955">
        <f t="shared" ref="S93:S94" si="145">SUM(R93/M93*100)</f>
        <v>27.450980392156865</v>
      </c>
      <c r="T93" s="1817">
        <f t="shared" ref="T93:T98" si="146">M93-N93-P93-R93</f>
        <v>23</v>
      </c>
      <c r="U93" s="3957">
        <f t="shared" ref="U93:U94" si="147">SUM(T93/M93*100)</f>
        <v>45.098039215686278</v>
      </c>
      <c r="X93" s="208"/>
    </row>
    <row r="94" spans="1:25" s="94" customFormat="1" ht="15" customHeight="1" thickBot="1">
      <c r="A94" s="3988" t="s">
        <v>898</v>
      </c>
      <c r="B94" s="3941">
        <v>24277</v>
      </c>
      <c r="C94" s="3980"/>
      <c r="D94" s="3938">
        <v>22966</v>
      </c>
      <c r="E94" s="3938">
        <v>7943</v>
      </c>
      <c r="F94" s="3932">
        <f t="shared" si="139"/>
        <v>34.585909605503787</v>
      </c>
      <c r="G94" s="3933">
        <v>2696</v>
      </c>
      <c r="H94" s="3934">
        <f t="shared" si="140"/>
        <v>11.739092571627625</v>
      </c>
      <c r="I94" s="3933">
        <v>10843</v>
      </c>
      <c r="J94" s="3934">
        <f t="shared" si="141"/>
        <v>47.213271793085433</v>
      </c>
      <c r="K94" s="3991">
        <f>D94-E94-G94-I94</f>
        <v>1484</v>
      </c>
      <c r="L94" s="3936">
        <f t="shared" si="142"/>
        <v>6.4617260297831578</v>
      </c>
      <c r="M94" s="3981">
        <v>50</v>
      </c>
      <c r="N94" s="3944">
        <v>0</v>
      </c>
      <c r="O94" s="3934">
        <f t="shared" si="143"/>
        <v>0</v>
      </c>
      <c r="P94" s="3933">
        <v>14</v>
      </c>
      <c r="Q94" s="3934">
        <f t="shared" si="144"/>
        <v>28.000000000000004</v>
      </c>
      <c r="R94" s="3982">
        <v>13</v>
      </c>
      <c r="S94" s="3934">
        <f t="shared" si="145"/>
        <v>26</v>
      </c>
      <c r="T94" s="3933">
        <f t="shared" si="146"/>
        <v>23</v>
      </c>
      <c r="U94" s="3936">
        <f t="shared" si="147"/>
        <v>46</v>
      </c>
      <c r="W94" s="3940"/>
      <c r="X94" s="3940"/>
    </row>
    <row r="95" spans="1:25" s="94" customFormat="1" thickBot="1">
      <c r="A95" s="3949" t="s">
        <v>905</v>
      </c>
      <c r="B95" s="3950">
        <v>24186</v>
      </c>
      <c r="C95" s="4004"/>
      <c r="D95" s="3959">
        <v>22865</v>
      </c>
      <c r="E95" s="3959">
        <v>7875</v>
      </c>
      <c r="F95" s="3962">
        <f t="shared" ref="F95" si="148">SUM(E95/D95*100)</f>
        <v>34.441285808003499</v>
      </c>
      <c r="G95" s="1817">
        <v>2685</v>
      </c>
      <c r="H95" s="3955">
        <f t="shared" ref="H95" si="149">SUM(G95/D95*100)</f>
        <v>11.74283839930024</v>
      </c>
      <c r="I95" s="1817">
        <v>10843</v>
      </c>
      <c r="J95" s="3955">
        <f t="shared" ref="J95" si="150">SUM(I95/D95*100)</f>
        <v>47.421823748086595</v>
      </c>
      <c r="K95" s="1817">
        <v>1471</v>
      </c>
      <c r="L95" s="3957">
        <f t="shared" ref="L95" si="151">SUM(K95/D95*100)</f>
        <v>6.4334135141045259</v>
      </c>
      <c r="M95" s="3977">
        <v>48</v>
      </c>
      <c r="N95" s="3953">
        <v>0</v>
      </c>
      <c r="O95" s="3955">
        <f t="shared" ref="O95" si="152">SUM(N95/M95*100)</f>
        <v>0</v>
      </c>
      <c r="P95" s="1817">
        <v>12</v>
      </c>
      <c r="Q95" s="3955">
        <f t="shared" ref="Q95" si="153">SUM(P95/M95*100)</f>
        <v>25</v>
      </c>
      <c r="R95" s="3960">
        <v>13</v>
      </c>
      <c r="S95" s="3955">
        <f t="shared" ref="S95" si="154">SUM(R95/M95*100)</f>
        <v>27.083333333333332</v>
      </c>
      <c r="T95" s="1817">
        <f t="shared" si="146"/>
        <v>23</v>
      </c>
      <c r="U95" s="3957">
        <f t="shared" ref="U95" si="155">SUM(T95/M95*100)</f>
        <v>47.916666666666671</v>
      </c>
    </row>
    <row r="96" spans="1:25" s="94" customFormat="1" ht="15" customHeight="1" thickBot="1">
      <c r="A96" s="3949" t="s">
        <v>919</v>
      </c>
      <c r="B96" s="3950">
        <v>24259</v>
      </c>
      <c r="C96" s="4004"/>
      <c r="D96" s="3959">
        <v>22932</v>
      </c>
      <c r="E96" s="3959">
        <v>7895</v>
      </c>
      <c r="F96" s="3962">
        <f t="shared" ref="F96" si="156">SUM(E96/D96*100)</f>
        <v>34.427873713587999</v>
      </c>
      <c r="G96" s="1817">
        <v>2704</v>
      </c>
      <c r="H96" s="3955">
        <f t="shared" ref="H96" si="157">SUM(G96/D96*100)</f>
        <v>11.791383219954648</v>
      </c>
      <c r="I96" s="1817">
        <v>10864</v>
      </c>
      <c r="J96" s="3955">
        <f t="shared" ref="J96" si="158">SUM(I96/D96*100)</f>
        <v>47.37484737484737</v>
      </c>
      <c r="K96" s="1817">
        <v>1469</v>
      </c>
      <c r="L96" s="3957">
        <f t="shared" ref="L96" si="159">SUM(K96/D96*100)</f>
        <v>6.4058956916099783</v>
      </c>
      <c r="M96" s="3977">
        <v>47</v>
      </c>
      <c r="N96" s="3953">
        <v>0</v>
      </c>
      <c r="O96" s="3955">
        <f t="shared" ref="O96" si="160">SUM(N96/M96*100)</f>
        <v>0</v>
      </c>
      <c r="P96" s="1817">
        <v>12</v>
      </c>
      <c r="Q96" s="3955">
        <f t="shared" ref="Q96" si="161">SUM(P96/M96*100)</f>
        <v>25.531914893617021</v>
      </c>
      <c r="R96" s="3960">
        <v>13</v>
      </c>
      <c r="S96" s="3955">
        <f t="shared" ref="S96" si="162">SUM(R96/M96*100)</f>
        <v>27.659574468085108</v>
      </c>
      <c r="T96" s="1817">
        <f t="shared" si="146"/>
        <v>22</v>
      </c>
      <c r="U96" s="3957">
        <f t="shared" ref="U96" si="163">SUM(T96/M96*100)</f>
        <v>46.808510638297875</v>
      </c>
    </row>
    <row r="97" spans="1:38" s="94" customFormat="1" ht="15" customHeight="1" thickBot="1">
      <c r="A97" s="3949" t="s">
        <v>926</v>
      </c>
      <c r="B97" s="3950">
        <v>24264</v>
      </c>
      <c r="C97" s="4004"/>
      <c r="D97" s="3959">
        <v>22930</v>
      </c>
      <c r="E97" s="3959">
        <v>7905</v>
      </c>
      <c r="F97" s="3962">
        <f t="shared" ref="F97" si="164">SUM(E97/D97*100)</f>
        <v>34.474487570867858</v>
      </c>
      <c r="G97" s="1817">
        <v>2705</v>
      </c>
      <c r="H97" s="3955">
        <f t="shared" ref="H97" si="165">SUM(G97/D97*100)</f>
        <v>11.796772786742258</v>
      </c>
      <c r="I97" s="1817">
        <v>10855</v>
      </c>
      <c r="J97" s="3955">
        <f t="shared" ref="J97" si="166">SUM(I97/D97*100)</f>
        <v>47.33972961186219</v>
      </c>
      <c r="K97" s="1817">
        <v>1465</v>
      </c>
      <c r="L97" s="3957">
        <f t="shared" ref="L97" si="167">SUM(K97/D97*100)</f>
        <v>6.3890100305276931</v>
      </c>
      <c r="M97" s="3977">
        <v>44</v>
      </c>
      <c r="N97" s="3953">
        <v>0</v>
      </c>
      <c r="O97" s="3955">
        <f t="shared" ref="O97" si="168">SUM(N97/M97*100)</f>
        <v>0</v>
      </c>
      <c r="P97" s="1817">
        <v>12</v>
      </c>
      <c r="Q97" s="3955">
        <f t="shared" ref="Q97" si="169">SUM(P97/M97*100)</f>
        <v>27.27272727272727</v>
      </c>
      <c r="R97" s="3960">
        <v>12</v>
      </c>
      <c r="S97" s="3955">
        <f t="shared" ref="S97" si="170">SUM(R97/M97*100)</f>
        <v>27.27272727272727</v>
      </c>
      <c r="T97" s="1817">
        <f t="shared" si="146"/>
        <v>20</v>
      </c>
      <c r="U97" s="3957">
        <f t="shared" ref="U97" si="171">SUM(T97/M97*100)</f>
        <v>45.454545454545453</v>
      </c>
    </row>
    <row r="98" spans="1:38" s="94" customFormat="1" ht="15" customHeight="1" thickBot="1">
      <c r="A98" s="4239" t="s">
        <v>936</v>
      </c>
      <c r="B98" s="3950">
        <v>24264</v>
      </c>
      <c r="C98" s="4004"/>
      <c r="D98" s="3959">
        <v>22783</v>
      </c>
      <c r="E98" s="3959">
        <v>7885</v>
      </c>
      <c r="F98" s="3962">
        <f t="shared" ref="F98" si="172">SUM(E98/D98*100)</f>
        <v>34.609138392661194</v>
      </c>
      <c r="G98" s="1817">
        <v>2675</v>
      </c>
      <c r="H98" s="3955">
        <f t="shared" ref="H98" si="173">SUM(G98/D98*100)</f>
        <v>11.741210551727164</v>
      </c>
      <c r="I98" s="1817">
        <v>10768</v>
      </c>
      <c r="J98" s="3955">
        <f t="shared" ref="J98" si="174">SUM(I98/D98*100)</f>
        <v>47.263310362989948</v>
      </c>
      <c r="K98" s="1817">
        <v>1455</v>
      </c>
      <c r="L98" s="3957">
        <f t="shared" ref="L98" si="175">SUM(K98/D98*100)</f>
        <v>6.3863406926216921</v>
      </c>
      <c r="M98" s="3977">
        <v>44</v>
      </c>
      <c r="N98" s="3953">
        <v>0</v>
      </c>
      <c r="O98" s="3955">
        <f t="shared" ref="O98" si="176">SUM(N98/M98*100)</f>
        <v>0</v>
      </c>
      <c r="P98" s="1817">
        <v>12</v>
      </c>
      <c r="Q98" s="3955">
        <f t="shared" ref="Q98" si="177">SUM(P98/M98*100)</f>
        <v>27.27272727272727</v>
      </c>
      <c r="R98" s="3960">
        <v>12</v>
      </c>
      <c r="S98" s="3955">
        <f t="shared" ref="S98" si="178">SUM(R98/M98*100)</f>
        <v>27.27272727272727</v>
      </c>
      <c r="T98" s="1817">
        <f t="shared" si="146"/>
        <v>20</v>
      </c>
      <c r="U98" s="3957">
        <f t="shared" ref="U98" si="179">SUM(T98/M98*100)</f>
        <v>45.454545454545453</v>
      </c>
    </row>
    <row r="99" spans="1:38" ht="21.75" customHeight="1">
      <c r="A99" s="4719" t="s">
        <v>455</v>
      </c>
      <c r="B99" s="4720"/>
      <c r="C99" s="4721"/>
      <c r="D99" s="4720"/>
      <c r="E99" s="4720"/>
      <c r="F99" s="4720"/>
      <c r="G99" s="4720"/>
      <c r="H99" s="4720"/>
      <c r="I99" s="4720"/>
      <c r="J99" s="4720"/>
      <c r="K99" s="4720"/>
      <c r="L99" s="4720"/>
      <c r="M99" s="4720"/>
      <c r="N99" s="4720"/>
      <c r="O99" s="4720"/>
      <c r="P99" s="4720"/>
      <c r="Q99" s="4720"/>
      <c r="R99" s="4720"/>
      <c r="S99" s="4720"/>
      <c r="T99" s="4720"/>
      <c r="U99" s="4720"/>
      <c r="V99" s="20"/>
      <c r="X99" s="203"/>
    </row>
    <row r="100" spans="1:38" ht="13.7" customHeight="1" thickBot="1">
      <c r="A100" s="49"/>
      <c r="B100" s="49"/>
      <c r="C100" s="49"/>
      <c r="D100" s="49"/>
      <c r="E100" s="49"/>
      <c r="F100" s="49"/>
      <c r="G100" s="23"/>
      <c r="H100" s="23"/>
      <c r="I100" s="23"/>
      <c r="J100" s="23"/>
      <c r="K100" s="23"/>
      <c r="L100" s="23"/>
      <c r="M100" s="23"/>
      <c r="N100" s="23"/>
      <c r="O100" s="23"/>
      <c r="P100" s="23"/>
      <c r="Q100" s="23"/>
      <c r="R100" s="23"/>
      <c r="S100" s="23"/>
      <c r="T100" s="23"/>
      <c r="U100" s="23"/>
      <c r="Z100" s="203"/>
    </row>
    <row r="101" spans="1:38" ht="44.45" customHeight="1" thickBot="1">
      <c r="A101" s="4242" t="s">
        <v>251</v>
      </c>
      <c r="B101" s="4243"/>
      <c r="C101" s="4243"/>
      <c r="D101" s="4243"/>
      <c r="E101" s="4243"/>
      <c r="F101" s="4243"/>
      <c r="G101" s="4243"/>
      <c r="H101" s="4243"/>
      <c r="I101" s="4243"/>
      <c r="J101" s="4243"/>
      <c r="K101" s="4243"/>
      <c r="L101" s="4243"/>
      <c r="M101" s="4243"/>
      <c r="N101" s="4243"/>
      <c r="O101" s="4243"/>
      <c r="P101" s="4243"/>
      <c r="Q101" s="4243"/>
      <c r="R101" s="4244"/>
      <c r="S101" s="2446"/>
      <c r="T101" s="2446"/>
      <c r="U101" s="2446"/>
    </row>
    <row r="102" spans="1:38" s="195" customFormat="1" ht="44.45" customHeight="1" thickBot="1">
      <c r="A102" s="4240"/>
      <c r="B102" s="4240"/>
      <c r="C102" s="4241"/>
      <c r="D102" s="4241"/>
      <c r="E102" s="4241"/>
      <c r="F102" s="4241"/>
      <c r="G102" s="4241"/>
      <c r="H102" s="4241"/>
      <c r="I102" s="4241"/>
      <c r="J102" s="4241"/>
      <c r="K102" s="4241"/>
      <c r="L102" s="4241"/>
      <c r="M102" s="4241"/>
      <c r="N102" s="4241"/>
      <c r="O102" s="4241"/>
      <c r="P102" s="4241"/>
      <c r="Q102" s="4241"/>
      <c r="R102" s="4241"/>
      <c r="S102" s="2762"/>
      <c r="T102" s="2762"/>
      <c r="U102" s="2762"/>
    </row>
    <row r="103" spans="1:38" ht="13.5" thickBot="1">
      <c r="A103" s="4704" t="s">
        <v>906</v>
      </c>
      <c r="B103" s="4709"/>
      <c r="C103" s="4709"/>
      <c r="D103" s="4709"/>
      <c r="E103" s="4709"/>
      <c r="F103" s="4709"/>
      <c r="G103" s="4710"/>
      <c r="H103" s="196"/>
      <c r="I103" s="196"/>
      <c r="J103" s="196"/>
      <c r="K103" s="196"/>
      <c r="L103" s="4711" t="s">
        <v>922</v>
      </c>
      <c r="M103" s="4712"/>
      <c r="N103" s="4712"/>
      <c r="O103" s="4712"/>
      <c r="P103" s="4712"/>
      <c r="Q103" s="4712"/>
      <c r="R103" s="4713"/>
      <c r="S103" s="2762"/>
      <c r="T103" s="2675"/>
      <c r="U103" s="2675"/>
      <c r="V103" s="4704" t="s">
        <v>930</v>
      </c>
      <c r="W103" s="4709"/>
      <c r="X103" s="4709"/>
      <c r="Y103" s="4709"/>
      <c r="Z103" s="4709"/>
      <c r="AA103" s="4709"/>
      <c r="AB103" s="4710"/>
      <c r="AF103" s="4704" t="s">
        <v>939</v>
      </c>
      <c r="AG103" s="4709"/>
      <c r="AH103" s="4709"/>
      <c r="AI103" s="4709"/>
      <c r="AJ103" s="4709"/>
      <c r="AK103" s="4709"/>
      <c r="AL103" s="4710"/>
    </row>
    <row r="104" spans="1:38" ht="22.5">
      <c r="A104" s="731"/>
      <c r="B104" s="732"/>
      <c r="C104" s="732"/>
      <c r="D104" s="732"/>
      <c r="E104" s="810" t="s">
        <v>261</v>
      </c>
      <c r="F104" s="732"/>
      <c r="G104" s="733" t="s">
        <v>262</v>
      </c>
      <c r="H104" s="196"/>
      <c r="I104" s="196"/>
      <c r="J104" s="196"/>
      <c r="K104" s="196"/>
      <c r="L104" s="731"/>
      <c r="M104" s="732"/>
      <c r="N104" s="732"/>
      <c r="O104" s="732"/>
      <c r="P104" s="810" t="s">
        <v>261</v>
      </c>
      <c r="Q104" s="732"/>
      <c r="R104" s="733" t="s">
        <v>262</v>
      </c>
      <c r="S104" s="2762"/>
      <c r="T104" s="2675"/>
      <c r="U104" s="2675"/>
      <c r="V104" s="731"/>
      <c r="W104" s="732"/>
      <c r="X104" s="732"/>
      <c r="Y104" s="732"/>
      <c r="Z104" s="810" t="s">
        <v>261</v>
      </c>
      <c r="AA104" s="732"/>
      <c r="AB104" s="733" t="s">
        <v>262</v>
      </c>
      <c r="AF104" s="731"/>
      <c r="AG104" s="732"/>
      <c r="AH104" s="732"/>
      <c r="AI104" s="732"/>
      <c r="AJ104" s="810" t="s">
        <v>261</v>
      </c>
      <c r="AK104" s="732"/>
      <c r="AL104" s="733" t="s">
        <v>262</v>
      </c>
    </row>
    <row r="105" spans="1:38" s="1723" customFormat="1">
      <c r="A105" s="419">
        <v>1</v>
      </c>
      <c r="B105" s="49" t="s">
        <v>520</v>
      </c>
      <c r="C105" s="49"/>
      <c r="D105" s="468"/>
      <c r="E105" s="222">
        <v>180</v>
      </c>
      <c r="F105" s="23"/>
      <c r="G105" s="2582">
        <f>E105/E116</f>
        <v>0.29556650246305421</v>
      </c>
      <c r="H105" s="196"/>
      <c r="I105" s="196"/>
      <c r="J105" s="196"/>
      <c r="K105" s="196"/>
      <c r="L105" s="419">
        <v>1</v>
      </c>
      <c r="M105" s="468" t="s">
        <v>520</v>
      </c>
      <c r="N105" s="49"/>
      <c r="O105" s="468"/>
      <c r="P105" s="765">
        <v>177</v>
      </c>
      <c r="Q105" s="23"/>
      <c r="R105" s="2582">
        <f>P105/P116</f>
        <v>0.28827361563517917</v>
      </c>
      <c r="S105" s="2583"/>
      <c r="T105" s="2477"/>
      <c r="U105" s="2477"/>
      <c r="V105" s="419">
        <v>1</v>
      </c>
      <c r="W105" s="49" t="s">
        <v>520</v>
      </c>
      <c r="X105" s="49"/>
      <c r="Y105" s="468"/>
      <c r="Z105" s="222">
        <v>180</v>
      </c>
      <c r="AA105" s="23"/>
      <c r="AB105" s="2582">
        <f>Z105/Z116</f>
        <v>0.28846153846153844</v>
      </c>
      <c r="AF105" s="419">
        <v>1</v>
      </c>
      <c r="AG105" s="49" t="s">
        <v>520</v>
      </c>
      <c r="AH105" s="49"/>
      <c r="AI105" s="468"/>
      <c r="AJ105" s="222">
        <v>181</v>
      </c>
      <c r="AK105" s="23"/>
      <c r="AL105" s="2582">
        <f>AJ105/AJ116</f>
        <v>0.28867623604465709</v>
      </c>
    </row>
    <row r="106" spans="1:38" s="1723" customFormat="1">
      <c r="A106" s="419">
        <v>2</v>
      </c>
      <c r="B106" s="49" t="s">
        <v>519</v>
      </c>
      <c r="C106" s="49"/>
      <c r="D106" s="468"/>
      <c r="E106" s="222">
        <v>111</v>
      </c>
      <c r="F106" s="23"/>
      <c r="G106" s="2582">
        <f>E106/E116</f>
        <v>0.18226600985221675</v>
      </c>
      <c r="H106" s="196"/>
      <c r="I106" s="196"/>
      <c r="J106" s="196"/>
      <c r="K106" s="196"/>
      <c r="L106" s="419">
        <v>2</v>
      </c>
      <c r="M106" s="468" t="s">
        <v>519</v>
      </c>
      <c r="N106" s="49"/>
      <c r="O106" s="468"/>
      <c r="P106" s="765">
        <v>112</v>
      </c>
      <c r="Q106" s="23"/>
      <c r="R106" s="2582">
        <f>P106/P116</f>
        <v>0.18241042345276873</v>
      </c>
      <c r="S106" s="2583"/>
      <c r="T106" s="2477"/>
      <c r="U106" s="2477"/>
      <c r="V106" s="419">
        <v>2</v>
      </c>
      <c r="W106" s="49" t="s">
        <v>519</v>
      </c>
      <c r="X106" s="49"/>
      <c r="Y106" s="468"/>
      <c r="Z106" s="222">
        <v>112</v>
      </c>
      <c r="AA106" s="23"/>
      <c r="AB106" s="2582">
        <f>Z106/Z116</f>
        <v>0.17948717948717949</v>
      </c>
      <c r="AF106" s="419">
        <v>2</v>
      </c>
      <c r="AG106" s="49" t="s">
        <v>519</v>
      </c>
      <c r="AH106" s="49"/>
      <c r="AI106" s="468"/>
      <c r="AJ106" s="222">
        <v>114</v>
      </c>
      <c r="AK106" s="23"/>
      <c r="AL106" s="2582">
        <f>AJ106/AJ116</f>
        <v>0.18181818181818182</v>
      </c>
    </row>
    <row r="107" spans="1:38" s="1723" customFormat="1">
      <c r="A107" s="419">
        <v>3</v>
      </c>
      <c r="B107" s="49" t="s">
        <v>607</v>
      </c>
      <c r="C107" s="49"/>
      <c r="D107" s="468"/>
      <c r="E107" s="222">
        <v>72</v>
      </c>
      <c r="F107" s="23"/>
      <c r="G107" s="2582">
        <f>E107/E116</f>
        <v>0.11822660098522167</v>
      </c>
      <c r="H107" s="196"/>
      <c r="I107" s="196"/>
      <c r="J107" s="196"/>
      <c r="K107" s="196"/>
      <c r="L107" s="419">
        <v>3</v>
      </c>
      <c r="M107" s="468" t="s">
        <v>607</v>
      </c>
      <c r="N107" s="49"/>
      <c r="O107" s="468"/>
      <c r="P107" s="765">
        <v>74</v>
      </c>
      <c r="Q107" s="23"/>
      <c r="R107" s="2582">
        <f>P107/P116</f>
        <v>0.12052117263843648</v>
      </c>
      <c r="S107" s="2583"/>
      <c r="T107" s="2477"/>
      <c r="U107" s="2477"/>
      <c r="V107" s="419">
        <v>3</v>
      </c>
      <c r="W107" s="49" t="s">
        <v>607</v>
      </c>
      <c r="X107" s="49"/>
      <c r="Y107" s="468"/>
      <c r="Z107" s="222">
        <v>74</v>
      </c>
      <c r="AA107" s="23"/>
      <c r="AB107" s="2582">
        <f>Z107/Z116</f>
        <v>0.11858974358974358</v>
      </c>
      <c r="AF107" s="419">
        <v>3</v>
      </c>
      <c r="AG107" s="49" t="s">
        <v>607</v>
      </c>
      <c r="AH107" s="49"/>
      <c r="AI107" s="468"/>
      <c r="AJ107" s="222">
        <v>72</v>
      </c>
      <c r="AK107" s="23"/>
      <c r="AL107" s="2582">
        <f>AJ107/AJ116</f>
        <v>0.11483253588516747</v>
      </c>
    </row>
    <row r="108" spans="1:38" s="1723" customFormat="1">
      <c r="A108" s="419">
        <v>4</v>
      </c>
      <c r="B108" s="49" t="s">
        <v>487</v>
      </c>
      <c r="C108" s="49"/>
      <c r="D108" s="468"/>
      <c r="E108" s="222">
        <v>55</v>
      </c>
      <c r="F108" s="23"/>
      <c r="G108" s="2582">
        <f>E108/E116</f>
        <v>9.0311986863711002E-2</v>
      </c>
      <c r="H108" s="196"/>
      <c r="I108" s="196"/>
      <c r="J108" s="196"/>
      <c r="K108" s="196"/>
      <c r="L108" s="419">
        <v>4</v>
      </c>
      <c r="M108" s="468" t="s">
        <v>487</v>
      </c>
      <c r="N108" s="49"/>
      <c r="O108" s="468"/>
      <c r="P108" s="765">
        <v>56</v>
      </c>
      <c r="Q108" s="23"/>
      <c r="R108" s="2582">
        <f>P108/P116</f>
        <v>9.1205211726384364E-2</v>
      </c>
      <c r="S108" s="2583"/>
      <c r="T108" s="2477"/>
      <c r="U108" s="2477"/>
      <c r="V108" s="419">
        <v>4</v>
      </c>
      <c r="W108" s="49" t="s">
        <v>487</v>
      </c>
      <c r="X108" s="49"/>
      <c r="Y108" s="468"/>
      <c r="Z108" s="222">
        <v>57</v>
      </c>
      <c r="AA108" s="23"/>
      <c r="AB108" s="2582">
        <f>Z108/Z116</f>
        <v>9.1346153846153841E-2</v>
      </c>
      <c r="AF108" s="419">
        <v>4</v>
      </c>
      <c r="AG108" s="49" t="s">
        <v>487</v>
      </c>
      <c r="AH108" s="49"/>
      <c r="AI108" s="468"/>
      <c r="AJ108" s="222">
        <v>57</v>
      </c>
      <c r="AK108" s="23"/>
      <c r="AL108" s="2582">
        <f>AJ108/AJ116</f>
        <v>9.0909090909090912E-2</v>
      </c>
    </row>
    <row r="109" spans="1:38" s="1723" customFormat="1">
      <c r="A109" s="419">
        <v>5</v>
      </c>
      <c r="B109" s="49" t="s">
        <v>598</v>
      </c>
      <c r="C109" s="49"/>
      <c r="D109" s="468"/>
      <c r="E109" s="222">
        <v>23</v>
      </c>
      <c r="F109" s="23"/>
      <c r="G109" s="2582">
        <f>E109/E116</f>
        <v>3.7766830870279149E-2</v>
      </c>
      <c r="H109" s="196"/>
      <c r="I109" s="196"/>
      <c r="J109" s="196"/>
      <c r="K109" s="196"/>
      <c r="L109" s="419">
        <v>5</v>
      </c>
      <c r="M109" s="468" t="s">
        <v>598</v>
      </c>
      <c r="N109" s="49"/>
      <c r="O109" s="468"/>
      <c r="P109" s="765">
        <v>24</v>
      </c>
      <c r="Q109" s="23"/>
      <c r="R109" s="2582">
        <f>P109/P116</f>
        <v>3.9087947882736153E-2</v>
      </c>
      <c r="S109" s="2583"/>
      <c r="T109" s="2477"/>
      <c r="U109" s="2477"/>
      <c r="V109" s="419">
        <v>5</v>
      </c>
      <c r="W109" s="49" t="s">
        <v>598</v>
      </c>
      <c r="X109" s="49"/>
      <c r="Y109" s="468"/>
      <c r="Z109" s="222">
        <v>25</v>
      </c>
      <c r="AA109" s="23"/>
      <c r="AB109" s="2582">
        <f>Z109/Z116</f>
        <v>4.0064102564102567E-2</v>
      </c>
      <c r="AF109" s="419">
        <v>5</v>
      </c>
      <c r="AG109" s="49" t="s">
        <v>598</v>
      </c>
      <c r="AH109" s="49"/>
      <c r="AI109" s="468"/>
      <c r="AJ109" s="222">
        <v>27</v>
      </c>
      <c r="AK109" s="23"/>
      <c r="AL109" s="2582">
        <f>AJ109/AJ116</f>
        <v>4.3062200956937802E-2</v>
      </c>
    </row>
    <row r="110" spans="1:38" s="1723" customFormat="1">
      <c r="A110" s="419">
        <v>6</v>
      </c>
      <c r="B110" s="49" t="s">
        <v>267</v>
      </c>
      <c r="C110" s="49"/>
      <c r="D110" s="468"/>
      <c r="E110" s="222">
        <v>20</v>
      </c>
      <c r="F110" s="23"/>
      <c r="G110" s="2582">
        <f>E110/E116</f>
        <v>3.2840722495894911E-2</v>
      </c>
      <c r="H110" s="196"/>
      <c r="I110" s="196"/>
      <c r="J110" s="196"/>
      <c r="K110" s="196"/>
      <c r="L110" s="419">
        <v>6</v>
      </c>
      <c r="M110" s="468" t="s">
        <v>267</v>
      </c>
      <c r="N110" s="49"/>
      <c r="O110" s="468"/>
      <c r="P110" s="765">
        <v>19</v>
      </c>
      <c r="Q110" s="23"/>
      <c r="R110" s="2582">
        <f>P110/P116</f>
        <v>3.0944625407166124E-2</v>
      </c>
      <c r="S110" s="2583"/>
      <c r="T110" s="2477"/>
      <c r="U110" s="2477"/>
      <c r="V110" s="419">
        <v>6</v>
      </c>
      <c r="W110" s="49" t="s">
        <v>267</v>
      </c>
      <c r="X110" s="49"/>
      <c r="Y110" s="468"/>
      <c r="Z110" s="222">
        <v>19</v>
      </c>
      <c r="AA110" s="23"/>
      <c r="AB110" s="2582">
        <f>Z110/Z116</f>
        <v>3.0448717948717948E-2</v>
      </c>
      <c r="AF110" s="419">
        <v>6</v>
      </c>
      <c r="AG110" s="49" t="s">
        <v>267</v>
      </c>
      <c r="AH110" s="49"/>
      <c r="AI110" s="468"/>
      <c r="AJ110" s="222">
        <v>19</v>
      </c>
      <c r="AK110" s="23"/>
      <c r="AL110" s="2582">
        <f>AJ110/AJ116</f>
        <v>3.0303030303030304E-2</v>
      </c>
    </row>
    <row r="111" spans="1:38" s="1723" customFormat="1">
      <c r="A111" s="419">
        <v>7</v>
      </c>
      <c r="B111" s="734" t="s">
        <v>608</v>
      </c>
      <c r="C111" s="49"/>
      <c r="D111" s="468"/>
      <c r="E111" s="222">
        <v>12</v>
      </c>
      <c r="F111" s="23"/>
      <c r="G111" s="2582">
        <f>E111/E116</f>
        <v>1.9704433497536946E-2</v>
      </c>
      <c r="H111" s="196"/>
      <c r="I111" s="196"/>
      <c r="J111" s="196"/>
      <c r="K111" s="196"/>
      <c r="L111" s="419">
        <v>7</v>
      </c>
      <c r="M111" s="734" t="s">
        <v>705</v>
      </c>
      <c r="N111" s="49"/>
      <c r="O111" s="468"/>
      <c r="P111" s="765">
        <v>13</v>
      </c>
      <c r="Q111" s="23"/>
      <c r="R111" s="2582">
        <f>P111/P116</f>
        <v>2.1172638436482084E-2</v>
      </c>
      <c r="S111" s="2583"/>
      <c r="T111" s="2477"/>
      <c r="U111" s="2477"/>
      <c r="V111" s="419">
        <v>7</v>
      </c>
      <c r="W111" s="49" t="s">
        <v>272</v>
      </c>
      <c r="X111" s="49"/>
      <c r="Y111" s="468"/>
      <c r="Z111" s="222">
        <v>13</v>
      </c>
      <c r="AA111" s="23"/>
      <c r="AB111" s="2582">
        <f>Z111/Z116</f>
        <v>2.0833333333333332E-2</v>
      </c>
      <c r="AF111" s="419">
        <v>7</v>
      </c>
      <c r="AG111" s="468" t="s">
        <v>608</v>
      </c>
      <c r="AH111" s="49"/>
      <c r="AI111" s="468"/>
      <c r="AJ111" s="222">
        <v>15</v>
      </c>
      <c r="AK111" s="23"/>
      <c r="AL111" s="2582">
        <f>AJ111/AJ116</f>
        <v>2.3923444976076555E-2</v>
      </c>
    </row>
    <row r="112" spans="1:38" s="1723" customFormat="1">
      <c r="A112" s="419">
        <v>8</v>
      </c>
      <c r="B112" s="734" t="s">
        <v>705</v>
      </c>
      <c r="C112" s="2477"/>
      <c r="D112" s="2477"/>
      <c r="E112" s="222">
        <v>11</v>
      </c>
      <c r="F112" s="23"/>
      <c r="G112" s="2582">
        <f>E112/E116</f>
        <v>1.8062397372742199E-2</v>
      </c>
      <c r="H112" s="196"/>
      <c r="I112" s="196"/>
      <c r="J112" s="196"/>
      <c r="K112" s="196"/>
      <c r="L112" s="419">
        <v>8</v>
      </c>
      <c r="M112" s="734" t="s">
        <v>272</v>
      </c>
      <c r="N112" s="2477"/>
      <c r="O112" s="2477"/>
      <c r="P112" s="765">
        <v>12</v>
      </c>
      <c r="Q112" s="23"/>
      <c r="R112" s="2582">
        <f>P112/P116</f>
        <v>1.9543973941368076E-2</v>
      </c>
      <c r="S112" s="2583"/>
      <c r="T112" s="2477"/>
      <c r="U112" s="2477"/>
      <c r="V112" s="419">
        <v>8</v>
      </c>
      <c r="W112" s="468" t="s">
        <v>608</v>
      </c>
      <c r="X112" s="2477"/>
      <c r="Y112" s="2477"/>
      <c r="Z112" s="222">
        <v>13</v>
      </c>
      <c r="AA112" s="23"/>
      <c r="AB112" s="2582">
        <f>Z112/Z116</f>
        <v>2.0833333333333332E-2</v>
      </c>
      <c r="AF112" s="419">
        <v>8</v>
      </c>
      <c r="AG112" s="4201" t="s">
        <v>705</v>
      </c>
      <c r="AH112" s="4196"/>
      <c r="AI112" s="4196"/>
      <c r="AJ112" s="222">
        <v>13</v>
      </c>
      <c r="AK112" s="23"/>
      <c r="AL112" s="2582">
        <f>AJ112/AJ116</f>
        <v>2.0733652312599681E-2</v>
      </c>
    </row>
    <row r="113" spans="1:38" s="1723" customFormat="1">
      <c r="A113" s="419">
        <v>9</v>
      </c>
      <c r="B113" s="49" t="s">
        <v>272</v>
      </c>
      <c r="C113" s="49"/>
      <c r="D113" s="468"/>
      <c r="E113" s="222">
        <v>11</v>
      </c>
      <c r="F113" s="23"/>
      <c r="G113" s="2582">
        <f>E113/E116</f>
        <v>1.8062397372742199E-2</v>
      </c>
      <c r="H113" s="196"/>
      <c r="I113" s="196"/>
      <c r="J113" s="196"/>
      <c r="K113" s="196"/>
      <c r="L113" s="419">
        <v>9</v>
      </c>
      <c r="M113" s="468" t="s">
        <v>608</v>
      </c>
      <c r="N113" s="49"/>
      <c r="O113" s="468"/>
      <c r="P113" s="765">
        <v>12</v>
      </c>
      <c r="Q113" s="23"/>
      <c r="R113" s="2582">
        <f>P113/P116</f>
        <v>1.9543973941368076E-2</v>
      </c>
      <c r="S113" s="2583"/>
      <c r="T113" s="2477"/>
      <c r="U113" s="2477"/>
      <c r="V113" s="419">
        <v>9</v>
      </c>
      <c r="W113" s="4201" t="s">
        <v>705</v>
      </c>
      <c r="X113" s="49"/>
      <c r="Y113" s="468"/>
      <c r="Z113" s="222">
        <v>13</v>
      </c>
      <c r="AA113" s="23"/>
      <c r="AB113" s="2582">
        <f>Z113/Z116</f>
        <v>2.0833333333333332E-2</v>
      </c>
      <c r="AF113" s="419">
        <v>9</v>
      </c>
      <c r="AG113" s="49" t="s">
        <v>272</v>
      </c>
      <c r="AH113" s="49"/>
      <c r="AI113" s="468"/>
      <c r="AJ113" s="222">
        <v>12</v>
      </c>
      <c r="AK113" s="23"/>
      <c r="AL113" s="2582">
        <f>AJ113/AJ116</f>
        <v>1.9138755980861243E-2</v>
      </c>
    </row>
    <row r="114" spans="1:38" s="1723" customFormat="1">
      <c r="A114" s="419">
        <v>10</v>
      </c>
      <c r="B114" s="49" t="s">
        <v>877</v>
      </c>
      <c r="C114" s="49"/>
      <c r="D114" s="49"/>
      <c r="E114" s="222">
        <v>9</v>
      </c>
      <c r="F114" s="23"/>
      <c r="G114" s="2582">
        <f>E114/E116</f>
        <v>1.4778325123152709E-2</v>
      </c>
      <c r="H114" s="196"/>
      <c r="I114" s="196"/>
      <c r="J114" s="196"/>
      <c r="K114" s="196"/>
      <c r="L114" s="419">
        <v>10</v>
      </c>
      <c r="M114" s="468" t="s">
        <v>877</v>
      </c>
      <c r="N114" s="49"/>
      <c r="O114" s="49"/>
      <c r="P114" s="765">
        <v>10</v>
      </c>
      <c r="Q114" s="23"/>
      <c r="R114" s="2582">
        <f>P114/P116</f>
        <v>1.6286644951140065E-2</v>
      </c>
      <c r="S114" s="2583"/>
      <c r="T114" s="2477"/>
      <c r="U114" s="2477"/>
      <c r="V114" s="419">
        <v>10</v>
      </c>
      <c r="W114" s="4201" t="s">
        <v>877</v>
      </c>
      <c r="X114" s="49"/>
      <c r="Y114" s="49"/>
      <c r="Z114" s="222">
        <v>11</v>
      </c>
      <c r="AA114" s="23"/>
      <c r="AB114" s="2582">
        <f>Z114/Z116</f>
        <v>1.7628205128205128E-2</v>
      </c>
      <c r="AF114" s="419">
        <v>10</v>
      </c>
      <c r="AG114" s="4201" t="s">
        <v>877</v>
      </c>
      <c r="AH114" s="49"/>
      <c r="AI114" s="49"/>
      <c r="AJ114" s="222">
        <v>11</v>
      </c>
      <c r="AK114" s="23"/>
      <c r="AL114" s="2582">
        <f>AJ114/AJ116</f>
        <v>1.7543859649122806E-2</v>
      </c>
    </row>
    <row r="115" spans="1:38" s="1723" customFormat="1">
      <c r="A115" s="691"/>
      <c r="B115" s="599" t="s">
        <v>609</v>
      </c>
      <c r="C115" s="599"/>
      <c r="D115" s="599"/>
      <c r="E115" s="2586">
        <v>105</v>
      </c>
      <c r="F115" s="393"/>
      <c r="G115" s="2582">
        <f>E115/E116</f>
        <v>0.17241379310344829</v>
      </c>
      <c r="H115" s="196"/>
      <c r="I115" s="196"/>
      <c r="J115" s="196"/>
      <c r="K115" s="196"/>
      <c r="L115" s="691"/>
      <c r="M115" s="2585" t="s">
        <v>609</v>
      </c>
      <c r="N115" s="599"/>
      <c r="O115" s="599"/>
      <c r="P115" s="2586">
        <v>105</v>
      </c>
      <c r="Q115" s="393"/>
      <c r="R115" s="2582">
        <f>P115/P116</f>
        <v>0.17100977198697068</v>
      </c>
      <c r="S115" s="2583"/>
      <c r="T115" s="2477"/>
      <c r="U115" s="2477"/>
      <c r="V115" s="691"/>
      <c r="W115" s="599" t="s">
        <v>609</v>
      </c>
      <c r="X115" s="599"/>
      <c r="Y115" s="599"/>
      <c r="Z115" s="3441">
        <v>107</v>
      </c>
      <c r="AA115" s="393"/>
      <c r="AB115" s="2582">
        <f>Z115/Z116</f>
        <v>0.17147435897435898</v>
      </c>
      <c r="AF115" s="691"/>
      <c r="AG115" s="599" t="s">
        <v>609</v>
      </c>
      <c r="AH115" s="599"/>
      <c r="AI115" s="599"/>
      <c r="AJ115" s="4200">
        <v>106</v>
      </c>
      <c r="AK115" s="393"/>
      <c r="AL115" s="2582">
        <f>AJ115/AJ116</f>
        <v>0.16905901116427433</v>
      </c>
    </row>
    <row r="116" spans="1:38">
      <c r="A116" s="419"/>
      <c r="B116" s="872" t="s">
        <v>274</v>
      </c>
      <c r="C116" s="225"/>
      <c r="D116" s="225"/>
      <c r="E116" s="226">
        <f>SUM(E105:E115)</f>
        <v>609</v>
      </c>
      <c r="F116" s="24"/>
      <c r="G116" s="2278">
        <f>SUM(G105:G115)</f>
        <v>0.99999999999999989</v>
      </c>
      <c r="H116" s="196"/>
      <c r="I116" s="3406"/>
      <c r="J116" s="196"/>
      <c r="K116" s="196"/>
      <c r="L116" s="419"/>
      <c r="M116" s="872" t="s">
        <v>274</v>
      </c>
      <c r="N116" s="225"/>
      <c r="O116" s="225"/>
      <c r="P116" s="226">
        <f>SUM(P105:P115)</f>
        <v>614</v>
      </c>
      <c r="Q116" s="24"/>
      <c r="R116" s="2278">
        <f>SUM(R105:R115)</f>
        <v>1.0000000000000002</v>
      </c>
      <c r="S116" s="2762"/>
      <c r="T116" s="2675"/>
      <c r="U116" s="2675"/>
      <c r="V116" s="419"/>
      <c r="W116" s="872" t="s">
        <v>274</v>
      </c>
      <c r="X116" s="225"/>
      <c r="Y116" s="225"/>
      <c r="Z116" s="226">
        <f>SUM(Z105:Z115)</f>
        <v>624</v>
      </c>
      <c r="AA116" s="24"/>
      <c r="AB116" s="2278">
        <f>SUM(AB105:AB115)</f>
        <v>1.0000000000000002</v>
      </c>
      <c r="AF116" s="419"/>
      <c r="AG116" s="872" t="s">
        <v>274</v>
      </c>
      <c r="AH116" s="225"/>
      <c r="AI116" s="225"/>
      <c r="AJ116" s="226">
        <f>SUM(AJ105:AJ115)</f>
        <v>627</v>
      </c>
      <c r="AK116" s="24"/>
      <c r="AL116" s="2278">
        <f>SUM(AL105:AL115)</f>
        <v>1</v>
      </c>
    </row>
    <row r="117" spans="1:38" ht="4.5" customHeight="1" thickBot="1">
      <c r="A117" s="571"/>
      <c r="B117" s="1677"/>
      <c r="C117" s="1677"/>
      <c r="D117" s="1677"/>
      <c r="E117" s="1677"/>
      <c r="F117" s="1677"/>
      <c r="G117" s="1676"/>
      <c r="H117" s="196"/>
      <c r="I117" s="196"/>
      <c r="J117" s="196"/>
      <c r="K117" s="196"/>
      <c r="L117" s="571"/>
      <c r="M117" s="1677"/>
      <c r="N117" s="1677"/>
      <c r="O117" s="1677"/>
      <c r="P117" s="1677"/>
      <c r="Q117" s="1677"/>
      <c r="R117" s="1676"/>
      <c r="S117" s="2762"/>
      <c r="T117" s="2675"/>
      <c r="U117" s="2675"/>
      <c r="V117" s="571"/>
      <c r="W117" s="1677"/>
      <c r="X117" s="1677"/>
      <c r="Y117" s="1677"/>
      <c r="Z117" s="1677"/>
      <c r="AA117" s="1677"/>
      <c r="AB117" s="1676"/>
      <c r="AF117" s="571"/>
      <c r="AG117" s="1677"/>
      <c r="AH117" s="1677"/>
      <c r="AI117" s="1677"/>
      <c r="AJ117" s="1677"/>
      <c r="AK117" s="1677"/>
      <c r="AL117" s="1676"/>
    </row>
    <row r="118" spans="1:38">
      <c r="A118" s="245"/>
      <c r="B118" s="196"/>
      <c r="C118" s="196"/>
      <c r="D118" s="196"/>
      <c r="E118" s="196"/>
      <c r="F118" s="196"/>
      <c r="G118" s="196"/>
      <c r="H118" s="196"/>
      <c r="I118" s="196"/>
      <c r="J118" s="196"/>
      <c r="K118" s="196"/>
      <c r="L118" s="196"/>
      <c r="M118" s="196"/>
      <c r="N118" s="196"/>
      <c r="O118" s="196"/>
      <c r="P118" s="196"/>
      <c r="Q118" s="196"/>
      <c r="R118" s="196"/>
      <c r="S118" s="2762"/>
      <c r="T118" s="2675"/>
      <c r="U118" s="2675"/>
    </row>
    <row r="119" spans="1:38" ht="13.5" thickBot="1">
      <c r="A119" s="245"/>
      <c r="B119" s="196"/>
      <c r="C119" s="196"/>
      <c r="D119" s="196"/>
      <c r="E119" s="196"/>
      <c r="F119" s="196"/>
      <c r="G119" s="196"/>
      <c r="H119" s="196"/>
      <c r="I119" s="196"/>
      <c r="J119" s="196"/>
      <c r="K119" s="196"/>
      <c r="L119" s="196"/>
      <c r="M119" s="196"/>
      <c r="N119" s="196"/>
      <c r="O119" s="196"/>
      <c r="P119" s="196"/>
      <c r="Q119" s="196"/>
      <c r="R119" s="196"/>
      <c r="S119" s="2762"/>
      <c r="T119" s="2675"/>
      <c r="U119" s="2675"/>
    </row>
    <row r="120" spans="1:38" ht="18.75" customHeight="1" thickBot="1">
      <c r="A120" s="4711" t="s">
        <v>863</v>
      </c>
      <c r="B120" s="4712"/>
      <c r="C120" s="4712"/>
      <c r="D120" s="4712"/>
      <c r="E120" s="4712"/>
      <c r="F120" s="4712"/>
      <c r="G120" s="4713"/>
      <c r="H120" s="215"/>
      <c r="I120" s="215"/>
      <c r="J120" s="215"/>
      <c r="K120" s="215"/>
      <c r="L120" s="4704" t="s">
        <v>876</v>
      </c>
      <c r="M120" s="4709"/>
      <c r="N120" s="4709"/>
      <c r="O120" s="4709"/>
      <c r="P120" s="4709"/>
      <c r="Q120" s="4709"/>
      <c r="R120" s="4710"/>
      <c r="V120" s="4704" t="s">
        <v>901</v>
      </c>
      <c r="W120" s="4709"/>
      <c r="X120" s="4709"/>
      <c r="Y120" s="4709"/>
      <c r="Z120" s="4709"/>
      <c r="AA120" s="4709"/>
      <c r="AB120" s="4710"/>
      <c r="AF120" s="4704" t="s">
        <v>902</v>
      </c>
      <c r="AG120" s="4709"/>
      <c r="AH120" s="4709"/>
      <c r="AI120" s="4709"/>
      <c r="AJ120" s="4709"/>
      <c r="AK120" s="4709"/>
      <c r="AL120" s="4710"/>
    </row>
    <row r="121" spans="1:38" ht="22.5">
      <c r="A121" s="2578"/>
      <c r="B121" s="2579"/>
      <c r="C121" s="2579"/>
      <c r="D121" s="2579"/>
      <c r="E121" s="2592" t="s">
        <v>261</v>
      </c>
      <c r="F121" s="2579"/>
      <c r="G121" s="2580" t="s">
        <v>262</v>
      </c>
      <c r="H121" s="27"/>
      <c r="I121" s="49"/>
      <c r="J121" s="220"/>
      <c r="K121" s="27"/>
      <c r="L121" s="731"/>
      <c r="M121" s="732"/>
      <c r="N121" s="732"/>
      <c r="O121" s="732"/>
      <c r="P121" s="810" t="s">
        <v>261</v>
      </c>
      <c r="Q121" s="732"/>
      <c r="R121" s="733" t="s">
        <v>262</v>
      </c>
      <c r="V121" s="731"/>
      <c r="W121" s="732"/>
      <c r="X121" s="732"/>
      <c r="Y121" s="732"/>
      <c r="Z121" s="810" t="s">
        <v>261</v>
      </c>
      <c r="AA121" s="732"/>
      <c r="AB121" s="733" t="s">
        <v>262</v>
      </c>
      <c r="AF121" s="731"/>
      <c r="AG121" s="732"/>
      <c r="AH121" s="732"/>
      <c r="AI121" s="732"/>
      <c r="AJ121" s="810" t="s">
        <v>261</v>
      </c>
      <c r="AK121" s="732"/>
      <c r="AL121" s="733" t="s">
        <v>262</v>
      </c>
    </row>
    <row r="122" spans="1:38" ht="12.75" customHeight="1">
      <c r="A122" s="2581">
        <v>1</v>
      </c>
      <c r="B122" s="468" t="s">
        <v>520</v>
      </c>
      <c r="C122" s="468"/>
      <c r="D122" s="468"/>
      <c r="E122" s="765">
        <v>172</v>
      </c>
      <c r="F122" s="157"/>
      <c r="G122" s="2582">
        <f>E122/E133</f>
        <v>0.2986111111111111</v>
      </c>
      <c r="H122" s="49"/>
      <c r="I122" s="49"/>
      <c r="J122" s="2442"/>
      <c r="K122" s="49"/>
      <c r="L122" s="419">
        <v>1</v>
      </c>
      <c r="M122" s="49" t="s">
        <v>520</v>
      </c>
      <c r="N122" s="49"/>
      <c r="O122" s="468"/>
      <c r="P122" s="222">
        <v>176</v>
      </c>
      <c r="Q122" s="23"/>
      <c r="R122" s="2582">
        <f>P122/P133</f>
        <v>0.29629629629629628</v>
      </c>
      <c r="V122" s="419">
        <v>1</v>
      </c>
      <c r="W122" s="49" t="s">
        <v>520</v>
      </c>
      <c r="X122" s="49"/>
      <c r="Y122" s="468"/>
      <c r="Z122" s="222">
        <v>177</v>
      </c>
      <c r="AA122" s="23"/>
      <c r="AB122" s="2582">
        <f>Z122/Z133</f>
        <v>0.29499999999999998</v>
      </c>
      <c r="AF122" s="419">
        <v>1</v>
      </c>
      <c r="AG122" s="49" t="s">
        <v>520</v>
      </c>
      <c r="AH122" s="49"/>
      <c r="AI122" s="468"/>
      <c r="AJ122" s="222">
        <v>178</v>
      </c>
      <c r="AK122" s="23"/>
      <c r="AL122" s="2582">
        <f>AJ122/AJ133</f>
        <v>0.29519071310116085</v>
      </c>
    </row>
    <row r="123" spans="1:38">
      <c r="A123" s="2581">
        <v>2</v>
      </c>
      <c r="B123" s="468" t="s">
        <v>519</v>
      </c>
      <c r="C123" s="468"/>
      <c r="D123" s="468"/>
      <c r="E123" s="765">
        <v>108</v>
      </c>
      <c r="F123" s="157"/>
      <c r="G123" s="2582">
        <f>E123/E133</f>
        <v>0.1875</v>
      </c>
      <c r="H123" s="49"/>
      <c r="I123" s="49"/>
      <c r="J123" s="2442"/>
      <c r="K123" s="49"/>
      <c r="L123" s="419">
        <v>2</v>
      </c>
      <c r="M123" s="49" t="s">
        <v>519</v>
      </c>
      <c r="N123" s="49"/>
      <c r="O123" s="468"/>
      <c r="P123" s="222">
        <v>111</v>
      </c>
      <c r="Q123" s="23"/>
      <c r="R123" s="2582">
        <f>P123/P133</f>
        <v>0.18686868686868688</v>
      </c>
      <c r="V123" s="419">
        <v>2</v>
      </c>
      <c r="W123" s="49" t="s">
        <v>519</v>
      </c>
      <c r="X123" s="49"/>
      <c r="Y123" s="468"/>
      <c r="Z123" s="222">
        <v>111</v>
      </c>
      <c r="AA123" s="23"/>
      <c r="AB123" s="2582">
        <f>Z123/Z133</f>
        <v>0.185</v>
      </c>
      <c r="AF123" s="419">
        <v>2</v>
      </c>
      <c r="AG123" s="49" t="s">
        <v>519</v>
      </c>
      <c r="AH123" s="49"/>
      <c r="AI123" s="468"/>
      <c r="AJ123" s="222">
        <v>111</v>
      </c>
      <c r="AK123" s="23"/>
      <c r="AL123" s="2582">
        <f>AJ123/AJ133</f>
        <v>0.18407960199004975</v>
      </c>
    </row>
    <row r="124" spans="1:38">
      <c r="A124" s="2581">
        <v>3</v>
      </c>
      <c r="B124" s="468" t="s">
        <v>607</v>
      </c>
      <c r="C124" s="468"/>
      <c r="D124" s="468"/>
      <c r="E124" s="765">
        <v>63</v>
      </c>
      <c r="F124" s="157"/>
      <c r="G124" s="2582">
        <f>E124/E133</f>
        <v>0.109375</v>
      </c>
      <c r="H124" s="49"/>
      <c r="I124" s="49"/>
      <c r="J124" s="2442"/>
      <c r="K124" s="49"/>
      <c r="L124" s="419">
        <v>3</v>
      </c>
      <c r="M124" s="49" t="s">
        <v>607</v>
      </c>
      <c r="N124" s="49"/>
      <c r="O124" s="468"/>
      <c r="P124" s="222">
        <v>65</v>
      </c>
      <c r="Q124" s="23"/>
      <c r="R124" s="2582">
        <f>P124/P133</f>
        <v>0.10942760942760943</v>
      </c>
      <c r="V124" s="419">
        <v>3</v>
      </c>
      <c r="W124" s="49" t="s">
        <v>607</v>
      </c>
      <c r="X124" s="49"/>
      <c r="Y124" s="468"/>
      <c r="Z124" s="222">
        <v>66</v>
      </c>
      <c r="AA124" s="23"/>
      <c r="AB124" s="2582">
        <f>Z124/Z133</f>
        <v>0.11</v>
      </c>
      <c r="AF124" s="419">
        <v>3</v>
      </c>
      <c r="AG124" s="49" t="s">
        <v>607</v>
      </c>
      <c r="AH124" s="49"/>
      <c r="AI124" s="468"/>
      <c r="AJ124" s="222">
        <v>69</v>
      </c>
      <c r="AK124" s="23"/>
      <c r="AL124" s="2582">
        <f>AJ124/AJ133</f>
        <v>0.11442786069651742</v>
      </c>
    </row>
    <row r="125" spans="1:38">
      <c r="A125" s="2581">
        <v>4</v>
      </c>
      <c r="B125" s="468" t="s">
        <v>487</v>
      </c>
      <c r="C125" s="468"/>
      <c r="D125" s="468"/>
      <c r="E125" s="765">
        <v>49</v>
      </c>
      <c r="F125" s="157"/>
      <c r="G125" s="2582">
        <f>E125/E133</f>
        <v>8.5069444444444448E-2</v>
      </c>
      <c r="H125" s="49"/>
      <c r="I125" s="49"/>
      <c r="J125" s="2442"/>
      <c r="K125" s="49"/>
      <c r="L125" s="419">
        <v>4</v>
      </c>
      <c r="M125" s="49" t="s">
        <v>487</v>
      </c>
      <c r="N125" s="49"/>
      <c r="O125" s="468"/>
      <c r="P125" s="222">
        <v>51</v>
      </c>
      <c r="Q125" s="23"/>
      <c r="R125" s="2582">
        <f>P125/P133</f>
        <v>8.5858585858585856E-2</v>
      </c>
      <c r="V125" s="419">
        <v>4</v>
      </c>
      <c r="W125" s="49" t="s">
        <v>487</v>
      </c>
      <c r="X125" s="49"/>
      <c r="Y125" s="468"/>
      <c r="Z125" s="222">
        <v>52</v>
      </c>
      <c r="AA125" s="23"/>
      <c r="AB125" s="2582">
        <f>Z125/Z133</f>
        <v>8.666666666666667E-2</v>
      </c>
      <c r="AF125" s="419">
        <v>4</v>
      </c>
      <c r="AG125" s="49" t="s">
        <v>487</v>
      </c>
      <c r="AH125" s="49"/>
      <c r="AI125" s="468"/>
      <c r="AJ125" s="222">
        <v>54</v>
      </c>
      <c r="AK125" s="23"/>
      <c r="AL125" s="2582">
        <f>AJ125/AJ133</f>
        <v>8.9552238805970144E-2</v>
      </c>
    </row>
    <row r="126" spans="1:38" ht="12.75" customHeight="1">
      <c r="A126" s="2581">
        <v>5</v>
      </c>
      <c r="B126" s="468" t="s">
        <v>267</v>
      </c>
      <c r="C126" s="468"/>
      <c r="D126" s="468"/>
      <c r="E126" s="765">
        <v>20</v>
      </c>
      <c r="F126" s="157"/>
      <c r="G126" s="2582">
        <f>E126/E133</f>
        <v>3.4722222222222224E-2</v>
      </c>
      <c r="H126" s="49"/>
      <c r="I126" s="49"/>
      <c r="J126" s="2442"/>
      <c r="K126" s="49"/>
      <c r="L126" s="419">
        <v>5</v>
      </c>
      <c r="M126" s="49" t="s">
        <v>598</v>
      </c>
      <c r="N126" s="49"/>
      <c r="O126" s="468"/>
      <c r="P126" s="222">
        <v>22</v>
      </c>
      <c r="Q126" s="23"/>
      <c r="R126" s="2582">
        <f>P126/P133</f>
        <v>3.7037037037037035E-2</v>
      </c>
      <c r="V126" s="419">
        <v>5</v>
      </c>
      <c r="W126" s="49" t="s">
        <v>598</v>
      </c>
      <c r="X126" s="49"/>
      <c r="Y126" s="468"/>
      <c r="Z126" s="222">
        <v>22</v>
      </c>
      <c r="AA126" s="23"/>
      <c r="AB126" s="2582">
        <f>Z126/Z133</f>
        <v>3.6666666666666667E-2</v>
      </c>
      <c r="AF126" s="419">
        <v>5</v>
      </c>
      <c r="AG126" s="49" t="s">
        <v>598</v>
      </c>
      <c r="AH126" s="49"/>
      <c r="AI126" s="468"/>
      <c r="AJ126" s="222">
        <v>21</v>
      </c>
      <c r="AK126" s="23"/>
      <c r="AL126" s="2582">
        <f>AJ126/AJ133</f>
        <v>3.482587064676617E-2</v>
      </c>
    </row>
    <row r="127" spans="1:38" ht="12.75" customHeight="1">
      <c r="A127" s="2581">
        <v>6</v>
      </c>
      <c r="B127" s="468" t="s">
        <v>598</v>
      </c>
      <c r="C127" s="468"/>
      <c r="D127" s="468"/>
      <c r="E127" s="765">
        <v>19</v>
      </c>
      <c r="F127" s="157"/>
      <c r="G127" s="2582">
        <f>E127/E133</f>
        <v>3.2986111111111112E-2</v>
      </c>
      <c r="H127" s="49"/>
      <c r="I127" s="49"/>
      <c r="J127" s="2442"/>
      <c r="K127" s="49"/>
      <c r="L127" s="419">
        <v>6</v>
      </c>
      <c r="M127" s="49" t="s">
        <v>267</v>
      </c>
      <c r="N127" s="49"/>
      <c r="O127" s="468"/>
      <c r="P127" s="222">
        <v>20</v>
      </c>
      <c r="Q127" s="23"/>
      <c r="R127" s="2582">
        <f>P127/P133</f>
        <v>3.3670033670033669E-2</v>
      </c>
      <c r="V127" s="419">
        <v>6</v>
      </c>
      <c r="W127" s="49" t="s">
        <v>267</v>
      </c>
      <c r="X127" s="49"/>
      <c r="Y127" s="468"/>
      <c r="Z127" s="222">
        <v>21</v>
      </c>
      <c r="AA127" s="23"/>
      <c r="AB127" s="2582">
        <f>Z127/Z133</f>
        <v>3.5000000000000003E-2</v>
      </c>
      <c r="AF127" s="419">
        <v>6</v>
      </c>
      <c r="AG127" s="49" t="s">
        <v>267</v>
      </c>
      <c r="AH127" s="49"/>
      <c r="AI127" s="468"/>
      <c r="AJ127" s="222">
        <v>21</v>
      </c>
      <c r="AK127" s="23"/>
      <c r="AL127" s="2582">
        <f>AJ127/AJ133</f>
        <v>3.482587064676617E-2</v>
      </c>
    </row>
    <row r="128" spans="1:38" ht="12.75" customHeight="1">
      <c r="A128" s="2581">
        <v>7</v>
      </c>
      <c r="B128" s="734" t="s">
        <v>608</v>
      </c>
      <c r="C128" s="468"/>
      <c r="D128" s="468"/>
      <c r="E128" s="765">
        <v>12</v>
      </c>
      <c r="F128" s="157"/>
      <c r="G128" s="2582">
        <f>E128/E133</f>
        <v>2.0833333333333332E-2</v>
      </c>
      <c r="H128" s="49"/>
      <c r="I128" s="49"/>
      <c r="J128" s="2442"/>
      <c r="K128" s="49"/>
      <c r="L128" s="419">
        <v>7</v>
      </c>
      <c r="M128" s="2680" t="s">
        <v>705</v>
      </c>
      <c r="N128" s="49"/>
      <c r="O128" s="468"/>
      <c r="P128" s="222">
        <v>13</v>
      </c>
      <c r="Q128" s="23"/>
      <c r="R128" s="2582">
        <f>P128/P133</f>
        <v>2.1885521885521887E-2</v>
      </c>
      <c r="V128" s="419">
        <v>7</v>
      </c>
      <c r="W128" s="2819" t="s">
        <v>705</v>
      </c>
      <c r="X128" s="49"/>
      <c r="Y128" s="468"/>
      <c r="Z128" s="222">
        <v>13</v>
      </c>
      <c r="AA128" s="23"/>
      <c r="AB128" s="2582">
        <f>Z128/Z133</f>
        <v>2.1666666666666667E-2</v>
      </c>
      <c r="AF128" s="419">
        <v>7</v>
      </c>
      <c r="AG128" s="2971" t="s">
        <v>705</v>
      </c>
      <c r="AH128" s="49"/>
      <c r="AI128" s="468"/>
      <c r="AJ128" s="222">
        <v>12</v>
      </c>
      <c r="AK128" s="23"/>
      <c r="AL128" s="2582">
        <f>AJ128/AJ133</f>
        <v>1.9900497512437811E-2</v>
      </c>
    </row>
    <row r="129" spans="1:38" ht="12.75" customHeight="1">
      <c r="A129" s="2581">
        <v>8</v>
      </c>
      <c r="B129" s="734" t="s">
        <v>272</v>
      </c>
      <c r="C129" s="2583"/>
      <c r="D129" s="2583"/>
      <c r="E129" s="765">
        <v>11</v>
      </c>
      <c r="F129" s="157"/>
      <c r="G129" s="2582">
        <f>E129/E133</f>
        <v>1.9097222222222224E-2</v>
      </c>
      <c r="H129" s="49"/>
      <c r="I129" s="49"/>
      <c r="K129" s="49"/>
      <c r="L129" s="419">
        <v>8</v>
      </c>
      <c r="M129" s="734" t="s">
        <v>608</v>
      </c>
      <c r="N129" s="2477"/>
      <c r="O129" s="2477"/>
      <c r="P129" s="222">
        <v>12</v>
      </c>
      <c r="Q129" s="23"/>
      <c r="R129" s="2582">
        <f>P129/P133</f>
        <v>2.0202020202020204E-2</v>
      </c>
      <c r="V129" s="419">
        <v>8</v>
      </c>
      <c r="W129" s="734" t="s">
        <v>608</v>
      </c>
      <c r="X129" s="2477"/>
      <c r="Y129" s="2477"/>
      <c r="Z129" s="222">
        <v>12</v>
      </c>
      <c r="AA129" s="23"/>
      <c r="AB129" s="2582">
        <f>Z129/Z133</f>
        <v>0.02</v>
      </c>
      <c r="AF129" s="419">
        <v>8</v>
      </c>
      <c r="AG129" s="734" t="s">
        <v>608</v>
      </c>
      <c r="AH129" s="2477"/>
      <c r="AI129" s="2477"/>
      <c r="AJ129" s="222">
        <v>12</v>
      </c>
      <c r="AK129" s="23"/>
      <c r="AL129" s="2582">
        <f>AJ129/AJ133</f>
        <v>1.9900497512437811E-2</v>
      </c>
    </row>
    <row r="130" spans="1:38" ht="12.75" customHeight="1">
      <c r="A130" s="2581">
        <v>9</v>
      </c>
      <c r="B130" s="468" t="s">
        <v>705</v>
      </c>
      <c r="C130" s="468"/>
      <c r="D130" s="468"/>
      <c r="E130" s="765">
        <v>11</v>
      </c>
      <c r="F130" s="157"/>
      <c r="G130" s="2582">
        <f>E130/E133</f>
        <v>1.9097222222222224E-2</v>
      </c>
      <c r="H130" s="49"/>
      <c r="I130" s="49"/>
      <c r="J130" s="2442"/>
      <c r="K130" s="49"/>
      <c r="L130" s="419">
        <v>9</v>
      </c>
      <c r="M130" s="49" t="s">
        <v>272</v>
      </c>
      <c r="N130" s="49"/>
      <c r="O130" s="468"/>
      <c r="P130" s="222">
        <v>12</v>
      </c>
      <c r="Q130" s="23"/>
      <c r="R130" s="2582">
        <f>P130/P133</f>
        <v>2.0202020202020204E-2</v>
      </c>
      <c r="V130" s="419">
        <v>9</v>
      </c>
      <c r="W130" s="49" t="s">
        <v>272</v>
      </c>
      <c r="X130" s="49"/>
      <c r="Y130" s="468"/>
      <c r="Z130" s="222">
        <v>11</v>
      </c>
      <c r="AA130" s="23"/>
      <c r="AB130" s="2582">
        <f>Z130/Z133</f>
        <v>1.8333333333333333E-2</v>
      </c>
      <c r="AF130" s="419">
        <v>9</v>
      </c>
      <c r="AG130" s="49" t="s">
        <v>272</v>
      </c>
      <c r="AH130" s="49"/>
      <c r="AI130" s="468"/>
      <c r="AJ130" s="222">
        <v>11</v>
      </c>
      <c r="AK130" s="23"/>
      <c r="AL130" s="2582">
        <f>AJ130/AJ133</f>
        <v>1.824212271973466E-2</v>
      </c>
    </row>
    <row r="131" spans="1:38" ht="12.75" customHeight="1">
      <c r="A131" s="2581">
        <v>10</v>
      </c>
      <c r="B131" s="468" t="s">
        <v>269</v>
      </c>
      <c r="C131" s="468"/>
      <c r="D131" s="468"/>
      <c r="E131" s="765">
        <v>8</v>
      </c>
      <c r="F131" s="157"/>
      <c r="G131" s="2582">
        <f>E131/E133</f>
        <v>1.3888888888888888E-2</v>
      </c>
      <c r="H131" s="49"/>
      <c r="I131" s="49"/>
      <c r="J131" s="2442"/>
      <c r="K131" s="49"/>
      <c r="L131" s="419">
        <v>10</v>
      </c>
      <c r="M131" s="49" t="s">
        <v>877</v>
      </c>
      <c r="N131" s="49"/>
      <c r="O131" s="49"/>
      <c r="P131" s="222">
        <v>9</v>
      </c>
      <c r="Q131" s="23"/>
      <c r="R131" s="2582">
        <f>P131/P133</f>
        <v>1.5151515151515152E-2</v>
      </c>
      <c r="V131" s="419">
        <v>10</v>
      </c>
      <c r="W131" s="49" t="s">
        <v>877</v>
      </c>
      <c r="X131" s="49"/>
      <c r="Y131" s="49"/>
      <c r="Z131" s="222">
        <v>9</v>
      </c>
      <c r="AA131" s="23"/>
      <c r="AB131" s="2582">
        <f>Z131/Z133</f>
        <v>1.4999999999999999E-2</v>
      </c>
      <c r="AF131" s="419">
        <v>10</v>
      </c>
      <c r="AG131" s="49" t="s">
        <v>877</v>
      </c>
      <c r="AH131" s="49"/>
      <c r="AI131" s="49"/>
      <c r="AJ131" s="222">
        <v>9</v>
      </c>
      <c r="AK131" s="23"/>
      <c r="AL131" s="2582">
        <f>AJ131/AJ133</f>
        <v>1.4925373134328358E-2</v>
      </c>
    </row>
    <row r="132" spans="1:38" ht="12.75" customHeight="1">
      <c r="A132" s="2584"/>
      <c r="B132" s="2585" t="s">
        <v>609</v>
      </c>
      <c r="C132" s="2585"/>
      <c r="D132" s="2585"/>
      <c r="E132" s="2586">
        <v>103</v>
      </c>
      <c r="F132" s="2587"/>
      <c r="G132" s="2582">
        <f>E132/E133</f>
        <v>0.17881944444444445</v>
      </c>
      <c r="H132" s="49"/>
      <c r="I132" s="49"/>
      <c r="J132" s="2442"/>
      <c r="K132" s="49"/>
      <c r="L132" s="691"/>
      <c r="M132" s="599" t="s">
        <v>609</v>
      </c>
      <c r="N132" s="599"/>
      <c r="O132" s="599"/>
      <c r="P132" s="2679">
        <v>103</v>
      </c>
      <c r="Q132" s="393"/>
      <c r="R132" s="2582">
        <f>P132/P133</f>
        <v>0.17340067340067339</v>
      </c>
      <c r="V132" s="691"/>
      <c r="W132" s="599" t="s">
        <v>609</v>
      </c>
      <c r="X132" s="599"/>
      <c r="Y132" s="599"/>
      <c r="Z132" s="2817">
        <v>106</v>
      </c>
      <c r="AA132" s="393"/>
      <c r="AB132" s="2582">
        <f>Z132/Z133</f>
        <v>0.17666666666666667</v>
      </c>
      <c r="AF132" s="691"/>
      <c r="AG132" s="599" t="s">
        <v>609</v>
      </c>
      <c r="AH132" s="599"/>
      <c r="AI132" s="599"/>
      <c r="AJ132" s="2972">
        <v>105</v>
      </c>
      <c r="AK132" s="393"/>
      <c r="AL132" s="2582">
        <f>AJ132/AJ133</f>
        <v>0.17412935323383086</v>
      </c>
    </row>
    <row r="133" spans="1:38" ht="12.75" customHeight="1">
      <c r="A133" s="2581"/>
      <c r="B133" s="872" t="s">
        <v>274</v>
      </c>
      <c r="C133" s="872"/>
      <c r="D133" s="872"/>
      <c r="E133" s="769">
        <f>SUM(E122:E132)</f>
        <v>576</v>
      </c>
      <c r="F133" s="558"/>
      <c r="G133" s="2588">
        <f>SUM(G122:G132)</f>
        <v>1</v>
      </c>
      <c r="H133" s="225"/>
      <c r="I133" s="49"/>
      <c r="J133" s="215"/>
      <c r="K133" s="49"/>
      <c r="L133" s="419"/>
      <c r="M133" s="872" t="s">
        <v>274</v>
      </c>
      <c r="N133" s="225"/>
      <c r="O133" s="225"/>
      <c r="P133" s="226">
        <v>594</v>
      </c>
      <c r="Q133" s="24"/>
      <c r="R133" s="2278">
        <f>SUM(R122:R132)</f>
        <v>0.99999999999999978</v>
      </c>
      <c r="V133" s="419"/>
      <c r="W133" s="872" t="s">
        <v>274</v>
      </c>
      <c r="X133" s="225"/>
      <c r="Y133" s="225"/>
      <c r="Z133" s="226">
        <f>SUM(Z122:Z132)</f>
        <v>600</v>
      </c>
      <c r="AA133" s="24"/>
      <c r="AB133" s="2278">
        <f>SUM(AB122:AB132)</f>
        <v>1</v>
      </c>
      <c r="AF133" s="419"/>
      <c r="AG133" s="872" t="s">
        <v>274</v>
      </c>
      <c r="AH133" s="225"/>
      <c r="AI133" s="225"/>
      <c r="AJ133" s="226">
        <f>SUM(AJ122:AJ132)</f>
        <v>603</v>
      </c>
      <c r="AK133" s="24"/>
      <c r="AL133" s="2278">
        <f>SUM(AL122:AL132)</f>
        <v>1</v>
      </c>
    </row>
    <row r="134" spans="1:38" ht="6" customHeight="1" thickBot="1">
      <c r="A134" s="2589"/>
      <c r="B134" s="2590"/>
      <c r="C134" s="2590"/>
      <c r="D134" s="2590"/>
      <c r="E134" s="2590"/>
      <c r="F134" s="2590"/>
      <c r="G134" s="2591"/>
      <c r="H134" s="49"/>
      <c r="I134" s="49"/>
      <c r="J134" s="49"/>
      <c r="K134" s="49"/>
      <c r="L134" s="571"/>
      <c r="M134" s="1677"/>
      <c r="N134" s="1677"/>
      <c r="O134" s="1677"/>
      <c r="P134" s="1677"/>
      <c r="Q134" s="1677"/>
      <c r="R134" s="1676"/>
      <c r="V134" s="571"/>
      <c r="W134" s="1677"/>
      <c r="X134" s="1677"/>
      <c r="Y134" s="1677"/>
      <c r="Z134" s="1677"/>
      <c r="AA134" s="1677"/>
      <c r="AB134" s="1676"/>
    </row>
    <row r="135" spans="1:38" ht="13.7" customHeight="1">
      <c r="A135" s="55"/>
      <c r="B135" s="55"/>
      <c r="C135" s="55"/>
      <c r="D135" s="55"/>
      <c r="E135" s="55"/>
      <c r="F135" s="55"/>
    </row>
    <row r="136" spans="1:38" ht="10.5" customHeight="1" thickBot="1">
      <c r="A136" s="55"/>
      <c r="B136" s="55"/>
      <c r="C136" s="55"/>
      <c r="D136" s="55"/>
      <c r="E136" s="55"/>
      <c r="F136" s="55"/>
    </row>
    <row r="137" spans="1:38" ht="18.75" customHeight="1" thickBot="1">
      <c r="A137" s="4704" t="s">
        <v>842</v>
      </c>
      <c r="B137" s="4705"/>
      <c r="C137" s="4705"/>
      <c r="D137" s="4705"/>
      <c r="E137" s="4705"/>
      <c r="F137" s="4705"/>
      <c r="G137" s="4706"/>
      <c r="H137" s="215"/>
      <c r="I137" s="215"/>
      <c r="J137" s="215"/>
      <c r="K137" s="215"/>
      <c r="L137" s="4704" t="s">
        <v>843</v>
      </c>
      <c r="M137" s="4709"/>
      <c r="N137" s="4709"/>
      <c r="O137" s="4709"/>
      <c r="P137" s="4709"/>
      <c r="Q137" s="4709"/>
      <c r="R137" s="4710"/>
      <c r="V137" s="4704" t="s">
        <v>861</v>
      </c>
      <c r="W137" s="4709"/>
      <c r="X137" s="4709"/>
      <c r="Y137" s="4709"/>
      <c r="Z137" s="4709"/>
      <c r="AA137" s="4709"/>
      <c r="AB137" s="4710"/>
      <c r="AF137" s="4704" t="s">
        <v>862</v>
      </c>
      <c r="AG137" s="4709"/>
      <c r="AH137" s="4709"/>
      <c r="AI137" s="4709"/>
      <c r="AJ137" s="4709"/>
      <c r="AK137" s="4709"/>
      <c r="AL137" s="4710"/>
    </row>
    <row r="138" spans="1:38" ht="22.5">
      <c r="A138" s="731"/>
      <c r="B138" s="732"/>
      <c r="C138" s="732"/>
      <c r="D138" s="732"/>
      <c r="E138" s="2592" t="s">
        <v>261</v>
      </c>
      <c r="F138" s="732"/>
      <c r="G138" s="733" t="s">
        <v>262</v>
      </c>
      <c r="H138" s="27"/>
      <c r="I138" s="49"/>
      <c r="J138" s="220"/>
      <c r="K138" s="27"/>
      <c r="L138" s="731"/>
      <c r="M138" s="732"/>
      <c r="N138" s="732"/>
      <c r="O138" s="732"/>
      <c r="P138" s="810" t="s">
        <v>261</v>
      </c>
      <c r="Q138" s="732"/>
      <c r="R138" s="733" t="s">
        <v>262</v>
      </c>
      <c r="V138" s="731"/>
      <c r="W138" s="732"/>
      <c r="X138" s="732"/>
      <c r="Y138" s="732"/>
      <c r="Z138" s="810" t="s">
        <v>261</v>
      </c>
      <c r="AA138" s="732"/>
      <c r="AB138" s="733" t="s">
        <v>262</v>
      </c>
      <c r="AF138" s="731"/>
      <c r="AG138" s="732"/>
      <c r="AH138" s="732"/>
      <c r="AI138" s="732"/>
      <c r="AJ138" s="810" t="s">
        <v>261</v>
      </c>
      <c r="AK138" s="732"/>
      <c r="AL138" s="733" t="s">
        <v>262</v>
      </c>
    </row>
    <row r="139" spans="1:38" ht="12.75" customHeight="1">
      <c r="A139" s="419">
        <v>1</v>
      </c>
      <c r="B139" s="49" t="s">
        <v>520</v>
      </c>
      <c r="C139" s="49"/>
      <c r="D139" s="468"/>
      <c r="E139" s="222">
        <v>170</v>
      </c>
      <c r="F139" s="23"/>
      <c r="G139" s="2475">
        <v>0.31</v>
      </c>
      <c r="H139" s="49"/>
      <c r="I139" s="49"/>
      <c r="J139" s="2442"/>
      <c r="K139" s="49"/>
      <c r="L139" s="419">
        <v>1</v>
      </c>
      <c r="M139" s="49" t="s">
        <v>520</v>
      </c>
      <c r="N139" s="49"/>
      <c r="O139" s="468"/>
      <c r="P139" s="222">
        <v>173</v>
      </c>
      <c r="Q139" s="23"/>
      <c r="R139" s="2277">
        <f>P139/P150</f>
        <v>0.3105924596050269</v>
      </c>
      <c r="V139" s="419">
        <v>1</v>
      </c>
      <c r="W139" s="49" t="s">
        <v>520</v>
      </c>
      <c r="X139" s="49"/>
      <c r="Y139" s="468"/>
      <c r="Z139" s="222">
        <v>176</v>
      </c>
      <c r="AA139" s="23"/>
      <c r="AB139" s="2277">
        <f>Z139/Z150</f>
        <v>0.31205673758865249</v>
      </c>
      <c r="AF139" s="419">
        <v>1</v>
      </c>
      <c r="AG139" s="49" t="s">
        <v>520</v>
      </c>
      <c r="AH139" s="49"/>
      <c r="AI139" s="468"/>
      <c r="AJ139" s="222">
        <v>175</v>
      </c>
      <c r="AK139" s="23"/>
      <c r="AL139" s="2277">
        <f>AJ139/AJ150</f>
        <v>0.30647985989492121</v>
      </c>
    </row>
    <row r="140" spans="1:38">
      <c r="A140" s="419">
        <v>2</v>
      </c>
      <c r="B140" s="49" t="s">
        <v>519</v>
      </c>
      <c r="C140" s="49"/>
      <c r="D140" s="468"/>
      <c r="E140" s="222">
        <v>106</v>
      </c>
      <c r="F140" s="23"/>
      <c r="G140" s="2475">
        <v>0.19</v>
      </c>
      <c r="H140" s="49"/>
      <c r="I140" s="49"/>
      <c r="J140" s="2442"/>
      <c r="K140" s="49"/>
      <c r="L140" s="419">
        <v>2</v>
      </c>
      <c r="M140" s="49" t="s">
        <v>519</v>
      </c>
      <c r="N140" s="49"/>
      <c r="O140" s="468"/>
      <c r="P140" s="222">
        <v>106</v>
      </c>
      <c r="Q140" s="23"/>
      <c r="R140" s="2277">
        <f>P140/P150</f>
        <v>0.19030520646319568</v>
      </c>
      <c r="V140" s="419">
        <v>2</v>
      </c>
      <c r="W140" s="49" t="s">
        <v>519</v>
      </c>
      <c r="X140" s="49"/>
      <c r="Y140" s="468"/>
      <c r="Z140" s="222">
        <v>107</v>
      </c>
      <c r="AA140" s="23"/>
      <c r="AB140" s="2277">
        <f>Z140/Z150</f>
        <v>0.18971631205673758</v>
      </c>
      <c r="AF140" s="419">
        <v>2</v>
      </c>
      <c r="AG140" s="49" t="s">
        <v>519</v>
      </c>
      <c r="AH140" s="49"/>
      <c r="AI140" s="468"/>
      <c r="AJ140" s="222">
        <v>107</v>
      </c>
      <c r="AK140" s="23"/>
      <c r="AL140" s="2277">
        <f>AJ140/AJ150</f>
        <v>0.18739054290718038</v>
      </c>
    </row>
    <row r="141" spans="1:38">
      <c r="A141" s="419">
        <v>3</v>
      </c>
      <c r="B141" s="49" t="s">
        <v>607</v>
      </c>
      <c r="C141" s="49"/>
      <c r="D141" s="468"/>
      <c r="E141" s="222">
        <v>66</v>
      </c>
      <c r="F141" s="23"/>
      <c r="G141" s="2475">
        <v>0.12</v>
      </c>
      <c r="H141" s="49"/>
      <c r="I141" s="49"/>
      <c r="J141" s="2119"/>
      <c r="K141" s="49"/>
      <c r="L141" s="419">
        <v>3</v>
      </c>
      <c r="M141" s="49" t="s">
        <v>607</v>
      </c>
      <c r="N141" s="49"/>
      <c r="O141" s="468"/>
      <c r="P141" s="222">
        <v>63</v>
      </c>
      <c r="Q141" s="23"/>
      <c r="R141" s="2277">
        <f>P141/P150</f>
        <v>0.11310592459605028</v>
      </c>
      <c r="V141" s="419">
        <v>3</v>
      </c>
      <c r="W141" s="49" t="s">
        <v>607</v>
      </c>
      <c r="X141" s="49"/>
      <c r="Y141" s="468"/>
      <c r="Z141" s="222">
        <v>63</v>
      </c>
      <c r="AA141" s="23"/>
      <c r="AB141" s="2277">
        <f>Z141/Z150</f>
        <v>0.11170212765957446</v>
      </c>
      <c r="AF141" s="419">
        <v>3</v>
      </c>
      <c r="AG141" s="49" t="s">
        <v>607</v>
      </c>
      <c r="AH141" s="49"/>
      <c r="AI141" s="468"/>
      <c r="AJ141" s="222">
        <v>63</v>
      </c>
      <c r="AK141" s="23"/>
      <c r="AL141" s="2277">
        <f>AJ141/AJ150</f>
        <v>0.11033274956217162</v>
      </c>
    </row>
    <row r="142" spans="1:38">
      <c r="A142" s="419">
        <v>4</v>
      </c>
      <c r="B142" s="49" t="s">
        <v>487</v>
      </c>
      <c r="C142" s="49"/>
      <c r="D142" s="468"/>
      <c r="E142" s="222">
        <v>45</v>
      </c>
      <c r="F142" s="23"/>
      <c r="G142" s="2475">
        <v>0.08</v>
      </c>
      <c r="H142" s="49"/>
      <c r="I142" s="49"/>
      <c r="J142" s="2119"/>
      <c r="K142" s="49"/>
      <c r="L142" s="419">
        <v>4</v>
      </c>
      <c r="M142" s="49" t="s">
        <v>487</v>
      </c>
      <c r="N142" s="49"/>
      <c r="O142" s="468"/>
      <c r="P142" s="222">
        <v>46</v>
      </c>
      <c r="Q142" s="23"/>
      <c r="R142" s="2277">
        <f>P142/P150</f>
        <v>8.2585278276481155E-2</v>
      </c>
      <c r="V142" s="419">
        <v>4</v>
      </c>
      <c r="W142" s="49" t="s">
        <v>487</v>
      </c>
      <c r="X142" s="49"/>
      <c r="Y142" s="468"/>
      <c r="Z142" s="222">
        <v>48</v>
      </c>
      <c r="AA142" s="23"/>
      <c r="AB142" s="2277">
        <f>Z142/Z150</f>
        <v>8.5106382978723402E-2</v>
      </c>
      <c r="AF142" s="419">
        <v>4</v>
      </c>
      <c r="AG142" s="49" t="s">
        <v>487</v>
      </c>
      <c r="AH142" s="49"/>
      <c r="AI142" s="468"/>
      <c r="AJ142" s="222">
        <v>49</v>
      </c>
      <c r="AK142" s="23"/>
      <c r="AL142" s="2277">
        <f>AJ142/AJ150</f>
        <v>8.5814360770577927E-2</v>
      </c>
    </row>
    <row r="143" spans="1:38" ht="12.75" customHeight="1">
      <c r="A143" s="419">
        <v>5</v>
      </c>
      <c r="B143" s="49" t="s">
        <v>267</v>
      </c>
      <c r="C143" s="49"/>
      <c r="D143" s="468"/>
      <c r="E143" s="222">
        <v>22</v>
      </c>
      <c r="F143" s="23"/>
      <c r="G143" s="2475">
        <v>0.04</v>
      </c>
      <c r="H143" s="49"/>
      <c r="I143" s="49"/>
      <c r="J143" s="2119"/>
      <c r="K143" s="49"/>
      <c r="L143" s="419">
        <v>5</v>
      </c>
      <c r="M143" s="49" t="s">
        <v>267</v>
      </c>
      <c r="N143" s="49"/>
      <c r="O143" s="468"/>
      <c r="P143" s="222">
        <v>21</v>
      </c>
      <c r="Q143" s="23"/>
      <c r="R143" s="2277">
        <f>P143/P150</f>
        <v>3.7701974865350089E-2</v>
      </c>
      <c r="V143" s="419">
        <v>5</v>
      </c>
      <c r="W143" s="49" t="s">
        <v>267</v>
      </c>
      <c r="X143" s="49"/>
      <c r="Y143" s="468"/>
      <c r="Z143" s="222">
        <v>20</v>
      </c>
      <c r="AA143" s="23"/>
      <c r="AB143" s="2277">
        <f>Z143/Z150</f>
        <v>3.5460992907801421E-2</v>
      </c>
      <c r="AF143" s="419">
        <v>5</v>
      </c>
      <c r="AG143" s="49" t="s">
        <v>267</v>
      </c>
      <c r="AH143" s="49"/>
      <c r="AI143" s="468"/>
      <c r="AJ143" s="222">
        <v>20</v>
      </c>
      <c r="AK143" s="23"/>
      <c r="AL143" s="2277">
        <f>AJ143/AJ150</f>
        <v>3.5026269702276708E-2</v>
      </c>
    </row>
    <row r="144" spans="1:38" ht="12.75" customHeight="1">
      <c r="A144" s="419">
        <v>6</v>
      </c>
      <c r="B144" s="49" t="s">
        <v>598</v>
      </c>
      <c r="C144" s="49"/>
      <c r="D144" s="468"/>
      <c r="E144" s="222">
        <v>14</v>
      </c>
      <c r="F144" s="23"/>
      <c r="G144" s="2475">
        <v>0.03</v>
      </c>
      <c r="H144" s="49"/>
      <c r="I144" s="49"/>
      <c r="J144" s="2119"/>
      <c r="K144" s="49"/>
      <c r="L144" s="419">
        <v>6</v>
      </c>
      <c r="M144" s="49" t="s">
        <v>598</v>
      </c>
      <c r="N144" s="49"/>
      <c r="O144" s="468"/>
      <c r="P144" s="222">
        <v>15</v>
      </c>
      <c r="Q144" s="23"/>
      <c r="R144" s="2277">
        <f>P144/P150</f>
        <v>2.6929982046678635E-2</v>
      </c>
      <c r="V144" s="419">
        <v>6</v>
      </c>
      <c r="W144" s="49" t="s">
        <v>598</v>
      </c>
      <c r="X144" s="49"/>
      <c r="Y144" s="468"/>
      <c r="Z144" s="222">
        <v>16</v>
      </c>
      <c r="AA144" s="23"/>
      <c r="AB144" s="2277">
        <f>Z144/Z150</f>
        <v>2.8368794326241134E-2</v>
      </c>
      <c r="AF144" s="419">
        <v>6</v>
      </c>
      <c r="AG144" s="49" t="s">
        <v>598</v>
      </c>
      <c r="AH144" s="49"/>
      <c r="AI144" s="468"/>
      <c r="AJ144" s="222">
        <v>18</v>
      </c>
      <c r="AK144" s="23"/>
      <c r="AL144" s="2277">
        <f>AJ144/AJ150</f>
        <v>3.1523642732049037E-2</v>
      </c>
    </row>
    <row r="145" spans="1:38" ht="12.75" customHeight="1">
      <c r="A145" s="419">
        <v>7</v>
      </c>
      <c r="B145" s="2448" t="s">
        <v>272</v>
      </c>
      <c r="C145" s="49"/>
      <c r="D145" s="468"/>
      <c r="E145" s="222">
        <v>11</v>
      </c>
      <c r="F145" s="23"/>
      <c r="G145" s="2475">
        <v>0.02</v>
      </c>
      <c r="H145" s="49"/>
      <c r="I145" s="49"/>
      <c r="J145" s="2119"/>
      <c r="K145" s="49"/>
      <c r="L145" s="419">
        <v>7</v>
      </c>
      <c r="M145" s="2474" t="s">
        <v>272</v>
      </c>
      <c r="N145" s="49"/>
      <c r="O145" s="468"/>
      <c r="P145" s="222">
        <v>11</v>
      </c>
      <c r="Q145" s="23"/>
      <c r="R145" s="2277">
        <f>P145/P150</f>
        <v>1.9748653500897665E-2</v>
      </c>
      <c r="V145" s="419">
        <v>7</v>
      </c>
      <c r="W145" s="2568" t="s">
        <v>272</v>
      </c>
      <c r="X145" s="49"/>
      <c r="Y145" s="468"/>
      <c r="Z145" s="222">
        <v>11</v>
      </c>
      <c r="AA145" s="23"/>
      <c r="AB145" s="2277">
        <f>Z145/Z150</f>
        <v>1.9503546099290781E-2</v>
      </c>
      <c r="AF145" s="419">
        <v>7</v>
      </c>
      <c r="AG145" s="2571" t="s">
        <v>272</v>
      </c>
      <c r="AH145" s="49"/>
      <c r="AI145" s="468"/>
      <c r="AJ145" s="222">
        <v>11</v>
      </c>
      <c r="AK145" s="23"/>
      <c r="AL145" s="2277">
        <f>AJ145/AJ150</f>
        <v>1.9264448336252189E-2</v>
      </c>
    </row>
    <row r="146" spans="1:38" ht="12.75" customHeight="1">
      <c r="A146" s="419">
        <v>8</v>
      </c>
      <c r="B146" s="734" t="s">
        <v>608</v>
      </c>
      <c r="C146" s="2477"/>
      <c r="D146" s="2477"/>
      <c r="E146" s="222">
        <v>9</v>
      </c>
      <c r="F146" s="23"/>
      <c r="G146" s="2475">
        <v>0.02</v>
      </c>
      <c r="H146" s="49"/>
      <c r="I146" s="49"/>
      <c r="K146" s="49"/>
      <c r="L146" s="419">
        <v>8</v>
      </c>
      <c r="M146" s="734" t="s">
        <v>608</v>
      </c>
      <c r="N146" s="2477"/>
      <c r="O146" s="2477"/>
      <c r="P146" s="222">
        <v>11</v>
      </c>
      <c r="Q146" s="23"/>
      <c r="R146" s="2277">
        <f>P146/P150</f>
        <v>1.9748653500897665E-2</v>
      </c>
      <c r="V146" s="419">
        <v>8</v>
      </c>
      <c r="W146" s="734" t="s">
        <v>608</v>
      </c>
      <c r="X146" s="2477"/>
      <c r="Y146" s="2477"/>
      <c r="Z146" s="222">
        <v>11</v>
      </c>
      <c r="AA146" s="23"/>
      <c r="AB146" s="2277">
        <f>Z146/Z150</f>
        <v>1.9503546099290781E-2</v>
      </c>
      <c r="AF146" s="419">
        <v>8</v>
      </c>
      <c r="AG146" s="734" t="s">
        <v>608</v>
      </c>
      <c r="AH146" s="2477"/>
      <c r="AI146" s="2477"/>
      <c r="AJ146" s="222">
        <v>11</v>
      </c>
      <c r="AK146" s="23"/>
      <c r="AL146" s="2277">
        <f>AJ146/AJ150</f>
        <v>1.9264448336252189E-2</v>
      </c>
    </row>
    <row r="147" spans="1:38" ht="12.75" customHeight="1">
      <c r="A147" s="419">
        <v>9</v>
      </c>
      <c r="B147" s="734" t="s">
        <v>269</v>
      </c>
      <c r="C147" s="49"/>
      <c r="D147" s="468"/>
      <c r="E147" s="222">
        <v>8</v>
      </c>
      <c r="F147" s="23"/>
      <c r="G147" s="2475">
        <v>0.01</v>
      </c>
      <c r="H147" s="49"/>
      <c r="I147" s="49"/>
      <c r="J147" s="2119"/>
      <c r="K147" s="49"/>
      <c r="L147" s="419">
        <v>9</v>
      </c>
      <c r="M147" s="49" t="s">
        <v>705</v>
      </c>
      <c r="N147" s="49"/>
      <c r="O147" s="468"/>
      <c r="P147" s="222">
        <v>9</v>
      </c>
      <c r="Q147" s="23"/>
      <c r="R147" s="2277">
        <f>P147/P150</f>
        <v>1.615798922800718E-2</v>
      </c>
      <c r="V147" s="419">
        <v>9</v>
      </c>
      <c r="W147" s="49" t="s">
        <v>705</v>
      </c>
      <c r="X147" s="49"/>
      <c r="Y147" s="468"/>
      <c r="Z147" s="222">
        <v>9</v>
      </c>
      <c r="AA147" s="23"/>
      <c r="AB147" s="2277">
        <f>Z147/Z150</f>
        <v>1.5957446808510637E-2</v>
      </c>
      <c r="AF147" s="419">
        <v>9</v>
      </c>
      <c r="AG147" s="49" t="s">
        <v>705</v>
      </c>
      <c r="AH147" s="49"/>
      <c r="AI147" s="468"/>
      <c r="AJ147" s="222">
        <v>10</v>
      </c>
      <c r="AK147" s="23"/>
      <c r="AL147" s="2277">
        <f>AJ147/AJ150</f>
        <v>1.7513134851138354E-2</v>
      </c>
    </row>
    <row r="148" spans="1:38" ht="12.75" customHeight="1">
      <c r="A148" s="419">
        <v>10</v>
      </c>
      <c r="B148" s="49" t="s">
        <v>236</v>
      </c>
      <c r="C148" s="49"/>
      <c r="D148" s="49"/>
      <c r="E148" s="222">
        <v>8</v>
      </c>
      <c r="F148" s="23"/>
      <c r="G148" s="2475">
        <v>0.01</v>
      </c>
      <c r="H148" s="49"/>
      <c r="I148" s="49"/>
      <c r="J148" s="2119"/>
      <c r="K148" s="49"/>
      <c r="L148" s="419">
        <v>10</v>
      </c>
      <c r="M148" s="49" t="s">
        <v>236</v>
      </c>
      <c r="N148" s="49"/>
      <c r="O148" s="49"/>
      <c r="P148" s="222">
        <v>8</v>
      </c>
      <c r="Q148" s="23"/>
      <c r="R148" s="2277">
        <f>P148/P150</f>
        <v>1.4362657091561939E-2</v>
      </c>
      <c r="V148" s="419">
        <v>10</v>
      </c>
      <c r="W148" s="49" t="s">
        <v>236</v>
      </c>
      <c r="X148" s="49"/>
      <c r="Y148" s="49"/>
      <c r="Z148" s="222">
        <v>8</v>
      </c>
      <c r="AA148" s="23"/>
      <c r="AB148" s="2277">
        <f>Z148/Z150</f>
        <v>1.4184397163120567E-2</v>
      </c>
      <c r="AF148" s="419">
        <v>10</v>
      </c>
      <c r="AG148" s="49" t="s">
        <v>236</v>
      </c>
      <c r="AH148" s="49"/>
      <c r="AI148" s="49"/>
      <c r="AJ148" s="222">
        <v>8</v>
      </c>
      <c r="AK148" s="23"/>
      <c r="AL148" s="2277">
        <f>AJ148/AJ150</f>
        <v>1.4010507880910683E-2</v>
      </c>
    </row>
    <row r="149" spans="1:38" ht="12.75" customHeight="1">
      <c r="A149" s="691"/>
      <c r="B149" s="599" t="s">
        <v>609</v>
      </c>
      <c r="C149" s="599"/>
      <c r="D149" s="599"/>
      <c r="E149" s="2447">
        <v>96</v>
      </c>
      <c r="F149" s="393"/>
      <c r="G149" s="2475">
        <v>0.17</v>
      </c>
      <c r="H149" s="49"/>
      <c r="I149" s="49"/>
      <c r="J149" s="2119"/>
      <c r="K149" s="49"/>
      <c r="L149" s="691"/>
      <c r="M149" s="599" t="s">
        <v>609</v>
      </c>
      <c r="N149" s="599"/>
      <c r="O149" s="599"/>
      <c r="P149" s="2473">
        <v>94</v>
      </c>
      <c r="Q149" s="393"/>
      <c r="R149" s="2277">
        <f>P149/P150</f>
        <v>0.16876122082585279</v>
      </c>
      <c r="V149" s="691"/>
      <c r="W149" s="599" t="s">
        <v>609</v>
      </c>
      <c r="X149" s="599"/>
      <c r="Y149" s="599"/>
      <c r="Z149" s="2567">
        <v>95</v>
      </c>
      <c r="AA149" s="393"/>
      <c r="AB149" s="2277">
        <f>Z149/Z150</f>
        <v>0.16843971631205673</v>
      </c>
      <c r="AF149" s="691"/>
      <c r="AG149" s="599" t="s">
        <v>609</v>
      </c>
      <c r="AH149" s="599"/>
      <c r="AI149" s="599"/>
      <c r="AJ149" s="2570">
        <v>99</v>
      </c>
      <c r="AK149" s="393"/>
      <c r="AL149" s="2277">
        <f>AJ149/AJ150</f>
        <v>0.1733800350262697</v>
      </c>
    </row>
    <row r="150" spans="1:38" ht="12.75" customHeight="1" thickBot="1">
      <c r="A150" s="419"/>
      <c r="B150" s="872" t="s">
        <v>274</v>
      </c>
      <c r="C150" s="225"/>
      <c r="D150" s="225"/>
      <c r="E150" s="226">
        <v>555</v>
      </c>
      <c r="F150" s="24"/>
      <c r="G150" s="2476">
        <v>1</v>
      </c>
      <c r="H150" s="225"/>
      <c r="I150" s="49"/>
      <c r="J150" s="215"/>
      <c r="K150" s="49"/>
      <c r="L150" s="419"/>
      <c r="M150" s="872" t="s">
        <v>274</v>
      </c>
      <c r="N150" s="225"/>
      <c r="O150" s="225"/>
      <c r="P150" s="226">
        <v>557</v>
      </c>
      <c r="Q150" s="24"/>
      <c r="R150" s="2278">
        <f>SUM(R139:R149)</f>
        <v>1</v>
      </c>
      <c r="V150" s="419"/>
      <c r="W150" s="872" t="s">
        <v>274</v>
      </c>
      <c r="X150" s="225"/>
      <c r="Y150" s="225"/>
      <c r="Z150" s="226">
        <v>564</v>
      </c>
      <c r="AA150" s="24"/>
      <c r="AB150" s="2278">
        <f>SUM(AB139:AB149)</f>
        <v>1</v>
      </c>
      <c r="AF150" s="2572"/>
      <c r="AG150" s="2573" t="s">
        <v>274</v>
      </c>
      <c r="AH150" s="2574"/>
      <c r="AI150" s="2574"/>
      <c r="AJ150" s="2575">
        <v>571</v>
      </c>
      <c r="AK150" s="2576"/>
      <c r="AL150" s="2577">
        <f>SUM(AL139:AL149)</f>
        <v>1</v>
      </c>
    </row>
    <row r="151" spans="1:38" ht="6" customHeight="1" thickBot="1">
      <c r="A151" s="571"/>
      <c r="B151" s="1677"/>
      <c r="C151" s="1677"/>
      <c r="D151" s="1677"/>
      <c r="E151" s="1677"/>
      <c r="F151" s="1677"/>
      <c r="G151" s="1676"/>
      <c r="H151" s="49"/>
      <c r="I151" s="49"/>
      <c r="J151" s="49"/>
      <c r="K151" s="49"/>
      <c r="L151" s="571"/>
      <c r="M151" s="1677"/>
      <c r="N151" s="1677"/>
      <c r="O151" s="1677"/>
      <c r="P151" s="1677"/>
      <c r="Q151" s="1677"/>
      <c r="R151" s="1676"/>
      <c r="V151" s="571"/>
      <c r="W151" s="1677"/>
      <c r="X151" s="1677"/>
      <c r="Y151" s="1677"/>
      <c r="Z151" s="1677"/>
      <c r="AA151" s="1677"/>
      <c r="AB151" s="1676"/>
    </row>
    <row r="152" spans="1:38" ht="21.2" customHeight="1">
      <c r="A152" s="55"/>
      <c r="B152" s="49"/>
      <c r="C152" s="49"/>
      <c r="D152" s="468"/>
      <c r="E152" s="23"/>
      <c r="F152" s="23"/>
      <c r="G152" s="1459"/>
      <c r="H152" s="23"/>
    </row>
    <row r="153" spans="1:38" ht="12.75" customHeight="1" thickBot="1">
      <c r="A153" s="404"/>
      <c r="B153" s="55"/>
      <c r="C153" s="55"/>
      <c r="D153" s="55"/>
      <c r="E153" s="55"/>
      <c r="F153" s="55"/>
    </row>
    <row r="154" spans="1:38" ht="12.75" customHeight="1" thickBot="1">
      <c r="A154" s="4704" t="s">
        <v>796</v>
      </c>
      <c r="B154" s="4705"/>
      <c r="C154" s="4705"/>
      <c r="D154" s="4705"/>
      <c r="E154" s="4705"/>
      <c r="F154" s="4705"/>
      <c r="G154" s="4706"/>
      <c r="H154" s="215"/>
      <c r="I154" s="215"/>
      <c r="J154" s="215"/>
      <c r="K154" s="215"/>
      <c r="L154" s="4704" t="s">
        <v>805</v>
      </c>
      <c r="M154" s="4709"/>
      <c r="N154" s="4709"/>
      <c r="O154" s="4709"/>
      <c r="P154" s="4709"/>
      <c r="Q154" s="4709"/>
      <c r="R154" s="4710"/>
      <c r="V154" s="4704" t="s">
        <v>806</v>
      </c>
      <c r="W154" s="4705"/>
      <c r="X154" s="4705"/>
      <c r="Y154" s="4705"/>
      <c r="Z154" s="4705"/>
      <c r="AA154" s="4705"/>
      <c r="AB154" s="4706"/>
      <c r="AE154" s="4704" t="s">
        <v>807</v>
      </c>
      <c r="AF154" s="4705"/>
      <c r="AG154" s="4705"/>
      <c r="AH154" s="4705"/>
      <c r="AI154" s="4705"/>
      <c r="AJ154" s="4705"/>
      <c r="AK154" s="4706"/>
    </row>
    <row r="155" spans="1:38" ht="12.75" customHeight="1">
      <c r="A155" s="731"/>
      <c r="B155" s="732"/>
      <c r="C155" s="732"/>
      <c r="D155" s="732"/>
      <c r="E155" s="810" t="s">
        <v>261</v>
      </c>
      <c r="F155" s="732"/>
      <c r="G155" s="733" t="s">
        <v>262</v>
      </c>
      <c r="H155" s="27"/>
      <c r="I155" s="49"/>
      <c r="J155" s="220"/>
      <c r="K155" s="27"/>
      <c r="L155" s="731"/>
      <c r="M155" s="732"/>
      <c r="N155" s="732"/>
      <c r="O155" s="732"/>
      <c r="P155" s="810" t="s">
        <v>261</v>
      </c>
      <c r="Q155" s="732"/>
      <c r="R155" s="733" t="s">
        <v>262</v>
      </c>
      <c r="V155" s="731"/>
      <c r="W155" s="732"/>
      <c r="X155" s="732"/>
      <c r="Y155" s="732"/>
      <c r="Z155" s="810" t="s">
        <v>261</v>
      </c>
      <c r="AA155" s="732"/>
      <c r="AB155" s="733" t="s">
        <v>262</v>
      </c>
      <c r="AE155" s="731"/>
      <c r="AF155" s="732"/>
      <c r="AG155" s="732"/>
      <c r="AH155" s="732"/>
      <c r="AI155" s="810" t="s">
        <v>261</v>
      </c>
      <c r="AJ155" s="732"/>
      <c r="AK155" s="733" t="s">
        <v>262</v>
      </c>
    </row>
    <row r="156" spans="1:38" ht="12.75" customHeight="1">
      <c r="A156" s="419">
        <v>1</v>
      </c>
      <c r="B156" s="49" t="s">
        <v>520</v>
      </c>
      <c r="C156" s="49"/>
      <c r="D156" s="468"/>
      <c r="E156" s="222">
        <v>173</v>
      </c>
      <c r="F156" s="23"/>
      <c r="G156" s="223">
        <f>SUM(E156/E167*100)</f>
        <v>31.801470588235293</v>
      </c>
      <c r="H156" s="49"/>
      <c r="I156" s="49"/>
      <c r="J156" s="2264"/>
      <c r="K156" s="49"/>
      <c r="L156" s="419">
        <v>1</v>
      </c>
      <c r="M156" s="49" t="s">
        <v>520</v>
      </c>
      <c r="N156" s="49"/>
      <c r="O156" s="468"/>
      <c r="P156" s="222">
        <v>178</v>
      </c>
      <c r="Q156" s="23"/>
      <c r="R156" s="223">
        <f>SUM(P156/P167*100)</f>
        <v>32.014388489208635</v>
      </c>
      <c r="V156" s="419">
        <v>1</v>
      </c>
      <c r="W156" s="49" t="s">
        <v>520</v>
      </c>
      <c r="X156" s="49"/>
      <c r="Y156" s="468"/>
      <c r="Z156" s="222">
        <v>176</v>
      </c>
      <c r="AA156" s="23"/>
      <c r="AB156" s="223">
        <f>SUM(Z156/Z167*100)</f>
        <v>31.711711711711711</v>
      </c>
      <c r="AE156" s="419">
        <v>1</v>
      </c>
      <c r="AF156" s="49" t="s">
        <v>520</v>
      </c>
      <c r="AG156" s="49"/>
      <c r="AH156" s="468"/>
      <c r="AI156" s="222">
        <v>171</v>
      </c>
      <c r="AJ156" s="23"/>
      <c r="AK156" s="2277">
        <f>AI156/AI167</f>
        <v>0.30978260869565216</v>
      </c>
    </row>
    <row r="157" spans="1:38" ht="18.75" customHeight="1">
      <c r="A157" s="419">
        <v>2</v>
      </c>
      <c r="B157" s="49" t="s">
        <v>519</v>
      </c>
      <c r="C157" s="49"/>
      <c r="D157" s="468"/>
      <c r="E157" s="222">
        <v>111</v>
      </c>
      <c r="F157" s="23"/>
      <c r="G157" s="223">
        <f>SUM(E157/E167*100)</f>
        <v>20.40441176470588</v>
      </c>
      <c r="H157" s="49"/>
      <c r="I157" s="49"/>
      <c r="J157" s="2264"/>
      <c r="K157" s="49"/>
      <c r="L157" s="419">
        <v>2</v>
      </c>
      <c r="M157" s="49" t="s">
        <v>519</v>
      </c>
      <c r="N157" s="49"/>
      <c r="O157" s="468"/>
      <c r="P157" s="222">
        <v>109</v>
      </c>
      <c r="Q157" s="23"/>
      <c r="R157" s="223">
        <f>SUM(P157/P167*100)</f>
        <v>19.60431654676259</v>
      </c>
      <c r="V157" s="419">
        <v>2</v>
      </c>
      <c r="W157" s="49" t="s">
        <v>519</v>
      </c>
      <c r="X157" s="49"/>
      <c r="Y157" s="468"/>
      <c r="Z157" s="222">
        <v>107</v>
      </c>
      <c r="AA157" s="23"/>
      <c r="AB157" s="223">
        <f>SUM(Z157/Z167*100)</f>
        <v>19.27927927927928</v>
      </c>
      <c r="AE157" s="419">
        <v>2</v>
      </c>
      <c r="AF157" s="49" t="s">
        <v>519</v>
      </c>
      <c r="AG157" s="49"/>
      <c r="AH157" s="468"/>
      <c r="AI157" s="222">
        <v>109</v>
      </c>
      <c r="AJ157" s="23"/>
      <c r="AK157" s="2277">
        <f>AI157/AI167</f>
        <v>0.19746376811594202</v>
      </c>
    </row>
    <row r="158" spans="1:38">
      <c r="A158" s="419">
        <v>3</v>
      </c>
      <c r="B158" s="49" t="s">
        <v>607</v>
      </c>
      <c r="C158" s="49"/>
      <c r="D158" s="468"/>
      <c r="E158" s="222">
        <v>60</v>
      </c>
      <c r="F158" s="23"/>
      <c r="G158" s="223">
        <f>SUM(E158/E167*100)</f>
        <v>11.029411764705882</v>
      </c>
      <c r="H158" s="49"/>
      <c r="I158" s="49"/>
      <c r="J158" s="2264"/>
      <c r="K158" s="49"/>
      <c r="L158" s="419">
        <v>3</v>
      </c>
      <c r="M158" s="49" t="s">
        <v>607</v>
      </c>
      <c r="N158" s="49"/>
      <c r="O158" s="468"/>
      <c r="P158" s="222">
        <v>62</v>
      </c>
      <c r="Q158" s="23"/>
      <c r="R158" s="223">
        <f>SUM(P158/P167*100)</f>
        <v>11.151079136690647</v>
      </c>
      <c r="V158" s="419">
        <v>3</v>
      </c>
      <c r="W158" s="49" t="s">
        <v>607</v>
      </c>
      <c r="X158" s="49"/>
      <c r="Y158" s="468"/>
      <c r="Z158" s="222">
        <v>63</v>
      </c>
      <c r="AA158" s="23"/>
      <c r="AB158" s="223">
        <f>SUM(Z158/Z167*100)</f>
        <v>11.351351351351353</v>
      </c>
      <c r="AE158" s="419">
        <v>3</v>
      </c>
      <c r="AF158" s="49" t="s">
        <v>607</v>
      </c>
      <c r="AG158" s="49"/>
      <c r="AH158" s="468"/>
      <c r="AI158" s="222">
        <v>64</v>
      </c>
      <c r="AJ158" s="23"/>
      <c r="AK158" s="2277">
        <f>AI158/AI167</f>
        <v>0.11594202898550725</v>
      </c>
    </row>
    <row r="159" spans="1:38" ht="12.75" customHeight="1">
      <c r="A159" s="419">
        <v>4</v>
      </c>
      <c r="B159" s="49" t="s">
        <v>487</v>
      </c>
      <c r="C159" s="49"/>
      <c r="D159" s="468"/>
      <c r="E159" s="222">
        <v>37</v>
      </c>
      <c r="F159" s="23"/>
      <c r="G159" s="223">
        <f>SUM(E159/E167*100)</f>
        <v>6.8014705882352935</v>
      </c>
      <c r="H159" s="49"/>
      <c r="I159" s="49"/>
      <c r="J159" s="2264"/>
      <c r="K159" s="49"/>
      <c r="L159" s="419">
        <v>4</v>
      </c>
      <c r="M159" s="49" t="s">
        <v>487</v>
      </c>
      <c r="N159" s="49"/>
      <c r="O159" s="468"/>
      <c r="P159" s="222">
        <v>39</v>
      </c>
      <c r="Q159" s="23"/>
      <c r="R159" s="223">
        <f>SUM(P159/P167*100)</f>
        <v>7.0143884892086321</v>
      </c>
      <c r="U159" s="222"/>
      <c r="V159" s="419">
        <v>4</v>
      </c>
      <c r="W159" s="49" t="s">
        <v>487</v>
      </c>
      <c r="X159" s="49"/>
      <c r="Y159" s="468"/>
      <c r="Z159" s="222">
        <v>40</v>
      </c>
      <c r="AA159" s="23"/>
      <c r="AB159" s="223">
        <f>SUM(Z159/Z167*100)</f>
        <v>7.2072072072072073</v>
      </c>
      <c r="AE159" s="419">
        <v>4</v>
      </c>
      <c r="AF159" s="49" t="s">
        <v>487</v>
      </c>
      <c r="AG159" s="49"/>
      <c r="AH159" s="468"/>
      <c r="AI159" s="222">
        <v>41</v>
      </c>
      <c r="AJ159" s="23"/>
      <c r="AK159" s="2277">
        <f>AI159/AI167</f>
        <v>7.4275362318840576E-2</v>
      </c>
    </row>
    <row r="160" spans="1:38">
      <c r="A160" s="419">
        <v>5</v>
      </c>
      <c r="B160" s="49" t="s">
        <v>267</v>
      </c>
      <c r="C160" s="49"/>
      <c r="D160" s="468"/>
      <c r="E160" s="222">
        <v>22</v>
      </c>
      <c r="F160" s="23"/>
      <c r="G160" s="223">
        <f>SUM(E160/E167*100)</f>
        <v>4.0441176470588234</v>
      </c>
      <c r="H160" s="49"/>
      <c r="I160" s="49"/>
      <c r="J160" s="2264"/>
      <c r="K160" s="49"/>
      <c r="L160" s="419">
        <v>5</v>
      </c>
      <c r="M160" s="49" t="s">
        <v>267</v>
      </c>
      <c r="N160" s="49"/>
      <c r="O160" s="468"/>
      <c r="P160" s="222">
        <v>24</v>
      </c>
      <c r="Q160" s="23"/>
      <c r="R160" s="223">
        <f>SUM(P160/P167*100)</f>
        <v>4.3165467625899279</v>
      </c>
      <c r="U160" s="222"/>
      <c r="V160" s="419">
        <v>5</v>
      </c>
      <c r="W160" s="49" t="s">
        <v>267</v>
      </c>
      <c r="X160" s="49"/>
      <c r="Y160" s="468"/>
      <c r="Z160" s="222">
        <v>23</v>
      </c>
      <c r="AA160" s="23"/>
      <c r="AB160" s="223">
        <f>SUM(Z160/Z167*100)</f>
        <v>4.1441441441441444</v>
      </c>
      <c r="AE160" s="419">
        <v>5</v>
      </c>
      <c r="AF160" s="49" t="s">
        <v>267</v>
      </c>
      <c r="AG160" s="49"/>
      <c r="AH160" s="468"/>
      <c r="AI160" s="222">
        <v>22</v>
      </c>
      <c r="AJ160" s="23"/>
      <c r="AK160" s="2277">
        <f>AI160/AI167</f>
        <v>3.9855072463768113E-2</v>
      </c>
    </row>
    <row r="161" spans="1:37">
      <c r="A161" s="419">
        <v>6</v>
      </c>
      <c r="B161" s="49" t="s">
        <v>598</v>
      </c>
      <c r="C161" s="49"/>
      <c r="D161" s="468"/>
      <c r="E161" s="222">
        <v>15</v>
      </c>
      <c r="F161" s="23"/>
      <c r="G161" s="223">
        <f>SUM(E161/E167*100)</f>
        <v>2.7573529411764706</v>
      </c>
      <c r="H161" s="49"/>
      <c r="I161" s="49"/>
      <c r="J161" s="2264"/>
      <c r="K161" s="49"/>
      <c r="L161" s="419">
        <v>6</v>
      </c>
      <c r="M161" s="49" t="s">
        <v>598</v>
      </c>
      <c r="N161" s="49"/>
      <c r="O161" s="468"/>
      <c r="P161" s="222">
        <v>15</v>
      </c>
      <c r="Q161" s="23"/>
      <c r="R161" s="223">
        <f>SUM(P161/P167*100)</f>
        <v>2.6978417266187051</v>
      </c>
      <c r="U161" s="222"/>
      <c r="V161" s="419">
        <v>6</v>
      </c>
      <c r="W161" s="49" t="s">
        <v>598</v>
      </c>
      <c r="X161" s="49"/>
      <c r="Y161" s="468"/>
      <c r="Z161" s="222">
        <v>14</v>
      </c>
      <c r="AA161" s="23"/>
      <c r="AB161" s="223">
        <f>SUM(Z161/Z167*100)</f>
        <v>2.5225225225225225</v>
      </c>
      <c r="AE161" s="419">
        <v>6</v>
      </c>
      <c r="AF161" s="49" t="s">
        <v>598</v>
      </c>
      <c r="AG161" s="49"/>
      <c r="AH161" s="468"/>
      <c r="AI161" s="222">
        <v>15</v>
      </c>
      <c r="AJ161" s="23"/>
      <c r="AK161" s="2277">
        <f>AI161/AI167</f>
        <v>2.717391304347826E-2</v>
      </c>
    </row>
    <row r="162" spans="1:37">
      <c r="A162" s="419">
        <v>7</v>
      </c>
      <c r="B162" s="1678" t="s">
        <v>272</v>
      </c>
      <c r="C162" s="49"/>
      <c r="D162" s="468"/>
      <c r="E162" s="222">
        <v>11</v>
      </c>
      <c r="F162" s="23"/>
      <c r="G162" s="223">
        <f>SUM(E162/E167*100)</f>
        <v>2.0220588235294117</v>
      </c>
      <c r="H162" s="49"/>
      <c r="I162" s="49"/>
      <c r="J162" s="2264"/>
      <c r="K162" s="49"/>
      <c r="L162" s="419">
        <v>7</v>
      </c>
      <c r="M162" s="2272" t="s">
        <v>272</v>
      </c>
      <c r="N162" s="49"/>
      <c r="O162" s="468"/>
      <c r="P162" s="222">
        <v>11</v>
      </c>
      <c r="Q162" s="23"/>
      <c r="R162" s="223">
        <f>SUM(P162/P167*100)</f>
        <v>1.9784172661870503</v>
      </c>
      <c r="U162" s="222"/>
      <c r="V162" s="419">
        <v>7</v>
      </c>
      <c r="W162" s="2272" t="s">
        <v>272</v>
      </c>
      <c r="X162" s="49"/>
      <c r="Y162" s="468"/>
      <c r="Z162" s="222">
        <v>12</v>
      </c>
      <c r="AA162" s="23"/>
      <c r="AB162" s="223">
        <f>SUM(Z162/Z167*100)</f>
        <v>2.1621621621621623</v>
      </c>
      <c r="AE162" s="419">
        <v>7</v>
      </c>
      <c r="AF162" s="2448" t="s">
        <v>272</v>
      </c>
      <c r="AG162" s="49"/>
      <c r="AH162" s="468"/>
      <c r="AI162" s="222">
        <v>11</v>
      </c>
      <c r="AJ162" s="23"/>
      <c r="AK162" s="2277">
        <f>AI162/AI167</f>
        <v>1.9927536231884056E-2</v>
      </c>
    </row>
    <row r="163" spans="1:37" ht="12.75" customHeight="1">
      <c r="A163" s="419">
        <v>8</v>
      </c>
      <c r="B163" s="734" t="s">
        <v>269</v>
      </c>
      <c r="C163" s="1675"/>
      <c r="D163" s="1675"/>
      <c r="E163" s="222">
        <v>9</v>
      </c>
      <c r="F163" s="23"/>
      <c r="G163" s="223">
        <f>SUM(E163/E167*100)</f>
        <v>1.6544117647058825</v>
      </c>
      <c r="H163" s="49"/>
      <c r="I163" s="49"/>
      <c r="K163" s="49"/>
      <c r="L163" s="419">
        <v>8</v>
      </c>
      <c r="M163" s="734" t="s">
        <v>269</v>
      </c>
      <c r="N163" s="2268"/>
      <c r="O163" s="2268"/>
      <c r="P163" s="222">
        <v>9</v>
      </c>
      <c r="Q163" s="23"/>
      <c r="R163" s="223">
        <f>SUM(P163/P167*100)</f>
        <v>1.6187050359712229</v>
      </c>
      <c r="U163" s="222"/>
      <c r="V163" s="419">
        <v>8</v>
      </c>
      <c r="W163" s="734" t="s">
        <v>269</v>
      </c>
      <c r="X163" s="2268"/>
      <c r="Y163" s="2268"/>
      <c r="Z163" s="222">
        <v>9</v>
      </c>
      <c r="AA163" s="23"/>
      <c r="AB163" s="223">
        <f>SUM(Z163/Z167*100)</f>
        <v>1.6216216216216217</v>
      </c>
      <c r="AE163" s="419">
        <v>8</v>
      </c>
      <c r="AF163" s="734" t="s">
        <v>269</v>
      </c>
      <c r="AG163" s="2446"/>
      <c r="AH163" s="2446"/>
      <c r="AI163" s="222">
        <v>8</v>
      </c>
      <c r="AJ163" s="23"/>
      <c r="AK163" s="2277">
        <f>AI163/AI167</f>
        <v>1.4492753623188406E-2</v>
      </c>
    </row>
    <row r="164" spans="1:37" ht="12.75" customHeight="1">
      <c r="A164" s="419">
        <v>9</v>
      </c>
      <c r="B164" s="734" t="s">
        <v>236</v>
      </c>
      <c r="C164" s="49"/>
      <c r="D164" s="468"/>
      <c r="E164" s="222">
        <v>9</v>
      </c>
      <c r="F164" s="23"/>
      <c r="G164" s="223">
        <f>SUM(E164/E167*100)</f>
        <v>1.6544117647058825</v>
      </c>
      <c r="H164" s="49"/>
      <c r="I164" s="49"/>
      <c r="J164" s="2264"/>
      <c r="K164" s="49"/>
      <c r="L164" s="419">
        <v>9</v>
      </c>
      <c r="M164" s="734" t="s">
        <v>236</v>
      </c>
      <c r="N164" s="49"/>
      <c r="O164" s="468"/>
      <c r="P164" s="222">
        <v>8</v>
      </c>
      <c r="Q164" s="23"/>
      <c r="R164" s="223">
        <f>SUM(P164/P167*100)</f>
        <v>1.4388489208633095</v>
      </c>
      <c r="U164" s="222"/>
      <c r="V164" s="419">
        <v>9</v>
      </c>
      <c r="W164" s="734" t="s">
        <v>236</v>
      </c>
      <c r="X164" s="49"/>
      <c r="Y164" s="468"/>
      <c r="Z164" s="222">
        <v>8</v>
      </c>
      <c r="AA164" s="23"/>
      <c r="AB164" s="223">
        <f>SUM(Z164/Z167*100)</f>
        <v>1.4414414414414414</v>
      </c>
      <c r="AE164" s="419">
        <v>9</v>
      </c>
      <c r="AF164" s="734" t="s">
        <v>236</v>
      </c>
      <c r="AG164" s="49"/>
      <c r="AH164" s="468"/>
      <c r="AI164" s="222">
        <v>8</v>
      </c>
      <c r="AJ164" s="23"/>
      <c r="AK164" s="2277">
        <f>AI164/AI167</f>
        <v>1.4492753623188406E-2</v>
      </c>
    </row>
    <row r="165" spans="1:37" ht="12.75" customHeight="1">
      <c r="A165" s="419">
        <v>10</v>
      </c>
      <c r="B165" s="49" t="s">
        <v>705</v>
      </c>
      <c r="C165" s="49"/>
      <c r="D165" s="49"/>
      <c r="E165" s="222">
        <v>8</v>
      </c>
      <c r="F165" s="23"/>
      <c r="G165" s="223">
        <f>SUM(E165/E167*100)</f>
        <v>1.4705882352941175</v>
      </c>
      <c r="H165" s="49"/>
      <c r="I165" s="49"/>
      <c r="J165" s="2264"/>
      <c r="K165" s="49"/>
      <c r="L165" s="419">
        <v>10</v>
      </c>
      <c r="M165" s="49" t="s">
        <v>705</v>
      </c>
      <c r="N165" s="49"/>
      <c r="O165" s="49"/>
      <c r="P165" s="222">
        <v>8</v>
      </c>
      <c r="Q165" s="23"/>
      <c r="R165" s="223">
        <f>SUM(P165/P167*100)</f>
        <v>1.4388489208633095</v>
      </c>
      <c r="U165" s="222"/>
      <c r="V165" s="419">
        <v>10</v>
      </c>
      <c r="W165" s="49" t="s">
        <v>705</v>
      </c>
      <c r="X165" s="49"/>
      <c r="Y165" s="49"/>
      <c r="Z165" s="222">
        <v>8</v>
      </c>
      <c r="AA165" s="23"/>
      <c r="AB165" s="223">
        <f>SUM(Z165/Z167*100)</f>
        <v>1.4414414414414414</v>
      </c>
      <c r="AE165" s="419">
        <v>10</v>
      </c>
      <c r="AF165" s="49" t="s">
        <v>705</v>
      </c>
      <c r="AG165" s="49"/>
      <c r="AH165" s="49"/>
      <c r="AI165" s="222">
        <v>8</v>
      </c>
      <c r="AJ165" s="23"/>
      <c r="AK165" s="2277">
        <f>AI165/AI167</f>
        <v>1.4492753623188406E-2</v>
      </c>
    </row>
    <row r="166" spans="1:37" ht="12.75" customHeight="1">
      <c r="A166" s="691"/>
      <c r="B166" s="599" t="s">
        <v>609</v>
      </c>
      <c r="C166" s="599"/>
      <c r="D166" s="599"/>
      <c r="E166" s="1865">
        <v>90</v>
      </c>
      <c r="F166" s="393"/>
      <c r="G166" s="600">
        <f>SUM(E166/E167*100)</f>
        <v>16.544117647058822</v>
      </c>
      <c r="H166" s="49"/>
      <c r="I166" s="49"/>
      <c r="J166" s="2264"/>
      <c r="K166" s="49"/>
      <c r="L166" s="691"/>
      <c r="M166" s="599" t="s">
        <v>609</v>
      </c>
      <c r="N166" s="599"/>
      <c r="O166" s="599"/>
      <c r="P166" s="2271">
        <v>93</v>
      </c>
      <c r="Q166" s="393"/>
      <c r="R166" s="600">
        <f>SUM(P166/P167*100)</f>
        <v>16.726618705035971</v>
      </c>
      <c r="U166" s="222"/>
      <c r="V166" s="691"/>
      <c r="W166" s="599" t="s">
        <v>609</v>
      </c>
      <c r="X166" s="599"/>
      <c r="Y166" s="599"/>
      <c r="Z166" s="2271">
        <v>95</v>
      </c>
      <c r="AA166" s="393"/>
      <c r="AB166" s="600">
        <f>SUM(Z166/Z167*100)</f>
        <v>17.117117117117118</v>
      </c>
      <c r="AE166" s="691"/>
      <c r="AF166" s="599" t="s">
        <v>609</v>
      </c>
      <c r="AG166" s="599"/>
      <c r="AH166" s="599"/>
      <c r="AI166" s="2447">
        <v>95</v>
      </c>
      <c r="AJ166" s="393"/>
      <c r="AK166" s="2277">
        <f>AI166/AI167</f>
        <v>0.17210144927536231</v>
      </c>
    </row>
    <row r="167" spans="1:37" ht="12.75" customHeight="1">
      <c r="A167" s="419"/>
      <c r="B167" s="872" t="s">
        <v>274</v>
      </c>
      <c r="C167" s="225"/>
      <c r="D167" s="225"/>
      <c r="E167" s="226">
        <v>544</v>
      </c>
      <c r="F167" s="24"/>
      <c r="G167" s="1458">
        <f>SUM(G156:G166)</f>
        <v>100.18382352941175</v>
      </c>
      <c r="H167" s="225"/>
      <c r="I167" s="49"/>
      <c r="J167" s="215"/>
      <c r="K167" s="49"/>
      <c r="L167" s="419"/>
      <c r="M167" s="872" t="s">
        <v>274</v>
      </c>
      <c r="N167" s="225"/>
      <c r="O167" s="225"/>
      <c r="P167" s="226">
        <v>556</v>
      </c>
      <c r="Q167" s="24"/>
      <c r="R167" s="1458">
        <f>SUM(R156:R166)</f>
        <v>99.999999999999986</v>
      </c>
      <c r="U167" s="222"/>
      <c r="V167" s="419"/>
      <c r="W167" s="872" t="s">
        <v>274</v>
      </c>
      <c r="X167" s="225"/>
      <c r="Y167" s="225"/>
      <c r="Z167" s="226">
        <v>555</v>
      </c>
      <c r="AA167" s="24"/>
      <c r="AB167" s="1458">
        <f>SUM(AB156:AB166)</f>
        <v>100.00000000000001</v>
      </c>
      <c r="AE167" s="419"/>
      <c r="AF167" s="872" t="s">
        <v>274</v>
      </c>
      <c r="AG167" s="225"/>
      <c r="AH167" s="225"/>
      <c r="AI167" s="226">
        <v>552</v>
      </c>
      <c r="AJ167" s="24"/>
      <c r="AK167" s="2278">
        <f>SUM(AK156:AK166)</f>
        <v>0.99999999999999978</v>
      </c>
    </row>
    <row r="168" spans="1:37" ht="12.75" customHeight="1" thickBot="1">
      <c r="A168" s="571"/>
      <c r="B168" s="1677"/>
      <c r="C168" s="1677"/>
      <c r="D168" s="1677"/>
      <c r="E168" s="1677"/>
      <c r="F168" s="1677"/>
      <c r="G168" s="1676"/>
      <c r="H168" s="49"/>
      <c r="I168" s="49"/>
      <c r="J168" s="49"/>
      <c r="K168" s="49"/>
      <c r="L168" s="571"/>
      <c r="M168" s="1677"/>
      <c r="N168" s="1677"/>
      <c r="O168" s="1677"/>
      <c r="P168" s="1677"/>
      <c r="Q168" s="1677"/>
      <c r="R168" s="1676"/>
      <c r="U168" s="222"/>
      <c r="V168" s="571"/>
      <c r="W168" s="1677"/>
      <c r="X168" s="1677"/>
      <c r="Y168" s="1677"/>
      <c r="Z168" s="1677"/>
      <c r="AA168" s="1677"/>
      <c r="AB168" s="1676"/>
      <c r="AE168" s="571"/>
      <c r="AF168" s="1677"/>
      <c r="AG168" s="1677"/>
      <c r="AH168" s="1677"/>
      <c r="AI168" s="1677"/>
      <c r="AJ168" s="1677"/>
      <c r="AK168" s="1676"/>
    </row>
    <row r="169" spans="1:37" ht="12.75" customHeight="1">
      <c r="A169" s="55"/>
      <c r="B169" s="49"/>
      <c r="C169" s="49"/>
      <c r="D169" s="468"/>
      <c r="E169" s="23"/>
      <c r="F169" s="23"/>
      <c r="G169" s="1459"/>
      <c r="H169" s="23"/>
      <c r="U169" s="222"/>
      <c r="V169" s="23"/>
      <c r="W169" s="1459"/>
      <c r="X169" s="20"/>
    </row>
    <row r="170" spans="1:37" ht="15.75" customHeight="1" thickBot="1">
      <c r="A170" s="55"/>
      <c r="B170" s="55"/>
      <c r="C170" s="55"/>
      <c r="D170" s="55"/>
      <c r="E170" s="55"/>
      <c r="F170" s="55"/>
      <c r="S170" s="23"/>
      <c r="T170" s="23"/>
      <c r="U170" s="23"/>
      <c r="V170" s="20"/>
      <c r="W170" s="20"/>
      <c r="X170" s="20"/>
    </row>
    <row r="171" spans="1:37" s="20" customFormat="1" ht="63.75" customHeight="1" thickBot="1">
      <c r="A171" s="4704" t="s">
        <v>773</v>
      </c>
      <c r="B171" s="4705"/>
      <c r="C171" s="4705"/>
      <c r="D171" s="4705"/>
      <c r="E171" s="4705"/>
      <c r="F171" s="4705"/>
      <c r="G171" s="4706"/>
      <c r="H171" s="668"/>
      <c r="I171" s="668"/>
      <c r="J171" s="4704" t="s">
        <v>774</v>
      </c>
      <c r="K171" s="4705"/>
      <c r="L171" s="4705"/>
      <c r="M171" s="4705"/>
      <c r="N171" s="4705"/>
      <c r="O171" s="4705"/>
      <c r="P171" s="4706"/>
      <c r="Q171" s="668"/>
      <c r="R171" s="4704" t="s">
        <v>783</v>
      </c>
      <c r="S171" s="4705"/>
      <c r="T171" s="4705"/>
      <c r="U171" s="4705"/>
      <c r="V171" s="4705"/>
      <c r="W171" s="4705"/>
      <c r="X171" s="4706"/>
      <c r="Z171" s="4704" t="s">
        <v>791</v>
      </c>
      <c r="AA171" s="4705"/>
      <c r="AB171" s="4705"/>
      <c r="AC171" s="4705"/>
      <c r="AD171" s="4705"/>
      <c r="AE171" s="4705"/>
      <c r="AF171" s="4706"/>
    </row>
    <row r="172" spans="1:37" s="20" customFormat="1" ht="17.45" customHeight="1">
      <c r="A172" s="731"/>
      <c r="B172" s="732"/>
      <c r="C172" s="732"/>
      <c r="D172" s="732"/>
      <c r="E172" s="810" t="s">
        <v>261</v>
      </c>
      <c r="F172" s="732"/>
      <c r="G172" s="733" t="s">
        <v>262</v>
      </c>
      <c r="H172" s="668"/>
      <c r="I172" s="668"/>
      <c r="J172" s="731"/>
      <c r="K172" s="732"/>
      <c r="L172" s="732"/>
      <c r="M172" s="732"/>
      <c r="N172" s="810" t="s">
        <v>261</v>
      </c>
      <c r="O172" s="732"/>
      <c r="P172" s="733" t="s">
        <v>262</v>
      </c>
      <c r="Q172" s="668"/>
      <c r="R172" s="731"/>
      <c r="S172" s="732"/>
      <c r="T172" s="732"/>
      <c r="U172" s="732"/>
      <c r="V172" s="810" t="s">
        <v>261</v>
      </c>
      <c r="W172" s="732"/>
      <c r="X172" s="733" t="s">
        <v>262</v>
      </c>
      <c r="Z172" s="731"/>
      <c r="AA172" s="732"/>
      <c r="AB172" s="732"/>
      <c r="AC172" s="732"/>
      <c r="AD172" s="810" t="s">
        <v>261</v>
      </c>
      <c r="AE172" s="732"/>
      <c r="AF172" s="733" t="s">
        <v>262</v>
      </c>
    </row>
    <row r="173" spans="1:37" s="20" customFormat="1" ht="17.45" customHeight="1">
      <c r="A173" s="419">
        <v>1</v>
      </c>
      <c r="B173" s="49" t="s">
        <v>520</v>
      </c>
      <c r="C173" s="49"/>
      <c r="D173" s="468"/>
      <c r="E173" s="222">
        <v>158</v>
      </c>
      <c r="F173" s="23"/>
      <c r="G173" s="223">
        <f>SUM(E173/E184*100)</f>
        <v>30.679611650485437</v>
      </c>
      <c r="H173" s="668"/>
      <c r="I173" s="668"/>
      <c r="J173" s="419">
        <v>1</v>
      </c>
      <c r="K173" s="49" t="s">
        <v>520</v>
      </c>
      <c r="L173" s="49"/>
      <c r="M173" s="468"/>
      <c r="N173" s="222">
        <v>161</v>
      </c>
      <c r="O173" s="23"/>
      <c r="P173" s="223">
        <f>SUM(N173/N184*100)</f>
        <v>30.725190839694655</v>
      </c>
      <c r="Q173" s="668"/>
      <c r="R173" s="419">
        <v>1</v>
      </c>
      <c r="S173" s="49" t="s">
        <v>520</v>
      </c>
      <c r="T173" s="49"/>
      <c r="U173" s="468"/>
      <c r="V173" s="222">
        <v>162</v>
      </c>
      <c r="W173" s="23"/>
      <c r="X173" s="223">
        <f>SUM(V173/V184*100)</f>
        <v>30.111524163568777</v>
      </c>
      <c r="Z173" s="419">
        <v>1</v>
      </c>
      <c r="AA173" s="49" t="s">
        <v>520</v>
      </c>
      <c r="AB173" s="49"/>
      <c r="AC173" s="468"/>
      <c r="AD173" s="222">
        <v>166</v>
      </c>
      <c r="AE173" s="23"/>
      <c r="AF173" s="223">
        <f>SUM(AD173/AD184*100)</f>
        <v>30.627306273062732</v>
      </c>
    </row>
    <row r="174" spans="1:37" s="20" customFormat="1" ht="17.45" customHeight="1">
      <c r="A174" s="419">
        <v>2</v>
      </c>
      <c r="B174" s="49" t="s">
        <v>519</v>
      </c>
      <c r="C174" s="49"/>
      <c r="D174" s="468"/>
      <c r="E174" s="222">
        <v>109</v>
      </c>
      <c r="F174" s="23"/>
      <c r="G174" s="223">
        <f>SUM(E174/E184*100)</f>
        <v>21.16504854368932</v>
      </c>
      <c r="H174" s="668"/>
      <c r="I174" s="668"/>
      <c r="J174" s="419">
        <v>2</v>
      </c>
      <c r="K174" s="49" t="s">
        <v>519</v>
      </c>
      <c r="L174" s="49"/>
      <c r="M174" s="468"/>
      <c r="N174" s="222">
        <v>109</v>
      </c>
      <c r="O174" s="23"/>
      <c r="P174" s="223">
        <f>SUM(N174/N184*100)</f>
        <v>20.801526717557252</v>
      </c>
      <c r="Q174" s="668"/>
      <c r="R174" s="419">
        <v>2</v>
      </c>
      <c r="S174" s="49" t="s">
        <v>519</v>
      </c>
      <c r="T174" s="49"/>
      <c r="U174" s="468"/>
      <c r="V174" s="222">
        <v>111</v>
      </c>
      <c r="W174" s="23"/>
      <c r="X174" s="223">
        <f>SUM(V174/V184*100)</f>
        <v>20.631970260223049</v>
      </c>
      <c r="Z174" s="419">
        <v>2</v>
      </c>
      <c r="AA174" s="49" t="s">
        <v>519</v>
      </c>
      <c r="AB174" s="49"/>
      <c r="AC174" s="468"/>
      <c r="AD174" s="222">
        <v>113</v>
      </c>
      <c r="AE174" s="23"/>
      <c r="AF174" s="223">
        <f>SUM(AD174/AD184*100)</f>
        <v>20.84870848708487</v>
      </c>
    </row>
    <row r="175" spans="1:37" s="20" customFormat="1" ht="17.45" customHeight="1">
      <c r="A175" s="419">
        <v>3</v>
      </c>
      <c r="B175" s="49" t="s">
        <v>607</v>
      </c>
      <c r="C175" s="49"/>
      <c r="D175" s="468"/>
      <c r="E175" s="222">
        <v>55</v>
      </c>
      <c r="F175" s="23"/>
      <c r="G175" s="223">
        <f>SUM(E175/E184*100)</f>
        <v>10.679611650485436</v>
      </c>
      <c r="H175" s="668"/>
      <c r="I175" s="668"/>
      <c r="J175" s="419">
        <v>3</v>
      </c>
      <c r="K175" s="49" t="s">
        <v>607</v>
      </c>
      <c r="L175" s="49"/>
      <c r="M175" s="468"/>
      <c r="N175" s="222">
        <v>58</v>
      </c>
      <c r="O175" s="23"/>
      <c r="P175" s="223">
        <f>SUM(N175/N184*100)</f>
        <v>11.068702290076336</v>
      </c>
      <c r="Q175" s="668"/>
      <c r="R175" s="419">
        <v>3</v>
      </c>
      <c r="S175" s="49" t="s">
        <v>607</v>
      </c>
      <c r="T175" s="49"/>
      <c r="U175" s="468"/>
      <c r="V175" s="222">
        <v>62</v>
      </c>
      <c r="W175" s="23"/>
      <c r="X175" s="223">
        <f>SUM(V175/V184*100)</f>
        <v>11.524163568773234</v>
      </c>
      <c r="Z175" s="419">
        <v>3</v>
      </c>
      <c r="AA175" s="49" t="s">
        <v>607</v>
      </c>
      <c r="AB175" s="49"/>
      <c r="AC175" s="468"/>
      <c r="AD175" s="222">
        <v>58</v>
      </c>
      <c r="AE175" s="23"/>
      <c r="AF175" s="223">
        <f>SUM(AD175/AD184*100)</f>
        <v>10.701107011070111</v>
      </c>
    </row>
    <row r="176" spans="1:37" s="20" customFormat="1" ht="17.45" customHeight="1">
      <c r="A176" s="419">
        <v>4</v>
      </c>
      <c r="B176" s="49" t="s">
        <v>487</v>
      </c>
      <c r="C176" s="49"/>
      <c r="D176" s="468"/>
      <c r="E176" s="222">
        <v>31</v>
      </c>
      <c r="F176" s="23"/>
      <c r="G176" s="223">
        <f>SUM(E176/E184*100)</f>
        <v>6.0194174757281553</v>
      </c>
      <c r="H176" s="668"/>
      <c r="I176" s="668"/>
      <c r="J176" s="419">
        <v>4</v>
      </c>
      <c r="K176" s="49" t="s">
        <v>487</v>
      </c>
      <c r="L176" s="49"/>
      <c r="M176" s="468"/>
      <c r="N176" s="222">
        <v>32</v>
      </c>
      <c r="O176" s="23"/>
      <c r="P176" s="223">
        <f>SUM(N176/N184*100)</f>
        <v>6.1068702290076331</v>
      </c>
      <c r="Q176" s="668"/>
      <c r="R176" s="419">
        <v>4</v>
      </c>
      <c r="S176" s="49" t="s">
        <v>487</v>
      </c>
      <c r="T176" s="49"/>
      <c r="U176" s="468"/>
      <c r="V176" s="222">
        <v>35</v>
      </c>
      <c r="W176" s="23"/>
      <c r="X176" s="223">
        <f>SUM(V176/V184*100)</f>
        <v>6.5055762081784385</v>
      </c>
      <c r="Z176" s="419">
        <v>4</v>
      </c>
      <c r="AA176" s="49" t="s">
        <v>487</v>
      </c>
      <c r="AB176" s="49"/>
      <c r="AC176" s="468"/>
      <c r="AD176" s="222">
        <v>37</v>
      </c>
      <c r="AE176" s="23"/>
      <c r="AF176" s="223">
        <f>SUM(AD176/AD184*100)</f>
        <v>6.8265682656826572</v>
      </c>
    </row>
    <row r="177" spans="1:32" s="20" customFormat="1" ht="17.45" customHeight="1">
      <c r="A177" s="419">
        <v>5</v>
      </c>
      <c r="B177" s="49" t="s">
        <v>267</v>
      </c>
      <c r="C177" s="49"/>
      <c r="D177" s="468"/>
      <c r="E177" s="222">
        <v>19</v>
      </c>
      <c r="F177" s="23"/>
      <c r="G177" s="223">
        <f>SUM(E177/E184*100)</f>
        <v>3.6893203883495143</v>
      </c>
      <c r="H177" s="668"/>
      <c r="I177" s="668"/>
      <c r="J177" s="419">
        <v>5</v>
      </c>
      <c r="K177" s="49" t="s">
        <v>267</v>
      </c>
      <c r="L177" s="49"/>
      <c r="M177" s="468"/>
      <c r="N177" s="222">
        <v>20</v>
      </c>
      <c r="O177" s="23"/>
      <c r="P177" s="223">
        <f>SUM(N177/N184*100)</f>
        <v>3.8167938931297711</v>
      </c>
      <c r="Q177" s="668"/>
      <c r="R177" s="419">
        <v>5</v>
      </c>
      <c r="S177" s="49" t="s">
        <v>267</v>
      </c>
      <c r="T177" s="49"/>
      <c r="U177" s="468"/>
      <c r="V177" s="222">
        <v>23</v>
      </c>
      <c r="W177" s="23"/>
      <c r="X177" s="223">
        <f>SUM(V177/V184*100)</f>
        <v>4.2750929368029738</v>
      </c>
      <c r="Z177" s="419">
        <v>5</v>
      </c>
      <c r="AA177" s="49" t="s">
        <v>267</v>
      </c>
      <c r="AB177" s="49"/>
      <c r="AC177" s="468"/>
      <c r="AD177" s="222">
        <v>24</v>
      </c>
      <c r="AE177" s="23"/>
      <c r="AF177" s="223">
        <f>SUM(AD177/AD184*100)</f>
        <v>4.428044280442804</v>
      </c>
    </row>
    <row r="178" spans="1:32" s="20" customFormat="1" ht="17.45" customHeight="1">
      <c r="A178" s="419">
        <v>6</v>
      </c>
      <c r="B178" s="49" t="s">
        <v>598</v>
      </c>
      <c r="C178" s="49"/>
      <c r="D178" s="468"/>
      <c r="E178" s="222">
        <v>15</v>
      </c>
      <c r="F178" s="23"/>
      <c r="G178" s="223">
        <f>SUM(E178/E184*100)</f>
        <v>2.912621359223301</v>
      </c>
      <c r="H178" s="668"/>
      <c r="I178" s="668"/>
      <c r="J178" s="419">
        <v>6</v>
      </c>
      <c r="K178" s="49" t="s">
        <v>598</v>
      </c>
      <c r="L178" s="49"/>
      <c r="M178" s="468"/>
      <c r="N178" s="222">
        <v>15</v>
      </c>
      <c r="O178" s="23"/>
      <c r="P178" s="223">
        <f>SUM(N178/N184*100)</f>
        <v>2.8625954198473282</v>
      </c>
      <c r="Q178" s="668"/>
      <c r="R178" s="419">
        <v>6</v>
      </c>
      <c r="S178" s="49" t="s">
        <v>598</v>
      </c>
      <c r="T178" s="49"/>
      <c r="U178" s="468"/>
      <c r="V178" s="222">
        <v>15</v>
      </c>
      <c r="W178" s="23"/>
      <c r="X178" s="223">
        <f>SUM(V178/V184*100)</f>
        <v>2.7881040892193307</v>
      </c>
      <c r="Z178" s="419">
        <v>6</v>
      </c>
      <c r="AA178" s="49" t="s">
        <v>598</v>
      </c>
      <c r="AB178" s="49"/>
      <c r="AC178" s="468"/>
      <c r="AD178" s="222">
        <v>16</v>
      </c>
      <c r="AE178" s="23"/>
      <c r="AF178" s="223">
        <f>SUM(AD178/AD184*100)</f>
        <v>2.9520295202952029</v>
      </c>
    </row>
    <row r="179" spans="1:32" s="20" customFormat="1" ht="17.45" customHeight="1">
      <c r="A179" s="419">
        <v>7</v>
      </c>
      <c r="B179" s="2122" t="s">
        <v>272</v>
      </c>
      <c r="C179" s="49"/>
      <c r="D179" s="468"/>
      <c r="E179" s="222">
        <v>11</v>
      </c>
      <c r="F179" s="23"/>
      <c r="G179" s="223">
        <f>SUM(E179/E184*100)</f>
        <v>2.1359223300970873</v>
      </c>
      <c r="H179" s="668"/>
      <c r="I179" s="668"/>
      <c r="J179" s="419">
        <v>7</v>
      </c>
      <c r="K179" s="2122" t="s">
        <v>272</v>
      </c>
      <c r="L179" s="49"/>
      <c r="M179" s="468"/>
      <c r="N179" s="222">
        <v>11</v>
      </c>
      <c r="O179" s="23"/>
      <c r="P179" s="223">
        <f>SUM(N179/N184*100)</f>
        <v>2.0992366412213741</v>
      </c>
      <c r="Q179" s="668"/>
      <c r="R179" s="419">
        <v>7</v>
      </c>
      <c r="S179" s="2122" t="s">
        <v>272</v>
      </c>
      <c r="T179" s="49"/>
      <c r="U179" s="468"/>
      <c r="V179" s="222">
        <v>12</v>
      </c>
      <c r="W179" s="23"/>
      <c r="X179" s="223">
        <f>SUM(V179/V184*100)</f>
        <v>2.2304832713754648</v>
      </c>
      <c r="Z179" s="419">
        <v>7</v>
      </c>
      <c r="AA179" s="2122" t="s">
        <v>272</v>
      </c>
      <c r="AB179" s="49"/>
      <c r="AC179" s="468"/>
      <c r="AD179" s="222">
        <v>12</v>
      </c>
      <c r="AE179" s="23"/>
      <c r="AF179" s="223">
        <f>SUM(AD179/AD184*100)</f>
        <v>2.214022140221402</v>
      </c>
    </row>
    <row r="180" spans="1:32" s="20" customFormat="1" ht="17.45" customHeight="1">
      <c r="A180" s="419">
        <v>8</v>
      </c>
      <c r="B180" s="734" t="s">
        <v>269</v>
      </c>
      <c r="C180" s="2120"/>
      <c r="D180" s="2120"/>
      <c r="E180" s="222">
        <v>9</v>
      </c>
      <c r="F180" s="23"/>
      <c r="G180" s="223">
        <f>SUM(E180/E184*100)</f>
        <v>1.7475728155339807</v>
      </c>
      <c r="H180" s="668"/>
      <c r="I180" s="668"/>
      <c r="J180" s="419">
        <v>8</v>
      </c>
      <c r="K180" s="734" t="s">
        <v>269</v>
      </c>
      <c r="L180" s="2120"/>
      <c r="M180" s="2120"/>
      <c r="N180" s="222">
        <v>9</v>
      </c>
      <c r="O180" s="23"/>
      <c r="P180" s="223">
        <f>SUM(N180/N184*100)</f>
        <v>1.717557251908397</v>
      </c>
      <c r="Q180" s="668"/>
      <c r="R180" s="419">
        <v>8</v>
      </c>
      <c r="S180" s="734" t="s">
        <v>269</v>
      </c>
      <c r="T180" s="2120"/>
      <c r="U180" s="2120"/>
      <c r="V180" s="222">
        <v>9</v>
      </c>
      <c r="W180" s="23"/>
      <c r="X180" s="223">
        <f>SUM(V180/V184*100)</f>
        <v>1.6728624535315983</v>
      </c>
      <c r="Z180" s="419">
        <v>8</v>
      </c>
      <c r="AA180" s="734" t="s">
        <v>269</v>
      </c>
      <c r="AB180" s="2120"/>
      <c r="AC180" s="2120"/>
      <c r="AD180" s="222">
        <v>9</v>
      </c>
      <c r="AE180" s="23"/>
      <c r="AF180" s="223">
        <f>SUM(AD180/AD184*100)</f>
        <v>1.6605166051660518</v>
      </c>
    </row>
    <row r="181" spans="1:32" s="20" customFormat="1" ht="17.45" customHeight="1">
      <c r="A181" s="419">
        <v>9</v>
      </c>
      <c r="B181" s="734" t="s">
        <v>236</v>
      </c>
      <c r="C181" s="49"/>
      <c r="D181" s="468"/>
      <c r="E181" s="222">
        <v>9</v>
      </c>
      <c r="F181" s="23"/>
      <c r="G181" s="223">
        <f>SUM(E181/E184*100)</f>
        <v>1.7475728155339807</v>
      </c>
      <c r="H181" s="668"/>
      <c r="I181" s="668"/>
      <c r="J181" s="419">
        <v>9</v>
      </c>
      <c r="K181" s="734" t="s">
        <v>236</v>
      </c>
      <c r="L181" s="49"/>
      <c r="M181" s="468"/>
      <c r="N181" s="222">
        <v>8</v>
      </c>
      <c r="O181" s="23"/>
      <c r="P181" s="223">
        <f>SUM(N181/N184*100)</f>
        <v>1.5267175572519083</v>
      </c>
      <c r="Q181" s="668"/>
      <c r="R181" s="419">
        <v>9</v>
      </c>
      <c r="S181" s="734" t="s">
        <v>236</v>
      </c>
      <c r="T181" s="49"/>
      <c r="U181" s="468"/>
      <c r="V181" s="222">
        <v>9</v>
      </c>
      <c r="W181" s="23"/>
      <c r="X181" s="223">
        <f>SUM(V181/V184*100)</f>
        <v>1.6728624535315983</v>
      </c>
      <c r="Z181" s="419">
        <v>9</v>
      </c>
      <c r="AA181" s="734" t="s">
        <v>236</v>
      </c>
      <c r="AB181" s="49"/>
      <c r="AC181" s="468"/>
      <c r="AD181" s="222">
        <v>9</v>
      </c>
      <c r="AE181" s="23"/>
      <c r="AF181" s="223">
        <f>SUM(AD181/AD184*100)</f>
        <v>1.6605166051660518</v>
      </c>
    </row>
    <row r="182" spans="1:32" s="20" customFormat="1" ht="17.45" customHeight="1">
      <c r="A182" s="419">
        <v>10</v>
      </c>
      <c r="B182" s="49" t="s">
        <v>271</v>
      </c>
      <c r="C182" s="49"/>
      <c r="D182" s="49"/>
      <c r="E182" s="222">
        <v>8</v>
      </c>
      <c r="F182" s="23"/>
      <c r="G182" s="223">
        <f>SUM(E182/E184*100)</f>
        <v>1.5533980582524272</v>
      </c>
      <c r="H182" s="668"/>
      <c r="I182" s="668"/>
      <c r="J182" s="419">
        <v>10</v>
      </c>
      <c r="K182" s="49" t="s">
        <v>705</v>
      </c>
      <c r="L182" s="49"/>
      <c r="M182" s="49"/>
      <c r="N182" s="222">
        <v>8</v>
      </c>
      <c r="O182" s="23"/>
      <c r="P182" s="223">
        <f>SUM(N182/N184*100)</f>
        <v>1.5267175572519083</v>
      </c>
      <c r="Q182" s="668"/>
      <c r="R182" s="419">
        <v>10</v>
      </c>
      <c r="S182" s="49" t="s">
        <v>705</v>
      </c>
      <c r="T182" s="49"/>
      <c r="U182" s="49"/>
      <c r="V182" s="222">
        <v>8</v>
      </c>
      <c r="W182" s="23"/>
      <c r="X182" s="223">
        <f>SUM(V182/V184*100)</f>
        <v>1.486988847583643</v>
      </c>
      <c r="Z182" s="419">
        <v>10</v>
      </c>
      <c r="AA182" s="49" t="s">
        <v>705</v>
      </c>
      <c r="AB182" s="49"/>
      <c r="AC182" s="49"/>
      <c r="AD182" s="222">
        <v>8</v>
      </c>
      <c r="AE182" s="23"/>
      <c r="AF182" s="223">
        <f>SUM(AD182/AD184*100)</f>
        <v>1.4760147601476015</v>
      </c>
    </row>
    <row r="183" spans="1:32" s="20" customFormat="1" ht="17.45" customHeight="1">
      <c r="A183" s="691"/>
      <c r="B183" s="599" t="s">
        <v>609</v>
      </c>
      <c r="C183" s="599"/>
      <c r="D183" s="599"/>
      <c r="E183" s="2121">
        <v>91</v>
      </c>
      <c r="F183" s="393"/>
      <c r="G183" s="600">
        <f>SUM(E183/E184*100)</f>
        <v>17.66990291262136</v>
      </c>
      <c r="H183" s="668"/>
      <c r="I183" s="668"/>
      <c r="J183" s="691"/>
      <c r="K183" s="599" t="s">
        <v>609</v>
      </c>
      <c r="L183" s="599"/>
      <c r="M183" s="599"/>
      <c r="N183" s="2121">
        <v>93</v>
      </c>
      <c r="O183" s="393"/>
      <c r="P183" s="600">
        <f>SUM(N183/N184*100)</f>
        <v>17.748091603053435</v>
      </c>
      <c r="Q183" s="668"/>
      <c r="R183" s="691"/>
      <c r="S183" s="599" t="s">
        <v>609</v>
      </c>
      <c r="T183" s="599"/>
      <c r="U183" s="599"/>
      <c r="V183" s="2121">
        <v>92</v>
      </c>
      <c r="W183" s="393"/>
      <c r="X183" s="600">
        <f>SUM(V183/V184*100)</f>
        <v>17.100371747211895</v>
      </c>
      <c r="Z183" s="691"/>
      <c r="AA183" s="599" t="s">
        <v>609</v>
      </c>
      <c r="AB183" s="599"/>
      <c r="AC183" s="599"/>
      <c r="AD183" s="2121">
        <v>90</v>
      </c>
      <c r="AE183" s="393"/>
      <c r="AF183" s="600">
        <f>SUM(AD183/AD184*100)</f>
        <v>16.605166051660518</v>
      </c>
    </row>
    <row r="184" spans="1:32" s="20" customFormat="1" ht="17.45" customHeight="1">
      <c r="A184" s="419"/>
      <c r="B184" s="872" t="s">
        <v>274</v>
      </c>
      <c r="C184" s="225"/>
      <c r="D184" s="225"/>
      <c r="E184" s="226">
        <f>SUM(E173:E183)</f>
        <v>515</v>
      </c>
      <c r="F184" s="24"/>
      <c r="G184" s="1458">
        <f>SUM(G173:G183)</f>
        <v>100</v>
      </c>
      <c r="H184" s="668"/>
      <c r="I184" s="668"/>
      <c r="J184" s="419"/>
      <c r="K184" s="872" t="s">
        <v>274</v>
      </c>
      <c r="L184" s="225"/>
      <c r="M184" s="225"/>
      <c r="N184" s="226">
        <f>SUM(N173:N183)</f>
        <v>524</v>
      </c>
      <c r="O184" s="24"/>
      <c r="P184" s="1458">
        <f>SUM(P173:P183)</f>
        <v>100.00000000000003</v>
      </c>
      <c r="Q184" s="668"/>
      <c r="R184" s="419"/>
      <c r="S184" s="872" t="s">
        <v>274</v>
      </c>
      <c r="T184" s="225"/>
      <c r="U184" s="225"/>
      <c r="V184" s="226">
        <f>SUM(V173:V183)</f>
        <v>538</v>
      </c>
      <c r="W184" s="24"/>
      <c r="X184" s="1458">
        <f>SUM(X173:X183)</f>
        <v>100</v>
      </c>
      <c r="Z184" s="419"/>
      <c r="AA184" s="872" t="s">
        <v>274</v>
      </c>
      <c r="AB184" s="225"/>
      <c r="AC184" s="225"/>
      <c r="AD184" s="226">
        <f>SUM(AD173:AD183)</f>
        <v>542</v>
      </c>
      <c r="AE184" s="24"/>
      <c r="AF184" s="1458">
        <f>SUM(AF173:AF183)</f>
        <v>100</v>
      </c>
    </row>
    <row r="185" spans="1:32" s="20" customFormat="1" ht="17.45" customHeight="1" thickBot="1">
      <c r="A185" s="571"/>
      <c r="B185" s="1677"/>
      <c r="C185" s="1677"/>
      <c r="D185" s="1677"/>
      <c r="E185" s="1677"/>
      <c r="F185" s="1677"/>
      <c r="G185" s="1676"/>
      <c r="H185" s="668"/>
      <c r="I185" s="668"/>
      <c r="J185" s="571"/>
      <c r="K185" s="1677"/>
      <c r="L185" s="1677"/>
      <c r="M185" s="1677"/>
      <c r="N185" s="1677"/>
      <c r="O185" s="1677"/>
      <c r="P185" s="1676"/>
      <c r="Q185" s="668"/>
      <c r="R185" s="571"/>
      <c r="S185" s="1677"/>
      <c r="T185" s="1677"/>
      <c r="U185" s="1677"/>
      <c r="V185" s="1677"/>
      <c r="W185" s="1677"/>
      <c r="X185" s="1676"/>
      <c r="Z185" s="571"/>
      <c r="AA185" s="1677"/>
      <c r="AB185" s="1677"/>
      <c r="AC185" s="1677"/>
      <c r="AD185" s="1677"/>
      <c r="AE185" s="1677"/>
      <c r="AF185" s="1676"/>
    </row>
    <row r="186" spans="1:32" s="20" customFormat="1" ht="17.45" customHeight="1" thickBot="1">
      <c r="A186" s="667"/>
      <c r="B186" s="668"/>
      <c r="C186" s="668"/>
      <c r="D186" s="668"/>
      <c r="E186" s="668"/>
      <c r="F186" s="668"/>
      <c r="G186" s="668"/>
      <c r="H186" s="668"/>
      <c r="I186" s="668"/>
      <c r="J186" s="668"/>
      <c r="K186" s="668"/>
      <c r="L186" s="668"/>
      <c r="M186" s="668"/>
      <c r="N186" s="668"/>
      <c r="O186" s="668"/>
      <c r="P186" s="668"/>
      <c r="Q186" s="668"/>
      <c r="R186" s="668"/>
      <c r="S186" s="668"/>
      <c r="T186" s="668"/>
      <c r="U186" s="214"/>
    </row>
    <row r="187" spans="1:32" s="20" customFormat="1" ht="17.45" customHeight="1" thickBot="1">
      <c r="A187" s="4704" t="s">
        <v>735</v>
      </c>
      <c r="B187" s="4709"/>
      <c r="C187" s="4709"/>
      <c r="D187" s="4709"/>
      <c r="E187" s="4709"/>
      <c r="F187" s="4709"/>
      <c r="G187" s="4710"/>
      <c r="H187" s="668"/>
      <c r="I187" s="668"/>
      <c r="J187" s="4704" t="s">
        <v>740</v>
      </c>
      <c r="K187" s="4705"/>
      <c r="L187" s="4705"/>
      <c r="M187" s="4705"/>
      <c r="N187" s="4705"/>
      <c r="O187" s="4705"/>
      <c r="P187" s="4706"/>
      <c r="Q187" s="668"/>
      <c r="R187" s="4704" t="s">
        <v>756</v>
      </c>
      <c r="S187" s="4705"/>
      <c r="T187" s="4705"/>
      <c r="U187" s="4705"/>
      <c r="V187" s="4705"/>
      <c r="W187" s="4705"/>
      <c r="X187" s="4706"/>
      <c r="Z187" s="4704" t="s">
        <v>763</v>
      </c>
      <c r="AA187" s="4705"/>
      <c r="AB187" s="4705"/>
      <c r="AC187" s="4705"/>
      <c r="AD187" s="4705"/>
      <c r="AE187" s="4705"/>
      <c r="AF187" s="4706"/>
    </row>
    <row r="188" spans="1:32" s="20" customFormat="1" ht="17.45" customHeight="1">
      <c r="A188" s="731"/>
      <c r="B188" s="732"/>
      <c r="C188" s="732"/>
      <c r="D188" s="732"/>
      <c r="E188" s="810" t="s">
        <v>261</v>
      </c>
      <c r="F188" s="732"/>
      <c r="G188" s="733" t="s">
        <v>262</v>
      </c>
      <c r="H188" s="668"/>
      <c r="I188" s="668"/>
      <c r="J188" s="731"/>
      <c r="K188" s="732"/>
      <c r="L188" s="732"/>
      <c r="M188" s="732"/>
      <c r="N188" s="810" t="s">
        <v>261</v>
      </c>
      <c r="O188" s="732"/>
      <c r="P188" s="733" t="s">
        <v>262</v>
      </c>
      <c r="Q188" s="668"/>
      <c r="R188" s="731"/>
      <c r="S188" s="732"/>
      <c r="T188" s="732"/>
      <c r="U188" s="732"/>
      <c r="V188" s="810" t="s">
        <v>261</v>
      </c>
      <c r="W188" s="732"/>
      <c r="X188" s="733" t="s">
        <v>262</v>
      </c>
      <c r="Z188" s="731"/>
      <c r="AA188" s="732"/>
      <c r="AB188" s="732"/>
      <c r="AC188" s="732"/>
      <c r="AD188" s="810" t="s">
        <v>261</v>
      </c>
      <c r="AE188" s="732"/>
      <c r="AF188" s="733" t="s">
        <v>262</v>
      </c>
    </row>
    <row r="189" spans="1:32" s="20" customFormat="1" ht="17.45" customHeight="1">
      <c r="A189" s="419">
        <v>1</v>
      </c>
      <c r="B189" s="49" t="s">
        <v>520</v>
      </c>
      <c r="C189" s="49"/>
      <c r="D189" s="468"/>
      <c r="E189" s="23">
        <v>180</v>
      </c>
      <c r="F189" s="23"/>
      <c r="G189" s="223">
        <f>SUM(E189/E200*100)</f>
        <v>33.088235294117645</v>
      </c>
      <c r="H189" s="668"/>
      <c r="I189" s="668"/>
      <c r="J189" s="419">
        <v>1</v>
      </c>
      <c r="K189" s="49" t="s">
        <v>520</v>
      </c>
      <c r="L189" s="49"/>
      <c r="M189" s="468"/>
      <c r="N189" s="23">
        <v>186</v>
      </c>
      <c r="O189" s="23"/>
      <c r="P189" s="223">
        <f>SUM(N189/N200*100)</f>
        <v>33.695652173913047</v>
      </c>
      <c r="Q189" s="668"/>
      <c r="R189" s="419">
        <v>1</v>
      </c>
      <c r="S189" s="49" t="s">
        <v>520</v>
      </c>
      <c r="T189" s="49"/>
      <c r="U189" s="468"/>
      <c r="V189" s="23">
        <v>187</v>
      </c>
      <c r="W189" s="23"/>
      <c r="X189" s="223">
        <f>SUM(V189/V200*100)</f>
        <v>34.124087591240873</v>
      </c>
      <c r="Z189" s="419">
        <v>1</v>
      </c>
      <c r="AA189" s="49" t="s">
        <v>520</v>
      </c>
      <c r="AB189" s="49"/>
      <c r="AC189" s="468"/>
      <c r="AD189" s="222">
        <v>155</v>
      </c>
      <c r="AE189" s="23"/>
      <c r="AF189" s="223">
        <f>SUM(AD189/AD200*100)</f>
        <v>30.2734375</v>
      </c>
    </row>
    <row r="190" spans="1:32" s="20" customFormat="1" ht="17.45" customHeight="1">
      <c r="A190" s="419">
        <v>2</v>
      </c>
      <c r="B190" s="49" t="s">
        <v>519</v>
      </c>
      <c r="C190" s="49"/>
      <c r="D190" s="468"/>
      <c r="E190" s="23">
        <v>114</v>
      </c>
      <c r="F190" s="23"/>
      <c r="G190" s="223">
        <f>SUM(E190/E200*100)</f>
        <v>20.955882352941178</v>
      </c>
      <c r="H190" s="668"/>
      <c r="I190" s="668"/>
      <c r="J190" s="419">
        <v>2</v>
      </c>
      <c r="K190" s="49" t="s">
        <v>519</v>
      </c>
      <c r="L190" s="49"/>
      <c r="M190" s="468"/>
      <c r="N190" s="23">
        <v>113</v>
      </c>
      <c r="O190" s="23"/>
      <c r="P190" s="223">
        <f>SUM(N190/N200*100)</f>
        <v>20.471014492753621</v>
      </c>
      <c r="Q190" s="668"/>
      <c r="R190" s="419">
        <v>2</v>
      </c>
      <c r="S190" s="49" t="s">
        <v>519</v>
      </c>
      <c r="T190" s="49"/>
      <c r="U190" s="468"/>
      <c r="V190" s="23">
        <v>112</v>
      </c>
      <c r="W190" s="23"/>
      <c r="X190" s="223">
        <f>SUM(V190/V200*100)</f>
        <v>20.437956204379564</v>
      </c>
      <c r="Z190" s="419">
        <v>2</v>
      </c>
      <c r="AA190" s="49" t="s">
        <v>519</v>
      </c>
      <c r="AB190" s="49"/>
      <c r="AC190" s="468"/>
      <c r="AD190" s="222">
        <v>110</v>
      </c>
      <c r="AE190" s="23"/>
      <c r="AF190" s="223">
        <f>SUM(AD190/AD200*100)</f>
        <v>21.484375</v>
      </c>
    </row>
    <row r="191" spans="1:32" s="20" customFormat="1" ht="17.45" customHeight="1">
      <c r="A191" s="419">
        <v>3</v>
      </c>
      <c r="B191" s="49" t="s">
        <v>607</v>
      </c>
      <c r="C191" s="49"/>
      <c r="D191" s="468"/>
      <c r="E191" s="23">
        <v>51</v>
      </c>
      <c r="F191" s="23"/>
      <c r="G191" s="223">
        <f>SUM(E191/E200*100)</f>
        <v>9.375</v>
      </c>
      <c r="H191" s="668"/>
      <c r="I191" s="668"/>
      <c r="J191" s="419">
        <v>3</v>
      </c>
      <c r="K191" s="49" t="s">
        <v>607</v>
      </c>
      <c r="L191" s="49"/>
      <c r="M191" s="468"/>
      <c r="N191" s="23">
        <v>53</v>
      </c>
      <c r="O191" s="23"/>
      <c r="P191" s="223">
        <f>SUM(N191/N200*100)</f>
        <v>9.6014492753623184</v>
      </c>
      <c r="Q191" s="668"/>
      <c r="R191" s="419">
        <v>3</v>
      </c>
      <c r="S191" s="49" t="s">
        <v>607</v>
      </c>
      <c r="T191" s="49"/>
      <c r="U191" s="468"/>
      <c r="V191" s="23">
        <v>52</v>
      </c>
      <c r="W191" s="23"/>
      <c r="X191" s="223">
        <f>SUM(V191/V200*100)</f>
        <v>9.4890510948905096</v>
      </c>
      <c r="Z191" s="419">
        <v>3</v>
      </c>
      <c r="AA191" s="49" t="s">
        <v>607</v>
      </c>
      <c r="AB191" s="49"/>
      <c r="AC191" s="468"/>
      <c r="AD191" s="222">
        <v>55</v>
      </c>
      <c r="AE191" s="23"/>
      <c r="AF191" s="223">
        <f>SUM(AD191/AD200*100)</f>
        <v>10.7421875</v>
      </c>
    </row>
    <row r="192" spans="1:32" s="20" customFormat="1" ht="17.45" customHeight="1">
      <c r="A192" s="419">
        <v>4</v>
      </c>
      <c r="B192" s="49" t="s">
        <v>487</v>
      </c>
      <c r="C192" s="49"/>
      <c r="D192" s="468"/>
      <c r="E192" s="23">
        <v>30</v>
      </c>
      <c r="F192" s="23"/>
      <c r="G192" s="223">
        <f>SUM(E192/E200*100)</f>
        <v>5.5147058823529411</v>
      </c>
      <c r="H192" s="668"/>
      <c r="I192" s="668"/>
      <c r="J192" s="419">
        <v>4</v>
      </c>
      <c r="K192" s="49" t="s">
        <v>487</v>
      </c>
      <c r="L192" s="49"/>
      <c r="M192" s="468"/>
      <c r="N192" s="23">
        <v>32</v>
      </c>
      <c r="O192" s="23"/>
      <c r="P192" s="223">
        <f>SUM(N192/N200*100)</f>
        <v>5.7971014492753623</v>
      </c>
      <c r="Q192" s="668"/>
      <c r="R192" s="419">
        <v>4</v>
      </c>
      <c r="S192" s="49" t="s">
        <v>487</v>
      </c>
      <c r="T192" s="49"/>
      <c r="U192" s="468"/>
      <c r="V192" s="23">
        <v>33</v>
      </c>
      <c r="W192" s="23"/>
      <c r="X192" s="223">
        <f>SUM(V192/V200*100)</f>
        <v>6.0218978102189782</v>
      </c>
      <c r="Z192" s="419">
        <v>4</v>
      </c>
      <c r="AA192" s="49" t="s">
        <v>487</v>
      </c>
      <c r="AB192" s="49"/>
      <c r="AC192" s="468"/>
      <c r="AD192" s="222">
        <v>30</v>
      </c>
      <c r="AE192" s="23"/>
      <c r="AF192" s="223">
        <f>SUM(AD192/AD200*100)</f>
        <v>5.859375</v>
      </c>
    </row>
    <row r="193" spans="1:32" s="20" customFormat="1" ht="17.45" customHeight="1">
      <c r="A193" s="419">
        <v>5</v>
      </c>
      <c r="B193" s="49" t="s">
        <v>267</v>
      </c>
      <c r="C193" s="49"/>
      <c r="D193" s="468"/>
      <c r="E193" s="23">
        <v>19</v>
      </c>
      <c r="F193" s="23"/>
      <c r="G193" s="223">
        <f>SUM(E193/E200*100)</f>
        <v>3.4926470588235294</v>
      </c>
      <c r="H193" s="668"/>
      <c r="I193" s="668"/>
      <c r="J193" s="419">
        <v>5</v>
      </c>
      <c r="K193" s="49" t="s">
        <v>267</v>
      </c>
      <c r="L193" s="49"/>
      <c r="M193" s="468"/>
      <c r="N193" s="23">
        <v>20</v>
      </c>
      <c r="O193" s="23"/>
      <c r="P193" s="223">
        <f>SUM(N193/N200*100)</f>
        <v>3.6231884057971016</v>
      </c>
      <c r="Q193" s="668"/>
      <c r="R193" s="419">
        <v>5</v>
      </c>
      <c r="S193" s="49" t="s">
        <v>267</v>
      </c>
      <c r="T193" s="49"/>
      <c r="U193" s="468"/>
      <c r="V193" s="23">
        <v>20</v>
      </c>
      <c r="W193" s="23"/>
      <c r="X193" s="223">
        <f>SUM(V193/V200*100)</f>
        <v>3.6496350364963499</v>
      </c>
      <c r="Z193" s="419">
        <v>5</v>
      </c>
      <c r="AA193" s="49" t="s">
        <v>267</v>
      </c>
      <c r="AB193" s="49"/>
      <c r="AC193" s="468"/>
      <c r="AD193" s="222">
        <v>19</v>
      </c>
      <c r="AE193" s="23"/>
      <c r="AF193" s="223">
        <f>SUM(AD193/AD200*100)</f>
        <v>3.7109375</v>
      </c>
    </row>
    <row r="194" spans="1:32" s="20" customFormat="1" ht="17.45" customHeight="1">
      <c r="A194" s="419">
        <v>6</v>
      </c>
      <c r="B194" s="49" t="s">
        <v>598</v>
      </c>
      <c r="C194" s="49"/>
      <c r="D194" s="468"/>
      <c r="E194" s="23">
        <v>16</v>
      </c>
      <c r="F194" s="23"/>
      <c r="G194" s="223">
        <f>SUM(E194/E200*100)</f>
        <v>2.9411764705882351</v>
      </c>
      <c r="H194" s="668"/>
      <c r="I194" s="668"/>
      <c r="J194" s="419">
        <v>6</v>
      </c>
      <c r="K194" s="49" t="s">
        <v>598</v>
      </c>
      <c r="L194" s="49"/>
      <c r="M194" s="468"/>
      <c r="N194" s="23">
        <v>17</v>
      </c>
      <c r="O194" s="23"/>
      <c r="P194" s="223">
        <f>SUM(N194/N200*100)</f>
        <v>3.0797101449275366</v>
      </c>
      <c r="Q194" s="668"/>
      <c r="R194" s="419">
        <v>6</v>
      </c>
      <c r="S194" s="49" t="s">
        <v>598</v>
      </c>
      <c r="T194" s="49"/>
      <c r="U194" s="468"/>
      <c r="V194" s="23">
        <v>15</v>
      </c>
      <c r="W194" s="23"/>
      <c r="X194" s="223">
        <f>SUM(V194/V200*100)</f>
        <v>2.7372262773722631</v>
      </c>
      <c r="Z194" s="419">
        <v>6</v>
      </c>
      <c r="AA194" s="49" t="s">
        <v>598</v>
      </c>
      <c r="AB194" s="49"/>
      <c r="AC194" s="468"/>
      <c r="AD194" s="222">
        <v>15</v>
      </c>
      <c r="AE194" s="23"/>
      <c r="AF194" s="223">
        <f>SUM(AD194/AD200*100)</f>
        <v>2.9296875</v>
      </c>
    </row>
    <row r="195" spans="1:32" s="20" customFormat="1" ht="17.45" customHeight="1">
      <c r="A195" s="419">
        <v>7</v>
      </c>
      <c r="B195" s="49" t="s">
        <v>269</v>
      </c>
      <c r="C195" s="49"/>
      <c r="D195" s="468"/>
      <c r="E195" s="23">
        <v>13</v>
      </c>
      <c r="F195" s="23"/>
      <c r="G195" s="223">
        <f>SUM(E195/E200*100)</f>
        <v>2.3897058823529411</v>
      </c>
      <c r="H195" s="668"/>
      <c r="I195" s="668"/>
      <c r="J195" s="419">
        <v>7</v>
      </c>
      <c r="K195" s="2122" t="s">
        <v>272</v>
      </c>
      <c r="L195" s="49"/>
      <c r="M195" s="468"/>
      <c r="N195" s="23">
        <v>12</v>
      </c>
      <c r="O195" s="23"/>
      <c r="P195" s="223">
        <f>SUM(N195/N200*100)</f>
        <v>2.1739130434782608</v>
      </c>
      <c r="Q195" s="668"/>
      <c r="R195" s="419">
        <v>7</v>
      </c>
      <c r="S195" s="49" t="s">
        <v>272</v>
      </c>
      <c r="T195" s="49"/>
      <c r="U195" s="468"/>
      <c r="V195" s="23">
        <v>11</v>
      </c>
      <c r="W195" s="23"/>
      <c r="X195" s="223">
        <f>SUM(V195/V200*100)</f>
        <v>2.0072992700729926</v>
      </c>
      <c r="Z195" s="419">
        <v>7</v>
      </c>
      <c r="AA195" s="2122" t="s">
        <v>272</v>
      </c>
      <c r="AB195" s="49"/>
      <c r="AC195" s="468"/>
      <c r="AD195" s="222">
        <v>11</v>
      </c>
      <c r="AE195" s="23"/>
      <c r="AF195" s="223">
        <f>SUM(AD195/AD200*100)</f>
        <v>2.1484375</v>
      </c>
    </row>
    <row r="196" spans="1:32" s="20" customFormat="1" ht="17.45" customHeight="1">
      <c r="A196" s="419">
        <v>8</v>
      </c>
      <c r="B196" s="2122" t="s">
        <v>272</v>
      </c>
      <c r="C196" s="2120"/>
      <c r="D196" s="2120"/>
      <c r="E196" s="23">
        <v>12</v>
      </c>
      <c r="F196" s="23"/>
      <c r="G196" s="223">
        <f>SUM(E196/E200*100)</f>
        <v>2.2058823529411766</v>
      </c>
      <c r="H196" s="668"/>
      <c r="I196" s="668"/>
      <c r="J196" s="419">
        <v>8</v>
      </c>
      <c r="K196" s="734" t="s">
        <v>269</v>
      </c>
      <c r="L196" s="2120"/>
      <c r="M196" s="2120"/>
      <c r="N196" s="23">
        <v>11</v>
      </c>
      <c r="O196" s="23"/>
      <c r="P196" s="223">
        <f>SUM(N196/N200*100)</f>
        <v>1.9927536231884055</v>
      </c>
      <c r="Q196" s="668"/>
      <c r="R196" s="419">
        <v>8</v>
      </c>
      <c r="S196" s="4707" t="s">
        <v>269</v>
      </c>
      <c r="T196" s="4708"/>
      <c r="U196" s="4708"/>
      <c r="V196" s="23">
        <v>10</v>
      </c>
      <c r="W196" s="23"/>
      <c r="X196" s="223">
        <f>SUM(V196/V200*100)</f>
        <v>1.824817518248175</v>
      </c>
      <c r="Z196" s="419">
        <v>8</v>
      </c>
      <c r="AA196" s="734" t="s">
        <v>269</v>
      </c>
      <c r="AB196" s="2120"/>
      <c r="AC196" s="2120"/>
      <c r="AD196" s="222">
        <v>9</v>
      </c>
      <c r="AE196" s="23"/>
      <c r="AF196" s="223">
        <f>SUM(AD196/AD200*100)</f>
        <v>1.7578125</v>
      </c>
    </row>
    <row r="197" spans="1:32" s="20" customFormat="1" ht="17.45" customHeight="1">
      <c r="A197" s="419">
        <v>9</v>
      </c>
      <c r="B197" s="734" t="s">
        <v>236</v>
      </c>
      <c r="C197" s="49"/>
      <c r="D197" s="468"/>
      <c r="E197" s="23">
        <v>10</v>
      </c>
      <c r="F197" s="23"/>
      <c r="G197" s="223">
        <f>SUM(E197/E200*100)</f>
        <v>1.8382352941176472</v>
      </c>
      <c r="H197" s="668"/>
      <c r="I197" s="668"/>
      <c r="J197" s="419">
        <v>9</v>
      </c>
      <c r="K197" s="734" t="s">
        <v>236</v>
      </c>
      <c r="L197" s="49"/>
      <c r="M197" s="468"/>
      <c r="N197" s="23">
        <v>10</v>
      </c>
      <c r="O197" s="23"/>
      <c r="P197" s="223">
        <f>SUM(N197/N200*100)</f>
        <v>1.8115942028985508</v>
      </c>
      <c r="Q197" s="668"/>
      <c r="R197" s="419">
        <v>9</v>
      </c>
      <c r="S197" s="734" t="s">
        <v>705</v>
      </c>
      <c r="T197" s="49"/>
      <c r="U197" s="468"/>
      <c r="V197" s="23">
        <v>9</v>
      </c>
      <c r="W197" s="23"/>
      <c r="X197" s="223">
        <f>SUM(V197/V200*100)</f>
        <v>1.6423357664233578</v>
      </c>
      <c r="Z197" s="419">
        <v>9</v>
      </c>
      <c r="AA197" s="734" t="s">
        <v>236</v>
      </c>
      <c r="AB197" s="49"/>
      <c r="AC197" s="468"/>
      <c r="AD197" s="222">
        <v>9</v>
      </c>
      <c r="AE197" s="23"/>
      <c r="AF197" s="223">
        <f>SUM(AD197/AD200*100)</f>
        <v>1.7578125</v>
      </c>
    </row>
    <row r="198" spans="1:32" s="20" customFormat="1" ht="17.45" customHeight="1">
      <c r="A198" s="419">
        <v>10</v>
      </c>
      <c r="B198" s="49" t="s">
        <v>705</v>
      </c>
      <c r="C198" s="49"/>
      <c r="D198" s="49"/>
      <c r="E198" s="23">
        <v>9</v>
      </c>
      <c r="F198" s="23"/>
      <c r="G198" s="223">
        <f>SUM(E198/E200*100)</f>
        <v>1.6544117647058825</v>
      </c>
      <c r="H198" s="668"/>
      <c r="I198" s="668"/>
      <c r="J198" s="419">
        <v>10</v>
      </c>
      <c r="K198" s="49" t="s">
        <v>705</v>
      </c>
      <c r="L198" s="49"/>
      <c r="M198" s="49"/>
      <c r="N198" s="23">
        <v>9</v>
      </c>
      <c r="O198" s="23"/>
      <c r="P198" s="223">
        <f>SUM(N198/N200*100)</f>
        <v>1.6304347826086956</v>
      </c>
      <c r="Q198" s="668"/>
      <c r="R198" s="419">
        <v>10</v>
      </c>
      <c r="S198" s="49" t="s">
        <v>757</v>
      </c>
      <c r="T198" s="49"/>
      <c r="U198" s="49"/>
      <c r="V198" s="23">
        <v>9</v>
      </c>
      <c r="W198" s="23"/>
      <c r="X198" s="223">
        <f>SUM(V198/V200*100)</f>
        <v>1.6423357664233578</v>
      </c>
      <c r="Z198" s="419">
        <v>10</v>
      </c>
      <c r="AA198" s="49" t="s">
        <v>705</v>
      </c>
      <c r="AB198" s="49"/>
      <c r="AC198" s="49"/>
      <c r="AD198" s="222">
        <v>8</v>
      </c>
      <c r="AE198" s="23"/>
      <c r="AF198" s="223">
        <f>SUM(AD198/AD200*100)</f>
        <v>1.5625</v>
      </c>
    </row>
    <row r="199" spans="1:32" s="20" customFormat="1" ht="17.45" customHeight="1">
      <c r="A199" s="691"/>
      <c r="B199" s="599" t="s">
        <v>609</v>
      </c>
      <c r="C199" s="599"/>
      <c r="D199" s="599"/>
      <c r="E199" s="393">
        <v>90</v>
      </c>
      <c r="F199" s="393"/>
      <c r="G199" s="600">
        <f>SUM(E199/E200*100)</f>
        <v>16.544117647058822</v>
      </c>
      <c r="H199" s="668"/>
      <c r="I199" s="668"/>
      <c r="J199" s="691"/>
      <c r="K199" s="599" t="s">
        <v>609</v>
      </c>
      <c r="L199" s="599"/>
      <c r="M199" s="599"/>
      <c r="N199" s="393">
        <v>89</v>
      </c>
      <c r="O199" s="393"/>
      <c r="P199" s="600">
        <f>SUM(N199/N200*100)</f>
        <v>16.123188405797102</v>
      </c>
      <c r="Q199" s="668"/>
      <c r="R199" s="691"/>
      <c r="S199" s="599" t="s">
        <v>609</v>
      </c>
      <c r="T199" s="599"/>
      <c r="U199" s="599"/>
      <c r="V199" s="393">
        <v>90</v>
      </c>
      <c r="W199" s="393"/>
      <c r="X199" s="600">
        <f>SUM(V199/V200*100)</f>
        <v>16.423357664233578</v>
      </c>
      <c r="Z199" s="691"/>
      <c r="AA199" s="599" t="s">
        <v>609</v>
      </c>
      <c r="AB199" s="599"/>
      <c r="AC199" s="599"/>
      <c r="AD199" s="2121">
        <v>91</v>
      </c>
      <c r="AE199" s="393"/>
      <c r="AF199" s="600">
        <f>SUM(AD199/AD200*100)</f>
        <v>17.7734375</v>
      </c>
    </row>
    <row r="200" spans="1:32" s="20" customFormat="1" ht="17.45" customHeight="1">
      <c r="A200" s="419"/>
      <c r="B200" s="872" t="s">
        <v>274</v>
      </c>
      <c r="C200" s="225"/>
      <c r="D200" s="225"/>
      <c r="E200" s="226">
        <f>SUM(E189:E199)</f>
        <v>544</v>
      </c>
      <c r="F200" s="24"/>
      <c r="G200" s="1458">
        <f>SUM(G189:G199)</f>
        <v>100.00000000000001</v>
      </c>
      <c r="H200" s="668"/>
      <c r="I200" s="668"/>
      <c r="J200" s="419"/>
      <c r="K200" s="872" t="s">
        <v>274</v>
      </c>
      <c r="L200" s="225"/>
      <c r="M200" s="225"/>
      <c r="N200" s="226">
        <f>SUM(N189:N199)</f>
        <v>552</v>
      </c>
      <c r="O200" s="24"/>
      <c r="P200" s="1458">
        <f>SUM(P189:P199)</f>
        <v>100.00000000000003</v>
      </c>
      <c r="Q200" s="668"/>
      <c r="R200" s="419"/>
      <c r="S200" s="872" t="s">
        <v>274</v>
      </c>
      <c r="T200" s="225"/>
      <c r="U200" s="225"/>
      <c r="V200" s="226">
        <v>548</v>
      </c>
      <c r="W200" s="24"/>
      <c r="X200" s="1458">
        <f>SUM(X189:X199)</f>
        <v>100</v>
      </c>
      <c r="Z200" s="419"/>
      <c r="AA200" s="872" t="s">
        <v>274</v>
      </c>
      <c r="AB200" s="225"/>
      <c r="AC200" s="225"/>
      <c r="AD200" s="226">
        <f>SUM(AD189:AD199)</f>
        <v>512</v>
      </c>
      <c r="AE200" s="24"/>
      <c r="AF200" s="1458">
        <f>SUM(AF189:AF199)</f>
        <v>100</v>
      </c>
    </row>
    <row r="201" spans="1:32" s="20" customFormat="1" ht="17.45" customHeight="1" thickBot="1">
      <c r="A201" s="571"/>
      <c r="B201" s="1677"/>
      <c r="C201" s="1677"/>
      <c r="D201" s="1677"/>
      <c r="E201" s="1677"/>
      <c r="F201" s="1677"/>
      <c r="G201" s="1676"/>
      <c r="H201" s="668"/>
      <c r="I201" s="668"/>
      <c r="J201" s="571"/>
      <c r="K201" s="1677"/>
      <c r="L201" s="1677"/>
      <c r="M201" s="1677"/>
      <c r="N201" s="1677"/>
      <c r="O201" s="1677"/>
      <c r="P201" s="1676"/>
      <c r="Q201" s="668"/>
      <c r="R201" s="571"/>
      <c r="S201" s="1677"/>
      <c r="T201" s="1677"/>
      <c r="U201" s="1677"/>
      <c r="V201" s="1677"/>
      <c r="W201" s="1677"/>
      <c r="X201" s="1676"/>
      <c r="Z201" s="571"/>
      <c r="AA201" s="1677"/>
      <c r="AB201" s="1677"/>
      <c r="AC201" s="1677"/>
      <c r="AD201" s="1677"/>
      <c r="AE201" s="1677"/>
      <c r="AF201" s="1676"/>
    </row>
    <row r="202" spans="1:32" s="20" customFormat="1" ht="17.45" customHeight="1" thickBot="1">
      <c r="A202" s="667"/>
      <c r="B202" s="668"/>
      <c r="C202" s="668"/>
      <c r="D202" s="668"/>
      <c r="E202" s="668"/>
      <c r="F202" s="668"/>
      <c r="G202" s="668"/>
      <c r="H202" s="668"/>
      <c r="I202" s="668"/>
      <c r="J202" s="668"/>
      <c r="K202" s="668"/>
      <c r="L202" s="668"/>
      <c r="M202" s="668"/>
      <c r="N202" s="668"/>
      <c r="O202" s="668"/>
      <c r="P202" s="668"/>
      <c r="Q202" s="668"/>
      <c r="R202" s="668"/>
      <c r="S202" s="668"/>
      <c r="T202" s="668"/>
      <c r="U202" s="214"/>
    </row>
    <row r="203" spans="1:32" s="20" customFormat="1" ht="17.45" customHeight="1" thickBot="1">
      <c r="A203" s="2123" t="s">
        <v>706</v>
      </c>
      <c r="B203" s="2124"/>
      <c r="C203" s="2124"/>
      <c r="D203" s="2124"/>
      <c r="E203" s="2124"/>
      <c r="F203" s="2124"/>
      <c r="G203" s="2125"/>
      <c r="H203" s="668"/>
      <c r="I203" s="668"/>
      <c r="J203" s="4704" t="s">
        <v>714</v>
      </c>
      <c r="K203" s="4705"/>
      <c r="L203" s="4705"/>
      <c r="M203" s="4705"/>
      <c r="N203" s="4705"/>
      <c r="O203" s="4705"/>
      <c r="P203" s="4706"/>
      <c r="Q203" s="668"/>
      <c r="R203" s="4704" t="s">
        <v>718</v>
      </c>
      <c r="S203" s="4705"/>
      <c r="T203" s="4705"/>
      <c r="U203" s="4705"/>
      <c r="V203" s="4705"/>
      <c r="W203" s="4705"/>
      <c r="X203" s="4706"/>
      <c r="Z203" s="4704" t="s">
        <v>720</v>
      </c>
      <c r="AA203" s="4705"/>
      <c r="AB203" s="4705"/>
      <c r="AC203" s="4705"/>
      <c r="AD203" s="4705"/>
      <c r="AE203" s="4705"/>
      <c r="AF203" s="4706"/>
    </row>
    <row r="204" spans="1:32" s="20" customFormat="1" ht="17.45" customHeight="1">
      <c r="A204" s="731"/>
      <c r="B204" s="732"/>
      <c r="C204" s="732"/>
      <c r="D204" s="732"/>
      <c r="E204" s="810" t="s">
        <v>261</v>
      </c>
      <c r="F204" s="732"/>
      <c r="G204" s="733" t="s">
        <v>262</v>
      </c>
      <c r="H204" s="668"/>
      <c r="I204" s="668"/>
      <c r="J204" s="731"/>
      <c r="K204" s="732"/>
      <c r="L204" s="732"/>
      <c r="M204" s="732"/>
      <c r="N204" s="810" t="s">
        <v>261</v>
      </c>
      <c r="O204" s="732"/>
      <c r="P204" s="733" t="s">
        <v>262</v>
      </c>
      <c r="Q204" s="668"/>
      <c r="R204" s="731"/>
      <c r="S204" s="732"/>
      <c r="T204" s="732"/>
      <c r="U204" s="732"/>
      <c r="V204" s="810" t="s">
        <v>261</v>
      </c>
      <c r="W204" s="732"/>
      <c r="X204" s="733" t="s">
        <v>262</v>
      </c>
      <c r="Z204" s="731"/>
      <c r="AA204" s="732"/>
      <c r="AB204" s="732"/>
      <c r="AC204" s="732"/>
      <c r="AD204" s="810" t="s">
        <v>261</v>
      </c>
      <c r="AE204" s="732"/>
      <c r="AF204" s="733" t="s">
        <v>262</v>
      </c>
    </row>
    <row r="205" spans="1:32" s="20" customFormat="1" ht="17.45" customHeight="1">
      <c r="A205" s="419">
        <v>1</v>
      </c>
      <c r="B205" s="49" t="s">
        <v>520</v>
      </c>
      <c r="C205" s="49"/>
      <c r="D205" s="468"/>
      <c r="E205" s="23">
        <v>162</v>
      </c>
      <c r="F205" s="23"/>
      <c r="G205" s="223">
        <f>SUM(E205/E216*100)</f>
        <v>31.274131274131271</v>
      </c>
      <c r="H205" s="668"/>
      <c r="I205" s="668"/>
      <c r="J205" s="419">
        <v>1</v>
      </c>
      <c r="K205" s="49" t="s">
        <v>520</v>
      </c>
      <c r="L205" s="49"/>
      <c r="M205" s="468"/>
      <c r="N205" s="23">
        <v>169</v>
      </c>
      <c r="O205" s="23"/>
      <c r="P205" s="223">
        <f>SUM(N205/N216*100)</f>
        <v>31.947069943289225</v>
      </c>
      <c r="Q205" s="668"/>
      <c r="R205" s="419">
        <v>1</v>
      </c>
      <c r="S205" s="49" t="s">
        <v>520</v>
      </c>
      <c r="T205" s="49"/>
      <c r="U205" s="468"/>
      <c r="V205" s="23">
        <v>172</v>
      </c>
      <c r="W205" s="23"/>
      <c r="X205" s="223">
        <f>SUM(V205/V216*100)</f>
        <v>31.910946196660483</v>
      </c>
      <c r="Z205" s="419">
        <v>1</v>
      </c>
      <c r="AA205" s="49" t="s">
        <v>520</v>
      </c>
      <c r="AB205" s="49"/>
      <c r="AC205" s="468"/>
      <c r="AD205" s="23">
        <v>178</v>
      </c>
      <c r="AE205" s="23"/>
      <c r="AF205" s="223">
        <f>SUM(AD205/AD216*100)</f>
        <v>32.422586520947178</v>
      </c>
    </row>
    <row r="206" spans="1:32" s="20" customFormat="1" ht="17.45" customHeight="1">
      <c r="A206" s="419">
        <v>2</v>
      </c>
      <c r="B206" s="49" t="s">
        <v>519</v>
      </c>
      <c r="C206" s="49"/>
      <c r="D206" s="468"/>
      <c r="E206" s="23">
        <v>115</v>
      </c>
      <c r="F206" s="23"/>
      <c r="G206" s="223">
        <f>SUM(E206/E216*100)</f>
        <v>22.200772200772199</v>
      </c>
      <c r="H206" s="668"/>
      <c r="I206" s="668"/>
      <c r="J206" s="419">
        <v>2</v>
      </c>
      <c r="K206" s="49" t="s">
        <v>519</v>
      </c>
      <c r="L206" s="49"/>
      <c r="M206" s="468"/>
      <c r="N206" s="23">
        <v>118</v>
      </c>
      <c r="O206" s="23"/>
      <c r="P206" s="223">
        <f>SUM(N206/N216*100)</f>
        <v>22.306238185255197</v>
      </c>
      <c r="Q206" s="668"/>
      <c r="R206" s="419">
        <v>2</v>
      </c>
      <c r="S206" s="49" t="s">
        <v>519</v>
      </c>
      <c r="T206" s="49"/>
      <c r="U206" s="468"/>
      <c r="V206" s="23">
        <v>118</v>
      </c>
      <c r="W206" s="23"/>
      <c r="X206" s="223">
        <f>SUM(V206/V216*100)</f>
        <v>21.89239332096475</v>
      </c>
      <c r="Z206" s="419">
        <v>2</v>
      </c>
      <c r="AA206" s="49" t="s">
        <v>519</v>
      </c>
      <c r="AB206" s="49"/>
      <c r="AC206" s="468"/>
      <c r="AD206" s="23">
        <v>119</v>
      </c>
      <c r="AE206" s="23"/>
      <c r="AF206" s="223">
        <f>SUM(AD206/AD216*100)</f>
        <v>21.67577413479053</v>
      </c>
    </row>
    <row r="207" spans="1:32" s="20" customFormat="1" ht="17.45" customHeight="1">
      <c r="A207" s="419">
        <v>3</v>
      </c>
      <c r="B207" s="49" t="s">
        <v>607</v>
      </c>
      <c r="C207" s="49"/>
      <c r="D207" s="468"/>
      <c r="E207" s="23">
        <v>44</v>
      </c>
      <c r="F207" s="23"/>
      <c r="G207" s="223">
        <f>SUM(E207/E216*100)</f>
        <v>8.4942084942084932</v>
      </c>
      <c r="H207" s="668"/>
      <c r="I207" s="668"/>
      <c r="J207" s="419">
        <v>3</v>
      </c>
      <c r="K207" s="49" t="s">
        <v>607</v>
      </c>
      <c r="L207" s="49"/>
      <c r="M207" s="468"/>
      <c r="N207" s="23">
        <v>44</v>
      </c>
      <c r="O207" s="23"/>
      <c r="P207" s="223">
        <f>SUM(N207/N216*100)</f>
        <v>8.3175803402646498</v>
      </c>
      <c r="Q207" s="668"/>
      <c r="R207" s="419">
        <v>3</v>
      </c>
      <c r="S207" s="49" t="s">
        <v>607</v>
      </c>
      <c r="T207" s="49"/>
      <c r="U207" s="468"/>
      <c r="V207" s="23">
        <v>45</v>
      </c>
      <c r="W207" s="23"/>
      <c r="X207" s="223">
        <f>SUM(V207/V216*100)</f>
        <v>8.3487940630797777</v>
      </c>
      <c r="Z207" s="419">
        <v>3</v>
      </c>
      <c r="AA207" s="49" t="s">
        <v>607</v>
      </c>
      <c r="AB207" s="49"/>
      <c r="AC207" s="468"/>
      <c r="AD207" s="23">
        <v>48</v>
      </c>
      <c r="AE207" s="23"/>
      <c r="AF207" s="223">
        <f>SUM(AD207/AD216*100)</f>
        <v>8.7431693989071047</v>
      </c>
    </row>
    <row r="208" spans="1:32" s="20" customFormat="1" ht="17.45" customHeight="1">
      <c r="A208" s="419">
        <v>4</v>
      </c>
      <c r="B208" s="49" t="s">
        <v>487</v>
      </c>
      <c r="C208" s="49"/>
      <c r="D208" s="468"/>
      <c r="E208" s="23">
        <v>27</v>
      </c>
      <c r="F208" s="23"/>
      <c r="G208" s="223">
        <f>SUM(E208/E216*100)</f>
        <v>5.2123552123552122</v>
      </c>
      <c r="H208" s="668"/>
      <c r="I208" s="668"/>
      <c r="J208" s="419">
        <v>4</v>
      </c>
      <c r="K208" s="49" t="s">
        <v>487</v>
      </c>
      <c r="L208" s="49"/>
      <c r="M208" s="468"/>
      <c r="N208" s="23">
        <v>27</v>
      </c>
      <c r="O208" s="23"/>
      <c r="P208" s="223">
        <f>SUM(N208/N216*100)</f>
        <v>5.103969754253308</v>
      </c>
      <c r="Q208" s="668"/>
      <c r="R208" s="419">
        <v>4</v>
      </c>
      <c r="S208" s="49" t="s">
        <v>487</v>
      </c>
      <c r="T208" s="49"/>
      <c r="U208" s="468"/>
      <c r="V208" s="23">
        <v>28</v>
      </c>
      <c r="W208" s="23"/>
      <c r="X208" s="223">
        <f>SUM(V208/V216*100)</f>
        <v>5.1948051948051948</v>
      </c>
      <c r="Z208" s="419">
        <v>4</v>
      </c>
      <c r="AA208" s="49" t="s">
        <v>487</v>
      </c>
      <c r="AB208" s="49"/>
      <c r="AC208" s="468"/>
      <c r="AD208" s="23">
        <v>30</v>
      </c>
      <c r="AE208" s="23"/>
      <c r="AF208" s="223">
        <f>SUM(AD208/AD216*100)</f>
        <v>5.4644808743169397</v>
      </c>
    </row>
    <row r="209" spans="1:32" s="20" customFormat="1" ht="17.45" customHeight="1">
      <c r="A209" s="419">
        <v>5</v>
      </c>
      <c r="B209" s="49" t="s">
        <v>598</v>
      </c>
      <c r="C209" s="49"/>
      <c r="D209" s="468"/>
      <c r="E209" s="23">
        <v>19</v>
      </c>
      <c r="F209" s="23"/>
      <c r="G209" s="223">
        <f>SUM(E209/E216*100)</f>
        <v>3.6679536679536682</v>
      </c>
      <c r="H209" s="668"/>
      <c r="I209" s="668"/>
      <c r="J209" s="419">
        <v>5</v>
      </c>
      <c r="K209" s="49" t="s">
        <v>267</v>
      </c>
      <c r="L209" s="49"/>
      <c r="M209" s="468"/>
      <c r="N209" s="23">
        <v>19</v>
      </c>
      <c r="O209" s="23"/>
      <c r="P209" s="223">
        <f>SUM(N209/N216*100)</f>
        <v>3.5916824196597354</v>
      </c>
      <c r="Q209" s="668"/>
      <c r="R209" s="419">
        <v>5</v>
      </c>
      <c r="S209" s="49" t="s">
        <v>267</v>
      </c>
      <c r="T209" s="49"/>
      <c r="U209" s="468"/>
      <c r="V209" s="23">
        <v>19</v>
      </c>
      <c r="W209" s="23"/>
      <c r="X209" s="223">
        <f>SUM(V209/V216*100)</f>
        <v>3.525046382189239</v>
      </c>
      <c r="Z209" s="419">
        <v>5</v>
      </c>
      <c r="AA209" s="49" t="s">
        <v>267</v>
      </c>
      <c r="AB209" s="49"/>
      <c r="AC209" s="468"/>
      <c r="AD209" s="23">
        <v>19</v>
      </c>
      <c r="AE209" s="23"/>
      <c r="AF209" s="223">
        <f>SUM(AD209/AD216*100)</f>
        <v>3.4608378870673953</v>
      </c>
    </row>
    <row r="210" spans="1:32" s="20" customFormat="1" ht="17.45" customHeight="1">
      <c r="A210" s="419">
        <v>6</v>
      </c>
      <c r="B210" s="49" t="s">
        <v>267</v>
      </c>
      <c r="C210" s="49"/>
      <c r="D210" s="468"/>
      <c r="E210" s="23">
        <v>18</v>
      </c>
      <c r="F210" s="23"/>
      <c r="G210" s="223">
        <f>SUM(E210/E216*100)</f>
        <v>3.4749034749034751</v>
      </c>
      <c r="H210" s="668"/>
      <c r="I210" s="668"/>
      <c r="J210" s="419">
        <v>6</v>
      </c>
      <c r="K210" s="49" t="s">
        <v>598</v>
      </c>
      <c r="L210" s="49"/>
      <c r="M210" s="468"/>
      <c r="N210" s="23">
        <v>18</v>
      </c>
      <c r="O210" s="23"/>
      <c r="P210" s="223">
        <f>SUM(N210/N216*100)</f>
        <v>3.4026465028355388</v>
      </c>
      <c r="Q210" s="668"/>
      <c r="R210" s="419">
        <v>6</v>
      </c>
      <c r="S210" s="49" t="s">
        <v>598</v>
      </c>
      <c r="T210" s="49"/>
      <c r="U210" s="468"/>
      <c r="V210" s="23">
        <v>18</v>
      </c>
      <c r="W210" s="23"/>
      <c r="X210" s="223">
        <f>SUM(V210/V216*100)</f>
        <v>3.339517625231911</v>
      </c>
      <c r="Z210" s="419">
        <v>6</v>
      </c>
      <c r="AA210" s="49" t="s">
        <v>598</v>
      </c>
      <c r="AB210" s="49"/>
      <c r="AC210" s="468"/>
      <c r="AD210" s="23">
        <v>14</v>
      </c>
      <c r="AE210" s="23"/>
      <c r="AF210" s="223">
        <f>SUM(AD210/AD216*100)</f>
        <v>2.5500910746812386</v>
      </c>
    </row>
    <row r="211" spans="1:32" s="20" customFormat="1" ht="17.45" customHeight="1">
      <c r="A211" s="419">
        <v>7</v>
      </c>
      <c r="B211" s="49" t="s">
        <v>269</v>
      </c>
      <c r="C211" s="49"/>
      <c r="D211" s="468"/>
      <c r="E211" s="23">
        <v>11</v>
      </c>
      <c r="F211" s="23"/>
      <c r="G211" s="223">
        <f>SUM(E211/E216*100)</f>
        <v>2.1235521235521233</v>
      </c>
      <c r="H211" s="668"/>
      <c r="I211" s="668"/>
      <c r="J211" s="419">
        <v>7</v>
      </c>
      <c r="K211" s="49" t="s">
        <v>269</v>
      </c>
      <c r="L211" s="49"/>
      <c r="M211" s="468"/>
      <c r="N211" s="23">
        <v>13</v>
      </c>
      <c r="O211" s="23"/>
      <c r="P211" s="223">
        <f>SUM(N211/N216*100)</f>
        <v>2.4574669187145557</v>
      </c>
      <c r="Q211" s="668"/>
      <c r="R211" s="419">
        <v>7</v>
      </c>
      <c r="S211" s="49" t="s">
        <v>269</v>
      </c>
      <c r="T211" s="49"/>
      <c r="U211" s="468"/>
      <c r="V211" s="23">
        <v>13</v>
      </c>
      <c r="W211" s="23"/>
      <c r="X211" s="223">
        <f>SUM(V211/V216*100)</f>
        <v>2.4118738404452689</v>
      </c>
      <c r="Z211" s="419">
        <v>7</v>
      </c>
      <c r="AA211" s="2122" t="s">
        <v>272</v>
      </c>
      <c r="AB211" s="49"/>
      <c r="AC211" s="468"/>
      <c r="AD211" s="23">
        <v>13</v>
      </c>
      <c r="AE211" s="23"/>
      <c r="AF211" s="223">
        <f>SUM(AD211/AD216*100)</f>
        <v>2.3679417122040074</v>
      </c>
    </row>
    <row r="212" spans="1:32" s="20" customFormat="1" ht="17.45" customHeight="1">
      <c r="A212" s="419">
        <v>8</v>
      </c>
      <c r="B212" s="2122" t="s">
        <v>272</v>
      </c>
      <c r="C212" s="2120"/>
      <c r="D212" s="2120"/>
      <c r="E212" s="23">
        <v>12</v>
      </c>
      <c r="F212" s="23"/>
      <c r="G212" s="223">
        <f>SUM(E212/E216*100)</f>
        <v>2.3166023166023164</v>
      </c>
      <c r="H212" s="668"/>
      <c r="I212" s="668"/>
      <c r="J212" s="419">
        <v>8</v>
      </c>
      <c r="K212" s="4707" t="s">
        <v>272</v>
      </c>
      <c r="L212" s="4708"/>
      <c r="M212" s="4708"/>
      <c r="N212" s="23">
        <v>13</v>
      </c>
      <c r="O212" s="23"/>
      <c r="P212" s="223">
        <f>SUM(N212/N216*100)</f>
        <v>2.4574669187145557</v>
      </c>
      <c r="Q212" s="668"/>
      <c r="R212" s="419">
        <v>8</v>
      </c>
      <c r="S212" s="4707" t="s">
        <v>272</v>
      </c>
      <c r="T212" s="4708"/>
      <c r="U212" s="4708"/>
      <c r="V212" s="23">
        <v>13</v>
      </c>
      <c r="W212" s="23"/>
      <c r="X212" s="223">
        <f>SUM(V212/V216*100)</f>
        <v>2.4118738404452689</v>
      </c>
      <c r="Z212" s="419">
        <v>8</v>
      </c>
      <c r="AA212" s="49" t="s">
        <v>269</v>
      </c>
      <c r="AB212" s="2120"/>
      <c r="AC212" s="2120"/>
      <c r="AD212" s="23">
        <v>13</v>
      </c>
      <c r="AE212" s="23"/>
      <c r="AF212" s="223">
        <f>SUM(AD212/AD216*100)</f>
        <v>2.3679417122040074</v>
      </c>
    </row>
    <row r="213" spans="1:32" s="20" customFormat="1" ht="17.45" customHeight="1">
      <c r="A213" s="419">
        <v>9</v>
      </c>
      <c r="B213" s="734" t="s">
        <v>236</v>
      </c>
      <c r="C213" s="49"/>
      <c r="D213" s="468"/>
      <c r="E213" s="23">
        <v>9</v>
      </c>
      <c r="F213" s="23"/>
      <c r="G213" s="223">
        <f>SUM(E213/E216*100)</f>
        <v>1.7374517374517375</v>
      </c>
      <c r="H213" s="668"/>
      <c r="I213" s="668"/>
      <c r="J213" s="419">
        <v>9</v>
      </c>
      <c r="K213" s="734" t="s">
        <v>705</v>
      </c>
      <c r="L213" s="49"/>
      <c r="M213" s="468"/>
      <c r="N213" s="23">
        <v>10</v>
      </c>
      <c r="O213" s="23"/>
      <c r="P213" s="223">
        <f>SUM(N213/N216*100)</f>
        <v>1.890359168241966</v>
      </c>
      <c r="Q213" s="668"/>
      <c r="R213" s="419">
        <v>9</v>
      </c>
      <c r="S213" s="734" t="s">
        <v>705</v>
      </c>
      <c r="T213" s="49"/>
      <c r="U213" s="468"/>
      <c r="V213" s="23">
        <v>10</v>
      </c>
      <c r="W213" s="23"/>
      <c r="X213" s="223">
        <f>SUM(V213/V216*100)</f>
        <v>1.855287569573284</v>
      </c>
      <c r="Z213" s="419">
        <v>9</v>
      </c>
      <c r="AA213" s="734" t="s">
        <v>705</v>
      </c>
      <c r="AB213" s="49"/>
      <c r="AC213" s="468"/>
      <c r="AD213" s="23">
        <v>10</v>
      </c>
      <c r="AE213" s="23"/>
      <c r="AF213" s="223">
        <f>SUM(AD213/AD216*100)</f>
        <v>1.8214936247723135</v>
      </c>
    </row>
    <row r="214" spans="1:32" s="20" customFormat="1" ht="17.45" customHeight="1">
      <c r="A214" s="419">
        <v>10</v>
      </c>
      <c r="B214" s="49" t="s">
        <v>705</v>
      </c>
      <c r="C214" s="49"/>
      <c r="D214" s="49"/>
      <c r="E214" s="23">
        <v>9</v>
      </c>
      <c r="F214" s="23"/>
      <c r="G214" s="223">
        <f>SUM(E214/E216*100)</f>
        <v>1.7374517374517375</v>
      </c>
      <c r="H214" s="668"/>
      <c r="I214" s="668"/>
      <c r="J214" s="419">
        <v>10</v>
      </c>
      <c r="K214" s="49" t="s">
        <v>715</v>
      </c>
      <c r="L214" s="49"/>
      <c r="M214" s="49"/>
      <c r="N214" s="23">
        <v>9</v>
      </c>
      <c r="O214" s="23"/>
      <c r="P214" s="223">
        <f>SUM(N214/N216*100)</f>
        <v>1.7013232514177694</v>
      </c>
      <c r="Q214" s="668"/>
      <c r="R214" s="419">
        <v>10</v>
      </c>
      <c r="S214" s="49" t="s">
        <v>715</v>
      </c>
      <c r="T214" s="49"/>
      <c r="U214" s="49"/>
      <c r="V214" s="23">
        <v>10</v>
      </c>
      <c r="W214" s="23"/>
      <c r="X214" s="223">
        <f>SUM(V214/V216*100)</f>
        <v>1.855287569573284</v>
      </c>
      <c r="Z214" s="419">
        <v>10</v>
      </c>
      <c r="AA214" s="49" t="s">
        <v>236</v>
      </c>
      <c r="AB214" s="49"/>
      <c r="AC214" s="49"/>
      <c r="AD214" s="23">
        <v>9</v>
      </c>
      <c r="AE214" s="23"/>
      <c r="AF214" s="223">
        <f>SUM(AD214/AD216*100)</f>
        <v>1.639344262295082</v>
      </c>
    </row>
    <row r="215" spans="1:32" s="20" customFormat="1" ht="17.45" customHeight="1">
      <c r="A215" s="691"/>
      <c r="B215" s="599" t="s">
        <v>609</v>
      </c>
      <c r="C215" s="599"/>
      <c r="D215" s="599"/>
      <c r="E215" s="393">
        <v>92</v>
      </c>
      <c r="F215" s="393"/>
      <c r="G215" s="600">
        <f>SUM(E215/E216*100)</f>
        <v>17.760617760617762</v>
      </c>
      <c r="H215" s="668"/>
      <c r="I215" s="668"/>
      <c r="J215" s="691"/>
      <c r="K215" s="599" t="s">
        <v>609</v>
      </c>
      <c r="L215" s="599"/>
      <c r="M215" s="599"/>
      <c r="N215" s="393">
        <v>89</v>
      </c>
      <c r="O215" s="393"/>
      <c r="P215" s="600">
        <f>SUM(N215/N216*100)</f>
        <v>16.824196597353495</v>
      </c>
      <c r="Q215" s="668"/>
      <c r="R215" s="691"/>
      <c r="S215" s="599" t="s">
        <v>609</v>
      </c>
      <c r="T215" s="599"/>
      <c r="U215" s="599"/>
      <c r="V215" s="393">
        <v>93</v>
      </c>
      <c r="W215" s="393"/>
      <c r="X215" s="600">
        <f>SUM(V215/V216*100)</f>
        <v>17.254174397031541</v>
      </c>
      <c r="Z215" s="691"/>
      <c r="AA215" s="599" t="s">
        <v>609</v>
      </c>
      <c r="AB215" s="599"/>
      <c r="AC215" s="599"/>
      <c r="AD215" s="393">
        <v>96</v>
      </c>
      <c r="AE215" s="393"/>
      <c r="AF215" s="600">
        <f>SUM(AD215/AD216*100)</f>
        <v>17.486338797814209</v>
      </c>
    </row>
    <row r="216" spans="1:32" s="20" customFormat="1" ht="17.45" customHeight="1">
      <c r="A216" s="419"/>
      <c r="B216" s="872" t="s">
        <v>274</v>
      </c>
      <c r="C216" s="225"/>
      <c r="D216" s="225"/>
      <c r="E216" s="226">
        <f>SUM(E205:E215)</f>
        <v>518</v>
      </c>
      <c r="F216" s="24"/>
      <c r="G216" s="1458">
        <f>SUM(G205:G215)</f>
        <v>99.999999999999986</v>
      </c>
      <c r="H216" s="668"/>
      <c r="I216" s="668"/>
      <c r="J216" s="419"/>
      <c r="K216" s="872" t="s">
        <v>274</v>
      </c>
      <c r="L216" s="225"/>
      <c r="M216" s="225"/>
      <c r="N216" s="226">
        <v>529</v>
      </c>
      <c r="O216" s="24"/>
      <c r="P216" s="1458">
        <f>SUM(P205:P215)</f>
        <v>100</v>
      </c>
      <c r="Q216" s="668"/>
      <c r="R216" s="419"/>
      <c r="S216" s="872" t="s">
        <v>274</v>
      </c>
      <c r="T216" s="225"/>
      <c r="U216" s="225"/>
      <c r="V216" s="226">
        <v>539</v>
      </c>
      <c r="W216" s="24"/>
      <c r="X216" s="1458">
        <f>SUM(X205:X215)</f>
        <v>100</v>
      </c>
      <c r="Z216" s="419"/>
      <c r="AA216" s="872" t="s">
        <v>274</v>
      </c>
      <c r="AB216" s="225"/>
      <c r="AC216" s="225"/>
      <c r="AD216" s="226">
        <v>549</v>
      </c>
      <c r="AE216" s="24"/>
      <c r="AF216" s="1458">
        <f>SUM(AF205:AF215)</f>
        <v>100</v>
      </c>
    </row>
    <row r="217" spans="1:32" s="20" customFormat="1" ht="17.45" customHeight="1" thickBot="1">
      <c r="A217" s="571"/>
      <c r="B217" s="1677"/>
      <c r="C217" s="1677"/>
      <c r="D217" s="1677"/>
      <c r="E217" s="1677"/>
      <c r="F217" s="1677"/>
      <c r="G217" s="1676"/>
      <c r="H217" s="668"/>
      <c r="I217" s="668"/>
      <c r="J217" s="571"/>
      <c r="K217" s="1677"/>
      <c r="L217" s="1677"/>
      <c r="M217" s="1677"/>
      <c r="N217" s="1677"/>
      <c r="O217" s="1677"/>
      <c r="P217" s="1676"/>
      <c r="Q217" s="668"/>
      <c r="R217" s="571"/>
      <c r="S217" s="1677"/>
      <c r="T217" s="1677"/>
      <c r="U217" s="1677"/>
      <c r="V217" s="1677"/>
      <c r="W217" s="1677"/>
      <c r="X217" s="1676"/>
      <c r="Z217" s="571"/>
      <c r="AA217" s="1677"/>
      <c r="AB217" s="1677"/>
      <c r="AC217" s="1677"/>
      <c r="AD217" s="1677"/>
      <c r="AE217" s="1677"/>
      <c r="AF217" s="1676"/>
    </row>
    <row r="218" spans="1:32" s="20" customFormat="1" ht="17.45" customHeight="1">
      <c r="A218" s="23"/>
      <c r="B218" s="23"/>
      <c r="C218" s="23"/>
      <c r="D218" s="23"/>
      <c r="E218" s="23"/>
      <c r="F218" s="23"/>
      <c r="G218" s="23"/>
      <c r="H218" s="668"/>
      <c r="I218" s="668"/>
      <c r="J218" s="668"/>
      <c r="K218" s="668"/>
      <c r="L218" s="668"/>
      <c r="M218" s="668"/>
      <c r="N218" s="668"/>
      <c r="O218" s="668"/>
      <c r="P218" s="668"/>
      <c r="Q218" s="668"/>
      <c r="R218" s="668"/>
      <c r="S218" s="668"/>
      <c r="T218" s="668"/>
      <c r="U218" s="214"/>
    </row>
    <row r="219" spans="1:32" s="20" customFormat="1" ht="17.45" customHeight="1" thickBot="1">
      <c r="A219" s="667"/>
      <c r="B219" s="668"/>
      <c r="C219" s="668"/>
      <c r="D219" s="668"/>
      <c r="E219" s="668"/>
      <c r="F219" s="668"/>
      <c r="G219" s="668"/>
      <c r="H219" s="668"/>
      <c r="I219" s="668"/>
      <c r="J219" s="668"/>
      <c r="K219" s="668"/>
      <c r="L219" s="668"/>
      <c r="M219" s="668"/>
      <c r="N219" s="668"/>
      <c r="O219" s="668"/>
      <c r="P219" s="668"/>
      <c r="Q219" s="668"/>
      <c r="R219" s="668"/>
      <c r="S219" s="668"/>
      <c r="T219" s="668"/>
      <c r="U219" s="214"/>
    </row>
    <row r="220" spans="1:32" s="20" customFormat="1" ht="17.45" customHeight="1" thickBot="1">
      <c r="A220" s="2123" t="s">
        <v>610</v>
      </c>
      <c r="B220" s="2124"/>
      <c r="C220" s="2124"/>
      <c r="D220" s="2124"/>
      <c r="E220" s="2124"/>
      <c r="F220" s="2124"/>
      <c r="G220" s="2125"/>
      <c r="H220" s="668"/>
      <c r="I220" s="668"/>
      <c r="J220" s="4704" t="s">
        <v>629</v>
      </c>
      <c r="K220" s="4705"/>
      <c r="L220" s="4705"/>
      <c r="M220" s="4705"/>
      <c r="N220" s="4705"/>
      <c r="O220" s="4705"/>
      <c r="P220" s="4706"/>
      <c r="Q220" s="668"/>
      <c r="R220" s="4704" t="s">
        <v>668</v>
      </c>
      <c r="S220" s="4705"/>
      <c r="T220" s="4705"/>
      <c r="U220" s="4705"/>
      <c r="V220" s="4705"/>
      <c r="W220" s="4705"/>
      <c r="X220" s="4706"/>
      <c r="Z220" s="4704" t="s">
        <v>682</v>
      </c>
      <c r="AA220" s="4705"/>
      <c r="AB220" s="4705"/>
      <c r="AC220" s="4705"/>
      <c r="AD220" s="4705"/>
      <c r="AE220" s="4705"/>
      <c r="AF220" s="4706"/>
    </row>
    <row r="221" spans="1:32" s="20" customFormat="1" ht="17.45" customHeight="1">
      <c r="A221" s="731"/>
      <c r="B221" s="732"/>
      <c r="C221" s="732"/>
      <c r="D221" s="732"/>
      <c r="E221" s="810" t="s">
        <v>261</v>
      </c>
      <c r="F221" s="732"/>
      <c r="G221" s="733" t="s">
        <v>262</v>
      </c>
      <c r="H221" s="668"/>
      <c r="I221" s="668"/>
      <c r="J221" s="731"/>
      <c r="K221" s="732"/>
      <c r="L221" s="732"/>
      <c r="M221" s="732"/>
      <c r="N221" s="810" t="s">
        <v>261</v>
      </c>
      <c r="O221" s="732"/>
      <c r="P221" s="733" t="s">
        <v>262</v>
      </c>
      <c r="Q221" s="668"/>
      <c r="R221" s="731"/>
      <c r="S221" s="732"/>
      <c r="T221" s="732"/>
      <c r="U221" s="732"/>
      <c r="V221" s="810" t="s">
        <v>261</v>
      </c>
      <c r="W221" s="732"/>
      <c r="X221" s="733" t="s">
        <v>262</v>
      </c>
      <c r="Z221" s="731"/>
      <c r="AA221" s="732"/>
      <c r="AB221" s="732"/>
      <c r="AC221" s="732"/>
      <c r="AD221" s="810" t="s">
        <v>261</v>
      </c>
      <c r="AE221" s="732"/>
      <c r="AF221" s="733" t="s">
        <v>262</v>
      </c>
    </row>
    <row r="222" spans="1:32" s="20" customFormat="1" ht="17.45" customHeight="1">
      <c r="A222" s="419">
        <v>1</v>
      </c>
      <c r="B222" s="55" t="s">
        <v>520</v>
      </c>
      <c r="C222" s="49"/>
      <c r="D222" s="468"/>
      <c r="E222" s="3">
        <v>157</v>
      </c>
      <c r="F222" s="23"/>
      <c r="G222" s="223">
        <f>SUM(E222/E233*100)</f>
        <v>31.845841784989858</v>
      </c>
      <c r="H222" s="668"/>
      <c r="I222" s="668"/>
      <c r="J222" s="419">
        <v>1</v>
      </c>
      <c r="K222" s="55" t="s">
        <v>520</v>
      </c>
      <c r="L222" s="49"/>
      <c r="M222" s="468"/>
      <c r="N222" s="3">
        <v>161</v>
      </c>
      <c r="O222" s="23"/>
      <c r="P222" s="1017">
        <f>SUM(N222/N233*100)</f>
        <v>32.200000000000003</v>
      </c>
      <c r="Q222" s="668"/>
      <c r="R222" s="419">
        <v>1</v>
      </c>
      <c r="S222" s="55" t="s">
        <v>520</v>
      </c>
      <c r="T222" s="49"/>
      <c r="U222" s="468"/>
      <c r="V222" s="3">
        <v>163</v>
      </c>
      <c r="W222" s="23"/>
      <c r="X222" s="223">
        <f>SUM(V222/V233*100)</f>
        <v>31.898238747553815</v>
      </c>
      <c r="Z222" s="419">
        <v>1</v>
      </c>
      <c r="AA222" s="55" t="s">
        <v>520</v>
      </c>
      <c r="AB222" s="49"/>
      <c r="AC222" s="468"/>
      <c r="AD222" s="3">
        <v>162</v>
      </c>
      <c r="AE222" s="23"/>
      <c r="AF222" s="223">
        <f>SUM(AD222/AD233*100)</f>
        <v>31.395348837209301</v>
      </c>
    </row>
    <row r="223" spans="1:32" s="20" customFormat="1" ht="17.45" customHeight="1">
      <c r="A223" s="419">
        <v>2</v>
      </c>
      <c r="B223" s="55" t="s">
        <v>519</v>
      </c>
      <c r="C223" s="49"/>
      <c r="D223" s="468"/>
      <c r="E223" s="3">
        <v>114</v>
      </c>
      <c r="F223" s="23"/>
      <c r="G223" s="223">
        <f>SUM(E223/E233*100)</f>
        <v>23.123732251521297</v>
      </c>
      <c r="H223" s="668"/>
      <c r="I223" s="668"/>
      <c r="J223" s="419">
        <v>2</v>
      </c>
      <c r="K223" s="55" t="s">
        <v>519</v>
      </c>
      <c r="L223" s="49"/>
      <c r="M223" s="468"/>
      <c r="N223" s="3">
        <v>114</v>
      </c>
      <c r="O223" s="23"/>
      <c r="P223" s="1017">
        <f>SUM(N223/N233*100)</f>
        <v>22.8</v>
      </c>
      <c r="Q223" s="668"/>
      <c r="R223" s="419">
        <v>2</v>
      </c>
      <c r="S223" s="55" t="s">
        <v>519</v>
      </c>
      <c r="T223" s="49"/>
      <c r="U223" s="468"/>
      <c r="V223" s="3">
        <v>118</v>
      </c>
      <c r="W223" s="23"/>
      <c r="X223" s="223">
        <f>SUM(V223/V233*100)</f>
        <v>23.091976516634048</v>
      </c>
      <c r="Z223" s="419">
        <v>2</v>
      </c>
      <c r="AA223" s="55" t="s">
        <v>519</v>
      </c>
      <c r="AB223" s="49"/>
      <c r="AC223" s="468"/>
      <c r="AD223" s="3">
        <v>116</v>
      </c>
      <c r="AE223" s="23"/>
      <c r="AF223" s="223">
        <f>SUM(AD223/AD233*100)</f>
        <v>22.480620155038761</v>
      </c>
    </row>
    <row r="224" spans="1:32" s="20" customFormat="1" ht="17.45" customHeight="1">
      <c r="A224" s="419">
        <v>3</v>
      </c>
      <c r="B224" s="55" t="s">
        <v>607</v>
      </c>
      <c r="C224" s="49"/>
      <c r="D224" s="468"/>
      <c r="E224" s="3">
        <v>38</v>
      </c>
      <c r="F224" s="23"/>
      <c r="G224" s="223">
        <f>SUM(E224/E233*100)</f>
        <v>7.7079107505070992</v>
      </c>
      <c r="H224" s="668"/>
      <c r="I224" s="668"/>
      <c r="J224" s="419">
        <v>3</v>
      </c>
      <c r="K224" s="55" t="s">
        <v>607</v>
      </c>
      <c r="L224" s="49"/>
      <c r="M224" s="468"/>
      <c r="N224" s="3">
        <v>40</v>
      </c>
      <c r="O224" s="23"/>
      <c r="P224" s="1017">
        <f>SUM(N224/N233*100)</f>
        <v>8</v>
      </c>
      <c r="Q224" s="668"/>
      <c r="R224" s="419">
        <v>3</v>
      </c>
      <c r="S224" s="55" t="s">
        <v>607</v>
      </c>
      <c r="T224" s="49"/>
      <c r="U224" s="468"/>
      <c r="V224" s="3">
        <v>40</v>
      </c>
      <c r="W224" s="23"/>
      <c r="X224" s="223">
        <f>SUM(V224/V233*100)</f>
        <v>7.8277886497064575</v>
      </c>
      <c r="Z224" s="419">
        <v>3</v>
      </c>
      <c r="AA224" s="55" t="s">
        <v>607</v>
      </c>
      <c r="AB224" s="49"/>
      <c r="AC224" s="468"/>
      <c r="AD224" s="3">
        <v>40</v>
      </c>
      <c r="AE224" s="23"/>
      <c r="AF224" s="223">
        <f>SUM(AD224/AD233*100)</f>
        <v>7.7519379844961236</v>
      </c>
    </row>
    <row r="225" spans="1:32" s="20" customFormat="1" ht="17.45" customHeight="1">
      <c r="A225" s="419">
        <v>4</v>
      </c>
      <c r="B225" s="55" t="s">
        <v>487</v>
      </c>
      <c r="C225" s="49"/>
      <c r="D225" s="468"/>
      <c r="E225" s="3">
        <v>26</v>
      </c>
      <c r="F225" s="23"/>
      <c r="G225" s="223">
        <f>SUM(E225/E233*100)</f>
        <v>5.2738336713995944</v>
      </c>
      <c r="H225" s="668"/>
      <c r="I225" s="668"/>
      <c r="J225" s="419">
        <v>4</v>
      </c>
      <c r="K225" s="55" t="s">
        <v>487</v>
      </c>
      <c r="L225" s="49"/>
      <c r="M225" s="468"/>
      <c r="N225" s="3">
        <v>25</v>
      </c>
      <c r="O225" s="23"/>
      <c r="P225" s="1017">
        <f>SUM(N225/N233*100)</f>
        <v>5</v>
      </c>
      <c r="Q225" s="668"/>
      <c r="R225" s="419">
        <v>4</v>
      </c>
      <c r="S225" s="55" t="s">
        <v>487</v>
      </c>
      <c r="T225" s="49"/>
      <c r="U225" s="468"/>
      <c r="V225" s="3">
        <v>27</v>
      </c>
      <c r="W225" s="23"/>
      <c r="X225" s="223">
        <f>SUM(V225/V233*100)</f>
        <v>5.283757338551859</v>
      </c>
      <c r="Z225" s="419">
        <v>4</v>
      </c>
      <c r="AA225" s="55" t="s">
        <v>487</v>
      </c>
      <c r="AB225" s="49"/>
      <c r="AC225" s="468"/>
      <c r="AD225" s="3">
        <v>27</v>
      </c>
      <c r="AE225" s="23"/>
      <c r="AF225" s="223">
        <f>SUM(AD225/AD233*100)</f>
        <v>5.2325581395348841</v>
      </c>
    </row>
    <row r="226" spans="1:32" s="20" customFormat="1" ht="17.45" customHeight="1">
      <c r="A226" s="419">
        <v>5</v>
      </c>
      <c r="B226" s="55" t="s">
        <v>267</v>
      </c>
      <c r="C226" s="49"/>
      <c r="D226" s="468"/>
      <c r="E226" s="3">
        <v>17</v>
      </c>
      <c r="F226" s="23"/>
      <c r="G226" s="223">
        <f>SUM(E226/E233*100)</f>
        <v>3.4482758620689653</v>
      </c>
      <c r="H226" s="668"/>
      <c r="I226" s="668"/>
      <c r="J226" s="419">
        <v>5</v>
      </c>
      <c r="K226" s="55" t="s">
        <v>267</v>
      </c>
      <c r="L226" s="49"/>
      <c r="M226" s="468"/>
      <c r="N226" s="3">
        <v>17</v>
      </c>
      <c r="O226" s="23"/>
      <c r="P226" s="1017">
        <f>SUM(N226/N233*100)</f>
        <v>3.4000000000000004</v>
      </c>
      <c r="Q226" s="668"/>
      <c r="R226" s="419">
        <v>5</v>
      </c>
      <c r="S226" s="55" t="s">
        <v>598</v>
      </c>
      <c r="T226" s="49"/>
      <c r="U226" s="468"/>
      <c r="V226" s="3">
        <v>18</v>
      </c>
      <c r="W226" s="23"/>
      <c r="X226" s="223">
        <f>SUM(V226/V233*100)</f>
        <v>3.5225048923679059</v>
      </c>
      <c r="Z226" s="419">
        <v>5</v>
      </c>
      <c r="AA226" s="55" t="s">
        <v>267</v>
      </c>
      <c r="AB226" s="49"/>
      <c r="AC226" s="468"/>
      <c r="AD226" s="3">
        <v>19</v>
      </c>
      <c r="AE226" s="23"/>
      <c r="AF226" s="223">
        <f>SUM(AD226/AD233*100)</f>
        <v>3.6821705426356592</v>
      </c>
    </row>
    <row r="227" spans="1:32" s="20" customFormat="1" ht="17.45" customHeight="1">
      <c r="A227" s="419">
        <v>6</v>
      </c>
      <c r="B227" s="55" t="s">
        <v>598</v>
      </c>
      <c r="C227" s="49"/>
      <c r="D227" s="468"/>
      <c r="E227" s="3">
        <v>16</v>
      </c>
      <c r="F227" s="23"/>
      <c r="G227" s="223">
        <f>SUM(E227/E233*100)</f>
        <v>3.2454361054766734</v>
      </c>
      <c r="H227" s="668"/>
      <c r="I227" s="668"/>
      <c r="J227" s="419">
        <v>6</v>
      </c>
      <c r="K227" s="55" t="s">
        <v>598</v>
      </c>
      <c r="L227" s="49"/>
      <c r="M227" s="468"/>
      <c r="N227" s="3">
        <v>17</v>
      </c>
      <c r="O227" s="23"/>
      <c r="P227" s="1017">
        <f>SUM(N227/N233*100)</f>
        <v>3.4000000000000004</v>
      </c>
      <c r="Q227" s="668"/>
      <c r="R227" s="419">
        <v>6</v>
      </c>
      <c r="S227" s="55" t="s">
        <v>267</v>
      </c>
      <c r="T227" s="49"/>
      <c r="U227" s="468"/>
      <c r="V227" s="3">
        <v>16</v>
      </c>
      <c r="W227" s="23"/>
      <c r="X227" s="223">
        <f>SUM(V227/V233*100)</f>
        <v>3.131115459882583</v>
      </c>
      <c r="Z227" s="419">
        <v>6</v>
      </c>
      <c r="AA227" s="55" t="s">
        <v>598</v>
      </c>
      <c r="AB227" s="49"/>
      <c r="AC227" s="468"/>
      <c r="AD227" s="3">
        <v>19</v>
      </c>
      <c r="AE227" s="23"/>
      <c r="AF227" s="223">
        <f>SUM(AD227/AD233*100)</f>
        <v>3.6821705426356592</v>
      </c>
    </row>
    <row r="228" spans="1:32" s="20" customFormat="1" ht="17.45" customHeight="1">
      <c r="A228" s="419">
        <v>7</v>
      </c>
      <c r="B228" s="55" t="s">
        <v>269</v>
      </c>
      <c r="C228" s="49"/>
      <c r="D228" s="468"/>
      <c r="E228" s="3">
        <v>13</v>
      </c>
      <c r="F228" s="23"/>
      <c r="G228" s="223">
        <f>SUM(E228/E233*100)</f>
        <v>2.6369168356997972</v>
      </c>
      <c r="H228" s="668"/>
      <c r="I228" s="668"/>
      <c r="J228" s="419">
        <v>7</v>
      </c>
      <c r="K228" s="55" t="s">
        <v>269</v>
      </c>
      <c r="L228" s="49"/>
      <c r="M228" s="468"/>
      <c r="N228" s="3">
        <v>12</v>
      </c>
      <c r="O228" s="23"/>
      <c r="P228" s="1017">
        <f>SUM(N228/N233*100)</f>
        <v>2.4</v>
      </c>
      <c r="Q228" s="668"/>
      <c r="R228" s="419">
        <v>7</v>
      </c>
      <c r="S228" s="55" t="s">
        <v>269</v>
      </c>
      <c r="T228" s="49"/>
      <c r="U228" s="468"/>
      <c r="V228" s="3">
        <v>11</v>
      </c>
      <c r="W228" s="23"/>
      <c r="X228" s="223">
        <f>SUM(V228/V233*100)</f>
        <v>2.152641878669276</v>
      </c>
      <c r="Z228" s="419">
        <v>7</v>
      </c>
      <c r="AA228" s="55" t="s">
        <v>269</v>
      </c>
      <c r="AB228" s="49"/>
      <c r="AC228" s="468"/>
      <c r="AD228" s="3">
        <v>11</v>
      </c>
      <c r="AE228" s="23"/>
      <c r="AF228" s="223">
        <f>SUM(AD228/AD233*100)</f>
        <v>2.1317829457364339</v>
      </c>
    </row>
    <row r="229" spans="1:32" s="20" customFormat="1" ht="17.45" customHeight="1">
      <c r="A229" s="419">
        <v>8</v>
      </c>
      <c r="B229" s="55" t="s">
        <v>272</v>
      </c>
      <c r="C229" s="224" t="s">
        <v>96</v>
      </c>
      <c r="D229" s="753"/>
      <c r="E229" s="3">
        <v>10</v>
      </c>
      <c r="F229" s="23"/>
      <c r="G229" s="223">
        <f>SUM(E229/E233*100)</f>
        <v>2.028397565922921</v>
      </c>
      <c r="H229" s="668"/>
      <c r="I229" s="668"/>
      <c r="J229" s="419">
        <v>8</v>
      </c>
      <c r="K229" s="4585" t="s">
        <v>272</v>
      </c>
      <c r="L229" s="4308"/>
      <c r="M229" s="4308"/>
      <c r="N229" s="3">
        <v>10</v>
      </c>
      <c r="O229" s="23"/>
      <c r="P229" s="1017">
        <f>SUM(N229/N233*100)</f>
        <v>2</v>
      </c>
      <c r="Q229" s="668"/>
      <c r="R229" s="419">
        <v>8</v>
      </c>
      <c r="S229" s="4585" t="s">
        <v>272</v>
      </c>
      <c r="T229" s="4308"/>
      <c r="U229" s="4308"/>
      <c r="V229" s="3">
        <v>11</v>
      </c>
      <c r="W229" s="23"/>
      <c r="X229" s="223">
        <f>SUM(V229/V233*100)</f>
        <v>2.152641878669276</v>
      </c>
      <c r="Z229" s="419">
        <v>8</v>
      </c>
      <c r="AA229" s="4585" t="s">
        <v>272</v>
      </c>
      <c r="AB229" s="4308"/>
      <c r="AC229" s="4308"/>
      <c r="AD229" s="3">
        <v>11</v>
      </c>
      <c r="AE229" s="23"/>
      <c r="AF229" s="223">
        <f>SUM(AD229/AD233*100)</f>
        <v>2.1317829457364339</v>
      </c>
    </row>
    <row r="230" spans="1:32" s="20" customFormat="1" ht="17.45" customHeight="1">
      <c r="A230" s="419">
        <v>9</v>
      </c>
      <c r="B230" s="55" t="s">
        <v>271</v>
      </c>
      <c r="C230" s="49"/>
      <c r="D230" s="468"/>
      <c r="E230" s="3">
        <v>9</v>
      </c>
      <c r="F230" s="23"/>
      <c r="G230" s="223">
        <f>SUM(E230/E233*100)</f>
        <v>1.8255578093306288</v>
      </c>
      <c r="H230" s="668"/>
      <c r="I230" s="668"/>
      <c r="J230" s="419">
        <v>9</v>
      </c>
      <c r="K230" s="55" t="s">
        <v>271</v>
      </c>
      <c r="L230" s="49"/>
      <c r="M230" s="468"/>
      <c r="N230" s="3">
        <v>9</v>
      </c>
      <c r="O230" s="23"/>
      <c r="P230" s="1017">
        <f>SUM(N230/N233*100)</f>
        <v>1.7999999999999998</v>
      </c>
      <c r="Q230" s="668"/>
      <c r="R230" s="419">
        <v>9</v>
      </c>
      <c r="S230" s="55" t="s">
        <v>271</v>
      </c>
      <c r="T230" s="49"/>
      <c r="U230" s="468"/>
      <c r="V230" s="3">
        <v>8</v>
      </c>
      <c r="W230" s="23"/>
      <c r="X230" s="223">
        <f>SUM(V230/V233*100)</f>
        <v>1.5655577299412915</v>
      </c>
      <c r="Z230" s="419">
        <v>9</v>
      </c>
      <c r="AA230" s="734" t="s">
        <v>236</v>
      </c>
      <c r="AB230" s="49"/>
      <c r="AC230" s="468"/>
      <c r="AD230" s="3">
        <v>9</v>
      </c>
      <c r="AE230" s="23"/>
      <c r="AF230" s="223">
        <f>SUM(AD230/AD233*100)</f>
        <v>1.7441860465116279</v>
      </c>
    </row>
    <row r="231" spans="1:32" s="20" customFormat="1" ht="17.45" customHeight="1">
      <c r="A231" s="419">
        <v>10</v>
      </c>
      <c r="B231" s="55" t="s">
        <v>608</v>
      </c>
      <c r="C231" s="49"/>
      <c r="D231" s="49"/>
      <c r="E231" s="3">
        <v>8</v>
      </c>
      <c r="F231" s="23"/>
      <c r="G231" s="223">
        <f>SUM(E231/E233*100)</f>
        <v>1.6227180527383367</v>
      </c>
      <c r="H231" s="668"/>
      <c r="I231" s="668"/>
      <c r="J231" s="419">
        <v>10</v>
      </c>
      <c r="K231" s="55" t="s">
        <v>608</v>
      </c>
      <c r="L231" s="49"/>
      <c r="M231" s="49"/>
      <c r="N231" s="3">
        <v>8</v>
      </c>
      <c r="O231" s="23"/>
      <c r="P231" s="1017">
        <f>SUM(N231/N233*100)</f>
        <v>1.6</v>
      </c>
      <c r="Q231" s="668"/>
      <c r="R231" s="419">
        <v>10</v>
      </c>
      <c r="S231" s="55" t="s">
        <v>608</v>
      </c>
      <c r="T231" s="49"/>
      <c r="U231" s="49"/>
      <c r="V231" s="3">
        <v>8</v>
      </c>
      <c r="W231" s="23"/>
      <c r="X231" s="223">
        <f>SUM(V231/V233*100)</f>
        <v>1.5655577299412915</v>
      </c>
      <c r="Z231" s="419">
        <v>10</v>
      </c>
      <c r="AA231" s="55" t="s">
        <v>271</v>
      </c>
      <c r="AB231" s="49"/>
      <c r="AC231" s="49"/>
      <c r="AD231" s="3">
        <v>8</v>
      </c>
      <c r="AE231" s="23"/>
      <c r="AF231" s="223">
        <f>SUM(AD231/AD233*100)</f>
        <v>1.5503875968992249</v>
      </c>
    </row>
    <row r="232" spans="1:32" s="20" customFormat="1" ht="17.45" customHeight="1">
      <c r="A232" s="691"/>
      <c r="B232" s="599" t="s">
        <v>609</v>
      </c>
      <c r="C232" s="599"/>
      <c r="D232" s="599"/>
      <c r="E232" s="393">
        <v>85</v>
      </c>
      <c r="F232" s="393"/>
      <c r="G232" s="600">
        <f>SUM(E232/E233*100)</f>
        <v>17.241379310344829</v>
      </c>
      <c r="H232" s="668"/>
      <c r="I232" s="668"/>
      <c r="J232" s="691"/>
      <c r="K232" s="599" t="s">
        <v>609</v>
      </c>
      <c r="L232" s="599"/>
      <c r="M232" s="599"/>
      <c r="N232" s="393">
        <v>87</v>
      </c>
      <c r="O232" s="393"/>
      <c r="P232" s="1018">
        <f>SUM(N232/N233*100)</f>
        <v>17.399999999999999</v>
      </c>
      <c r="Q232" s="668"/>
      <c r="R232" s="691"/>
      <c r="S232" s="599" t="s">
        <v>609</v>
      </c>
      <c r="T232" s="599"/>
      <c r="U232" s="599"/>
      <c r="V232" s="393">
        <v>91</v>
      </c>
      <c r="W232" s="393"/>
      <c r="X232" s="600">
        <f>SUM(V232/V233*100)</f>
        <v>17.80821917808219</v>
      </c>
      <c r="Z232" s="691"/>
      <c r="AA232" s="599" t="s">
        <v>609</v>
      </c>
      <c r="AB232" s="599"/>
      <c r="AC232" s="599"/>
      <c r="AD232" s="393">
        <v>94</v>
      </c>
      <c r="AE232" s="393"/>
      <c r="AF232" s="600">
        <f>SUM(AD232/AD233*100)</f>
        <v>18.217054263565892</v>
      </c>
    </row>
    <row r="233" spans="1:32" s="20" customFormat="1" ht="17.45" customHeight="1">
      <c r="A233" s="419"/>
      <c r="B233" s="872" t="s">
        <v>274</v>
      </c>
      <c r="C233" s="225"/>
      <c r="D233" s="225"/>
      <c r="E233" s="226">
        <f>SUM(E222:E232)</f>
        <v>493</v>
      </c>
      <c r="F233" s="24"/>
      <c r="G233" s="227">
        <v>1</v>
      </c>
      <c r="H233" s="668"/>
      <c r="I233" s="668"/>
      <c r="J233" s="419"/>
      <c r="K233" s="872" t="s">
        <v>274</v>
      </c>
      <c r="L233" s="225"/>
      <c r="M233" s="225"/>
      <c r="N233" s="226">
        <f>SUM(N222:N232)</f>
        <v>500</v>
      </c>
      <c r="O233" s="24"/>
      <c r="P233" s="227">
        <v>1</v>
      </c>
      <c r="Q233" s="668"/>
      <c r="R233" s="419"/>
      <c r="S233" s="872" t="s">
        <v>274</v>
      </c>
      <c r="T233" s="225"/>
      <c r="U233" s="225"/>
      <c r="V233" s="226">
        <f>SUM(V222:V232)</f>
        <v>511</v>
      </c>
      <c r="W233" s="24"/>
      <c r="X233" s="227">
        <v>1</v>
      </c>
      <c r="Z233" s="419"/>
      <c r="AA233" s="872" t="s">
        <v>274</v>
      </c>
      <c r="AB233" s="225"/>
      <c r="AC233" s="225"/>
      <c r="AD233" s="226">
        <f>SUM(AD222:AD232)</f>
        <v>516</v>
      </c>
      <c r="AE233" s="24"/>
      <c r="AF233" s="227">
        <v>1</v>
      </c>
    </row>
    <row r="234" spans="1:32" s="20" customFormat="1" ht="17.45" customHeight="1" thickBot="1">
      <c r="A234" s="571"/>
      <c r="B234" s="1677"/>
      <c r="C234" s="1677"/>
      <c r="D234" s="1677"/>
      <c r="E234" s="1677"/>
      <c r="F234" s="1677"/>
      <c r="G234" s="1676"/>
      <c r="H234" s="668"/>
      <c r="I234" s="668"/>
      <c r="J234" s="571"/>
      <c r="K234" s="1677"/>
      <c r="L234" s="1677"/>
      <c r="M234" s="1677"/>
      <c r="N234" s="1677"/>
      <c r="O234" s="1677"/>
      <c r="P234" s="1676"/>
      <c r="Q234" s="668"/>
      <c r="R234" s="1211"/>
      <c r="S234" s="1212"/>
      <c r="T234" s="1212"/>
      <c r="U234" s="1213"/>
      <c r="V234" s="2126"/>
      <c r="W234" s="2126"/>
      <c r="X234" s="2127"/>
      <c r="Z234" s="571"/>
      <c r="AA234" s="1677"/>
      <c r="AB234" s="1677"/>
      <c r="AC234" s="1677"/>
      <c r="AD234" s="1677"/>
      <c r="AE234" s="1677"/>
      <c r="AF234" s="1676"/>
    </row>
    <row r="235" spans="1:32" s="20" customFormat="1" ht="17.45" customHeight="1">
      <c r="A235" s="667"/>
      <c r="B235" s="668"/>
      <c r="C235" s="668"/>
      <c r="D235" s="668"/>
      <c r="E235" s="668"/>
      <c r="F235" s="668"/>
      <c r="G235" s="668"/>
      <c r="H235" s="668"/>
      <c r="I235" s="668"/>
      <c r="J235" s="668"/>
      <c r="K235" s="668"/>
      <c r="L235" s="668"/>
      <c r="M235" s="668"/>
      <c r="N235" s="668"/>
      <c r="O235" s="668"/>
      <c r="P235" s="668"/>
      <c r="Q235" s="668"/>
      <c r="R235" s="668"/>
      <c r="S235" s="668"/>
      <c r="T235" s="668"/>
      <c r="U235" s="214"/>
    </row>
    <row r="236" spans="1:32" s="20" customFormat="1" ht="17.45" customHeight="1" thickBot="1">
      <c r="A236" s="667"/>
      <c r="B236" s="668"/>
      <c r="C236" s="668"/>
      <c r="D236" s="668"/>
      <c r="E236" s="668"/>
      <c r="F236" s="668"/>
      <c r="G236" s="668"/>
      <c r="H236" s="668"/>
      <c r="I236" s="668"/>
      <c r="J236" s="668"/>
      <c r="K236" s="668"/>
      <c r="L236" s="668"/>
      <c r="M236" s="668"/>
      <c r="N236" s="668"/>
      <c r="O236" s="668"/>
      <c r="P236" s="668"/>
      <c r="Q236" s="668"/>
      <c r="R236" s="668"/>
      <c r="S236" s="668"/>
      <c r="T236" s="668"/>
      <c r="U236" s="214"/>
    </row>
    <row r="237" spans="1:32" s="20" customFormat="1" ht="17.45" customHeight="1" thickBot="1">
      <c r="A237" s="1209"/>
      <c r="B237" s="2124"/>
      <c r="C237" s="2124"/>
      <c r="D237" s="2123" t="s">
        <v>573</v>
      </c>
      <c r="E237" s="2124"/>
      <c r="F237" s="2124"/>
      <c r="G237" s="1210"/>
      <c r="H237" s="668"/>
      <c r="I237" s="668"/>
      <c r="J237" s="668"/>
      <c r="K237" s="668"/>
      <c r="L237" s="4704" t="s">
        <v>611</v>
      </c>
      <c r="M237" s="4705"/>
      <c r="N237" s="4705"/>
      <c r="O237" s="4705"/>
      <c r="P237" s="4705"/>
      <c r="Q237" s="4705"/>
      <c r="R237" s="4706"/>
      <c r="S237" s="668"/>
      <c r="T237" s="668"/>
      <c r="U237" s="214"/>
    </row>
    <row r="238" spans="1:32" s="20" customFormat="1" ht="17.45" customHeight="1">
      <c r="A238" s="731"/>
      <c r="B238" s="732"/>
      <c r="C238" s="732"/>
      <c r="D238" s="732"/>
      <c r="E238" s="735" t="s">
        <v>261</v>
      </c>
      <c r="F238" s="732"/>
      <c r="G238" s="733" t="s">
        <v>262</v>
      </c>
      <c r="H238" s="668"/>
      <c r="I238" s="668"/>
      <c r="J238" s="668"/>
      <c r="K238" s="668"/>
      <c r="L238" s="731"/>
      <c r="M238" s="732"/>
      <c r="N238" s="732"/>
      <c r="O238" s="732"/>
      <c r="P238" s="810" t="s">
        <v>261</v>
      </c>
      <c r="Q238" s="732"/>
      <c r="R238" s="733" t="s">
        <v>262</v>
      </c>
      <c r="S238" s="668"/>
      <c r="T238" s="668"/>
      <c r="U238" s="214"/>
    </row>
    <row r="239" spans="1:32" s="20" customFormat="1" ht="13.5" customHeight="1">
      <c r="A239" s="221">
        <v>1</v>
      </c>
      <c r="B239" s="49" t="s">
        <v>520</v>
      </c>
      <c r="C239" s="49"/>
      <c r="D239" s="468"/>
      <c r="E239" s="222">
        <v>150</v>
      </c>
      <c r="F239" s="23"/>
      <c r="G239" s="223">
        <f>SUM(E239/E250*100)</f>
        <v>31.25</v>
      </c>
      <c r="H239" s="668"/>
      <c r="I239" s="668"/>
      <c r="J239" s="668"/>
      <c r="K239" s="668"/>
      <c r="L239" s="419">
        <v>1</v>
      </c>
      <c r="M239" s="23" t="s">
        <v>520</v>
      </c>
      <c r="N239" s="23"/>
      <c r="O239" s="157"/>
      <c r="P239" s="222">
        <v>154</v>
      </c>
      <c r="Q239" s="23"/>
      <c r="R239" s="223">
        <f>SUM(P239/P250*100)</f>
        <v>31.364562118126273</v>
      </c>
      <c r="S239" s="668"/>
      <c r="T239" s="668"/>
      <c r="U239" s="214"/>
    </row>
    <row r="240" spans="1:32" s="20" customFormat="1" ht="17.45" customHeight="1">
      <c r="A240" s="221">
        <v>2</v>
      </c>
      <c r="B240" s="49" t="s">
        <v>519</v>
      </c>
      <c r="C240" s="49"/>
      <c r="D240" s="468"/>
      <c r="E240" s="222">
        <v>116</v>
      </c>
      <c r="F240" s="23"/>
      <c r="G240" s="223">
        <f>SUM(E240/E250*100)</f>
        <v>24.166666666666668</v>
      </c>
      <c r="H240" s="668"/>
      <c r="I240" s="668"/>
      <c r="J240" s="668"/>
      <c r="K240" s="668"/>
      <c r="L240" s="419">
        <v>2</v>
      </c>
      <c r="M240" s="23" t="s">
        <v>519</v>
      </c>
      <c r="N240" s="23"/>
      <c r="O240" s="157"/>
      <c r="P240" s="222">
        <v>117</v>
      </c>
      <c r="Q240" s="23"/>
      <c r="R240" s="223">
        <f>SUM(P240/P250*100)</f>
        <v>23.828920570264767</v>
      </c>
      <c r="S240" s="668"/>
      <c r="T240" s="668"/>
      <c r="U240" s="214"/>
    </row>
    <row r="241" spans="1:21" s="20" customFormat="1" ht="17.45" customHeight="1">
      <c r="A241" s="221">
        <v>3</v>
      </c>
      <c r="B241" s="49" t="s">
        <v>265</v>
      </c>
      <c r="C241" s="49"/>
      <c r="D241" s="468"/>
      <c r="E241" s="222">
        <v>39</v>
      </c>
      <c r="F241" s="23"/>
      <c r="G241" s="223">
        <f>SUM(E241/E250*100)</f>
        <v>8.125</v>
      </c>
      <c r="H241" s="668"/>
      <c r="I241" s="668"/>
      <c r="J241" s="668"/>
      <c r="K241" s="668"/>
      <c r="L241" s="419">
        <v>3</v>
      </c>
      <c r="M241" s="23" t="s">
        <v>265</v>
      </c>
      <c r="N241" s="23"/>
      <c r="O241" s="157"/>
      <c r="P241" s="222">
        <v>40</v>
      </c>
      <c r="Q241" s="23"/>
      <c r="R241" s="223">
        <f>SUM(P241/P250*100)</f>
        <v>8.146639511201629</v>
      </c>
      <c r="S241" s="668"/>
      <c r="T241" s="668"/>
      <c r="U241" s="214"/>
    </row>
    <row r="242" spans="1:21" s="20" customFormat="1" ht="17.45" customHeight="1">
      <c r="A242" s="221">
        <v>4</v>
      </c>
      <c r="B242" s="49" t="s">
        <v>266</v>
      </c>
      <c r="C242" s="49"/>
      <c r="D242" s="468"/>
      <c r="E242" s="222">
        <v>26</v>
      </c>
      <c r="F242" s="23"/>
      <c r="G242" s="223">
        <f>SUM(E242/E250*100)</f>
        <v>5.416666666666667</v>
      </c>
      <c r="H242" s="668"/>
      <c r="I242" s="668"/>
      <c r="J242" s="668"/>
      <c r="K242" s="668"/>
      <c r="L242" s="419">
        <v>4</v>
      </c>
      <c r="M242" s="23" t="s">
        <v>266</v>
      </c>
      <c r="N242" s="23"/>
      <c r="O242" s="157"/>
      <c r="P242" s="222">
        <v>27</v>
      </c>
      <c r="Q242" s="23"/>
      <c r="R242" s="223">
        <f>SUM(P242/P250*100)</f>
        <v>5.4989816700610996</v>
      </c>
      <c r="S242" s="668"/>
      <c r="T242" s="668"/>
      <c r="U242" s="214"/>
    </row>
    <row r="243" spans="1:21" s="20" customFormat="1" ht="17.45" customHeight="1">
      <c r="A243" s="221">
        <v>5</v>
      </c>
      <c r="B243" s="49" t="s">
        <v>598</v>
      </c>
      <c r="C243" s="49"/>
      <c r="D243" s="468"/>
      <c r="E243" s="222">
        <v>16</v>
      </c>
      <c r="F243" s="23"/>
      <c r="G243" s="223">
        <f>SUM(E243/E250*100)</f>
        <v>3.3333333333333335</v>
      </c>
      <c r="H243" s="668"/>
      <c r="I243" s="668"/>
      <c r="J243" s="668"/>
      <c r="K243" s="668"/>
      <c r="L243" s="419">
        <v>5</v>
      </c>
      <c r="M243" s="23" t="s">
        <v>267</v>
      </c>
      <c r="N243" s="23"/>
      <c r="O243" s="157"/>
      <c r="P243" s="222">
        <v>16</v>
      </c>
      <c r="Q243" s="23"/>
      <c r="R243" s="223">
        <f>SUM(P243/P250*100)</f>
        <v>3.2586558044806515</v>
      </c>
      <c r="S243" s="668"/>
      <c r="T243" s="668"/>
      <c r="U243" s="214"/>
    </row>
    <row r="244" spans="1:21" s="20" customFormat="1" ht="17.45" customHeight="1">
      <c r="A244" s="221">
        <v>6</v>
      </c>
      <c r="B244" s="49" t="s">
        <v>267</v>
      </c>
      <c r="C244" s="49"/>
      <c r="D244" s="468"/>
      <c r="E244" s="222">
        <v>15</v>
      </c>
      <c r="F244" s="23"/>
      <c r="G244" s="223">
        <f>SUM(E244/E250*100)</f>
        <v>3.125</v>
      </c>
      <c r="H244" s="668"/>
      <c r="I244" s="668"/>
      <c r="J244" s="668"/>
      <c r="K244" s="668"/>
      <c r="L244" s="419">
        <v>6</v>
      </c>
      <c r="M244" s="23" t="s">
        <v>598</v>
      </c>
      <c r="N244" s="23"/>
      <c r="O244" s="157"/>
      <c r="P244" s="222">
        <v>16</v>
      </c>
      <c r="Q244" s="23"/>
      <c r="R244" s="223">
        <f>SUM(P244/P250*100)</f>
        <v>3.2586558044806515</v>
      </c>
      <c r="S244" s="668"/>
      <c r="T244" s="668"/>
      <c r="U244" s="214"/>
    </row>
    <row r="245" spans="1:21" s="20" customFormat="1" ht="17.45" customHeight="1">
      <c r="A245" s="221">
        <v>7</v>
      </c>
      <c r="B245" s="49" t="s">
        <v>269</v>
      </c>
      <c r="C245" s="49"/>
      <c r="D245" s="468"/>
      <c r="E245" s="222">
        <v>14</v>
      </c>
      <c r="F245" s="23"/>
      <c r="G245" s="223">
        <f>SUM(E245/E250*100)</f>
        <v>2.9166666666666665</v>
      </c>
      <c r="H245" s="668"/>
      <c r="I245" s="668"/>
      <c r="J245" s="668"/>
      <c r="K245" s="668"/>
      <c r="L245" s="419">
        <v>7</v>
      </c>
      <c r="M245" s="23" t="s">
        <v>269</v>
      </c>
      <c r="N245" s="23"/>
      <c r="O245" s="157"/>
      <c r="P245" s="222">
        <v>13</v>
      </c>
      <c r="Q245" s="23"/>
      <c r="R245" s="223">
        <f>SUM(P245/P250*100)</f>
        <v>2.6476578411405294</v>
      </c>
      <c r="S245" s="668"/>
      <c r="T245" s="668"/>
      <c r="U245" s="214"/>
    </row>
    <row r="246" spans="1:21" s="20" customFormat="1" ht="17.45" customHeight="1">
      <c r="A246" s="221">
        <v>8</v>
      </c>
      <c r="B246" s="2122" t="s">
        <v>272</v>
      </c>
      <c r="C246" s="2122"/>
      <c r="D246" s="2122"/>
      <c r="E246" s="222">
        <v>10</v>
      </c>
      <c r="F246" s="23"/>
      <c r="G246" s="223">
        <f>SUM(E246/E250*100)</f>
        <v>2.083333333333333</v>
      </c>
      <c r="H246" s="668"/>
      <c r="I246" s="668"/>
      <c r="J246" s="668"/>
      <c r="K246" s="668"/>
      <c r="L246" s="419">
        <v>8</v>
      </c>
      <c r="M246" s="23" t="s">
        <v>272</v>
      </c>
      <c r="N246" s="234" t="s">
        <v>96</v>
      </c>
      <c r="O246" s="12"/>
      <c r="P246" s="222">
        <v>10</v>
      </c>
      <c r="Q246" s="23"/>
      <c r="R246" s="223">
        <f>SUM(P246/P250*100)</f>
        <v>2.0366598778004072</v>
      </c>
      <c r="S246" s="668"/>
      <c r="T246" s="668"/>
      <c r="U246" s="214"/>
    </row>
    <row r="247" spans="1:21" s="20" customFormat="1" ht="17.45" customHeight="1">
      <c r="A247" s="221">
        <v>9</v>
      </c>
      <c r="B247" s="734" t="s">
        <v>479</v>
      </c>
      <c r="C247" s="49"/>
      <c r="D247" s="468"/>
      <c r="E247" s="222">
        <v>9</v>
      </c>
      <c r="F247" s="23"/>
      <c r="G247" s="223">
        <f>SUM(E247/E250*100)</f>
        <v>1.875</v>
      </c>
      <c r="H247" s="668"/>
      <c r="I247" s="668"/>
      <c r="J247" s="668"/>
      <c r="K247" s="668"/>
      <c r="L247" s="419">
        <v>9</v>
      </c>
      <c r="M247" s="4" t="s">
        <v>236</v>
      </c>
      <c r="N247" s="23"/>
      <c r="O247" s="157"/>
      <c r="P247" s="222">
        <v>9</v>
      </c>
      <c r="Q247" s="23"/>
      <c r="R247" s="223">
        <f>SUM(P247/P250*100)</f>
        <v>1.8329938900203666</v>
      </c>
      <c r="S247" s="668"/>
      <c r="T247" s="668"/>
      <c r="U247" s="214"/>
    </row>
    <row r="248" spans="1:21" s="20" customFormat="1" ht="17.45" customHeight="1">
      <c r="A248" s="221">
        <v>10</v>
      </c>
      <c r="B248" s="224" t="s">
        <v>271</v>
      </c>
      <c r="C248" s="49"/>
      <c r="D248" s="49"/>
      <c r="E248" s="222">
        <v>9</v>
      </c>
      <c r="F248" s="23"/>
      <c r="G248" s="223">
        <f>SUM(E248/E250*100)</f>
        <v>1.875</v>
      </c>
      <c r="H248" s="668"/>
      <c r="I248" s="668"/>
      <c r="J248" s="668"/>
      <c r="K248" s="668"/>
      <c r="L248" s="419">
        <v>10</v>
      </c>
      <c r="M248" s="234" t="s">
        <v>271</v>
      </c>
      <c r="N248" s="23"/>
      <c r="O248" s="23"/>
      <c r="P248" s="222">
        <v>8</v>
      </c>
      <c r="Q248" s="23"/>
      <c r="R248" s="223">
        <f>SUM(P248/P250*100)</f>
        <v>1.6293279022403258</v>
      </c>
      <c r="S248" s="668"/>
      <c r="T248" s="668"/>
      <c r="U248" s="214"/>
    </row>
    <row r="249" spans="1:21" s="20" customFormat="1" ht="17.45" customHeight="1">
      <c r="A249" s="221"/>
      <c r="B249" s="599" t="s">
        <v>273</v>
      </c>
      <c r="C249" s="599"/>
      <c r="D249" s="599"/>
      <c r="E249" s="2121">
        <v>76</v>
      </c>
      <c r="F249" s="393"/>
      <c r="G249" s="600">
        <f>SUM(E249/E250*100)</f>
        <v>15.833333333333332</v>
      </c>
      <c r="H249" s="668"/>
      <c r="I249" s="668"/>
      <c r="J249" s="668"/>
      <c r="K249" s="668"/>
      <c r="L249" s="419"/>
      <c r="M249" s="23" t="s">
        <v>273</v>
      </c>
      <c r="N249" s="23"/>
      <c r="O249" s="23"/>
      <c r="P249" s="222">
        <v>81</v>
      </c>
      <c r="Q249" s="23"/>
      <c r="R249" s="223">
        <f>SUM(P249/P250*100)</f>
        <v>16.4969450101833</v>
      </c>
      <c r="S249" s="668"/>
      <c r="T249" s="668"/>
      <c r="U249" s="214"/>
    </row>
    <row r="250" spans="1:21" s="20" customFormat="1" ht="17.45" customHeight="1">
      <c r="A250" s="419"/>
      <c r="B250" s="558" t="s">
        <v>274</v>
      </c>
      <c r="C250" s="24"/>
      <c r="D250" s="24"/>
      <c r="E250" s="226">
        <f>SUM(E239:E249)</f>
        <v>480</v>
      </c>
      <c r="F250" s="24"/>
      <c r="G250" s="227">
        <v>1</v>
      </c>
      <c r="H250" s="668"/>
      <c r="I250" s="668"/>
      <c r="J250" s="668"/>
      <c r="K250" s="668"/>
      <c r="L250" s="419"/>
      <c r="M250" s="558" t="s">
        <v>274</v>
      </c>
      <c r="N250" s="24"/>
      <c r="O250" s="24"/>
      <c r="P250" s="226">
        <f>SUM(P239:P249)</f>
        <v>491</v>
      </c>
      <c r="Q250" s="24"/>
      <c r="R250" s="227">
        <v>1</v>
      </c>
      <c r="S250" s="668"/>
      <c r="T250" s="668"/>
      <c r="U250" s="214"/>
    </row>
    <row r="251" spans="1:21" s="20" customFormat="1" ht="17.45" customHeight="1" thickBot="1">
      <c r="A251" s="571"/>
      <c r="B251" s="1677"/>
      <c r="C251" s="1677"/>
      <c r="D251" s="1677"/>
      <c r="E251" s="1677"/>
      <c r="F251" s="1677"/>
      <c r="G251" s="1676"/>
      <c r="H251" s="668"/>
      <c r="I251" s="668"/>
      <c r="J251" s="668"/>
      <c r="K251" s="668"/>
      <c r="L251" s="571"/>
      <c r="M251" s="1677"/>
      <c r="N251" s="1677"/>
      <c r="O251" s="1677"/>
      <c r="P251" s="1677"/>
      <c r="Q251" s="1677"/>
      <c r="R251" s="1676"/>
      <c r="S251" s="668"/>
      <c r="T251" s="668"/>
      <c r="U251" s="214"/>
    </row>
    <row r="252" spans="1:21" s="20" customFormat="1" ht="17.45" customHeight="1" thickBot="1">
      <c r="H252" s="668"/>
      <c r="I252" s="668"/>
      <c r="J252" s="668"/>
      <c r="K252" s="668"/>
      <c r="L252" s="668"/>
      <c r="M252" s="668"/>
      <c r="N252" s="668"/>
      <c r="O252" s="668"/>
      <c r="P252" s="668"/>
      <c r="Q252" s="668"/>
      <c r="R252" s="668"/>
      <c r="S252" s="668"/>
      <c r="T252" s="668"/>
      <c r="U252" s="214"/>
    </row>
    <row r="253" spans="1:21" s="20" customFormat="1" ht="17.45" customHeight="1" thickBot="1">
      <c r="A253" s="2123" t="s">
        <v>235</v>
      </c>
      <c r="B253" s="2124"/>
      <c r="C253" s="2124"/>
      <c r="D253" s="2124"/>
      <c r="E253" s="2124"/>
      <c r="F253" s="2124"/>
      <c r="G253" s="2125"/>
      <c r="H253" s="668"/>
      <c r="I253" s="756"/>
      <c r="J253" s="246"/>
      <c r="K253" s="755"/>
      <c r="L253" s="4704" t="s">
        <v>590</v>
      </c>
      <c r="M253" s="4705"/>
      <c r="N253" s="4705"/>
      <c r="O253" s="4705"/>
      <c r="P253" s="4705"/>
      <c r="Q253" s="4705"/>
      <c r="R253" s="4706"/>
      <c r="S253" s="668"/>
      <c r="T253" s="668"/>
      <c r="U253" s="214"/>
    </row>
    <row r="254" spans="1:21" s="20" customFormat="1" ht="17.45" customHeight="1">
      <c r="A254" s="216"/>
      <c r="B254" s="217"/>
      <c r="C254" s="217"/>
      <c r="D254" s="217"/>
      <c r="E254" s="1247" t="s">
        <v>261</v>
      </c>
      <c r="F254" s="217"/>
      <c r="G254" s="219" t="s">
        <v>262</v>
      </c>
      <c r="H254" s="668"/>
      <c r="I254" s="756"/>
      <c r="J254" s="754"/>
      <c r="K254" s="754"/>
      <c r="L254" s="731"/>
      <c r="M254" s="732"/>
      <c r="N254" s="732"/>
      <c r="O254" s="732"/>
      <c r="P254" s="735" t="s">
        <v>261</v>
      </c>
      <c r="Q254" s="732"/>
      <c r="R254" s="733" t="s">
        <v>262</v>
      </c>
      <c r="S254" s="668"/>
      <c r="T254" s="668"/>
      <c r="U254" s="214"/>
    </row>
    <row r="255" spans="1:21" s="20" customFormat="1" ht="17.45" customHeight="1">
      <c r="A255" s="419">
        <v>1</v>
      </c>
      <c r="B255" s="232" t="s">
        <v>520</v>
      </c>
      <c r="C255" s="23"/>
      <c r="D255" s="157" t="s">
        <v>96</v>
      </c>
      <c r="E255" s="222">
        <v>132</v>
      </c>
      <c r="F255" s="23"/>
      <c r="G255" s="223">
        <f>SUM(E255/E266*100)</f>
        <v>29.139072847682119</v>
      </c>
      <c r="H255" s="668"/>
      <c r="I255" s="756"/>
      <c r="J255" s="468"/>
      <c r="K255" s="468"/>
      <c r="L255" s="221">
        <v>1</v>
      </c>
      <c r="M255" s="49" t="s">
        <v>520</v>
      </c>
      <c r="N255" s="49"/>
      <c r="O255" s="468"/>
      <c r="P255" s="222">
        <v>142</v>
      </c>
      <c r="Q255" s="23"/>
      <c r="R255" s="223">
        <f>SUM(P255/P266*100)</f>
        <v>30.084745762711862</v>
      </c>
      <c r="S255" s="668"/>
      <c r="T255" s="668"/>
      <c r="U255" s="214"/>
    </row>
    <row r="256" spans="1:21" s="20" customFormat="1" ht="7.5" customHeight="1">
      <c r="A256" s="419">
        <v>2</v>
      </c>
      <c r="B256" s="23" t="s">
        <v>519</v>
      </c>
      <c r="C256" s="23"/>
      <c r="D256" s="157" t="s">
        <v>96</v>
      </c>
      <c r="E256" s="222">
        <v>116</v>
      </c>
      <c r="F256" s="23"/>
      <c r="G256" s="223">
        <f>SUM(E256/E266*100)</f>
        <v>25.607064017660043</v>
      </c>
      <c r="H256" s="668"/>
      <c r="I256" s="756"/>
      <c r="J256" s="468"/>
      <c r="K256" s="468"/>
      <c r="L256" s="221">
        <v>2</v>
      </c>
      <c r="M256" s="49" t="s">
        <v>519</v>
      </c>
      <c r="N256" s="49"/>
      <c r="O256" s="468"/>
      <c r="P256" s="222">
        <v>117</v>
      </c>
      <c r="Q256" s="23"/>
      <c r="R256" s="223">
        <f>SUM(P256/P266*100)</f>
        <v>24.788135593220339</v>
      </c>
      <c r="S256" s="668"/>
      <c r="T256" s="668"/>
      <c r="U256" s="214"/>
    </row>
    <row r="257" spans="1:37" s="20" customFormat="1" ht="17.45" customHeight="1">
      <c r="A257" s="419">
        <v>3</v>
      </c>
      <c r="B257" s="23" t="s">
        <v>265</v>
      </c>
      <c r="C257" s="23"/>
      <c r="D257" s="157" t="s">
        <v>96</v>
      </c>
      <c r="E257" s="222">
        <v>30</v>
      </c>
      <c r="F257" s="23"/>
      <c r="G257" s="223">
        <f>SUM(E257/E266*100)</f>
        <v>6.6225165562913908</v>
      </c>
      <c r="H257" s="668"/>
      <c r="I257" s="756"/>
      <c r="J257" s="468"/>
      <c r="K257" s="468"/>
      <c r="L257" s="221">
        <v>3</v>
      </c>
      <c r="M257" s="49" t="s">
        <v>265</v>
      </c>
      <c r="N257" s="49"/>
      <c r="O257" s="468"/>
      <c r="P257" s="222">
        <v>36</v>
      </c>
      <c r="Q257" s="23"/>
      <c r="R257" s="223">
        <f>SUM(P257/P266*100)</f>
        <v>7.6271186440677967</v>
      </c>
      <c r="S257" s="668"/>
      <c r="T257" s="668"/>
      <c r="U257" s="214"/>
    </row>
    <row r="258" spans="1:37" s="20" customFormat="1" ht="17.45" customHeight="1">
      <c r="A258" s="419">
        <v>4</v>
      </c>
      <c r="B258" s="23" t="s">
        <v>266</v>
      </c>
      <c r="C258" s="23"/>
      <c r="D258" s="157" t="s">
        <v>96</v>
      </c>
      <c r="E258" s="222">
        <v>24</v>
      </c>
      <c r="F258" s="23"/>
      <c r="G258" s="223">
        <f>SUM(E258/E266*100)</f>
        <v>5.298013245033113</v>
      </c>
      <c r="H258" s="668"/>
      <c r="I258" s="756"/>
      <c r="J258" s="468"/>
      <c r="K258" s="468"/>
      <c r="L258" s="221">
        <v>4</v>
      </c>
      <c r="M258" s="49" t="s">
        <v>266</v>
      </c>
      <c r="N258" s="49"/>
      <c r="O258" s="468"/>
      <c r="P258" s="222">
        <v>25</v>
      </c>
      <c r="Q258" s="23"/>
      <c r="R258" s="223">
        <f>SUM(P258/P266*100)</f>
        <v>5.2966101694915251</v>
      </c>
      <c r="S258" s="668"/>
      <c r="T258" s="668"/>
      <c r="U258" s="214"/>
    </row>
    <row r="259" spans="1:37" s="20" customFormat="1" ht="17.45" customHeight="1">
      <c r="A259" s="419">
        <v>5</v>
      </c>
      <c r="B259" s="23" t="s">
        <v>267</v>
      </c>
      <c r="C259" s="23"/>
      <c r="D259" s="157" t="s">
        <v>96</v>
      </c>
      <c r="E259" s="222">
        <v>16</v>
      </c>
      <c r="F259" s="23"/>
      <c r="G259" s="223">
        <f>SUM(E259/E266*100)</f>
        <v>3.5320088300220749</v>
      </c>
      <c r="H259" s="668"/>
      <c r="I259" s="756"/>
      <c r="J259" s="468"/>
      <c r="K259" s="468"/>
      <c r="L259" s="221">
        <v>5</v>
      </c>
      <c r="M259" s="49" t="s">
        <v>267</v>
      </c>
      <c r="N259" s="49"/>
      <c r="O259" s="468"/>
      <c r="P259" s="222">
        <v>16</v>
      </c>
      <c r="Q259" s="23"/>
      <c r="R259" s="223">
        <f>SUM(P259/P266*100)</f>
        <v>3.3898305084745761</v>
      </c>
      <c r="S259" s="668"/>
      <c r="T259" s="668"/>
      <c r="U259" s="214"/>
    </row>
    <row r="260" spans="1:37" s="20" customFormat="1" ht="17.45" customHeight="1">
      <c r="A260" s="419">
        <v>6</v>
      </c>
      <c r="B260" s="23" t="s">
        <v>598</v>
      </c>
      <c r="C260" s="23"/>
      <c r="D260" s="157"/>
      <c r="E260" s="222">
        <v>15</v>
      </c>
      <c r="F260" s="23"/>
      <c r="G260" s="223">
        <f>SUM(E260/E266*100)</f>
        <v>3.3112582781456954</v>
      </c>
      <c r="H260" s="668"/>
      <c r="I260" s="756"/>
      <c r="J260" s="468"/>
      <c r="K260" s="468"/>
      <c r="L260" s="221">
        <v>6</v>
      </c>
      <c r="M260" s="49" t="s">
        <v>598</v>
      </c>
      <c r="N260" s="49"/>
      <c r="O260" s="468"/>
      <c r="P260" s="222">
        <v>16</v>
      </c>
      <c r="Q260" s="23"/>
      <c r="R260" s="223">
        <f>SUM(P260/P266*100)</f>
        <v>3.3898305084745761</v>
      </c>
      <c r="S260" s="668"/>
      <c r="T260" s="668"/>
      <c r="U260" s="214"/>
    </row>
    <row r="261" spans="1:37" s="20" customFormat="1" ht="17.45" customHeight="1">
      <c r="A261" s="419">
        <v>7</v>
      </c>
      <c r="B261" s="23" t="s">
        <v>269</v>
      </c>
      <c r="C261" s="23"/>
      <c r="D261" s="157"/>
      <c r="E261" s="222">
        <v>13</v>
      </c>
      <c r="F261" s="23"/>
      <c r="G261" s="223">
        <f>SUM(E261/E266*100)</f>
        <v>2.869757174392936</v>
      </c>
      <c r="H261" s="668"/>
      <c r="I261" s="756"/>
      <c r="J261" s="468"/>
      <c r="K261" s="468"/>
      <c r="L261" s="221">
        <v>7</v>
      </c>
      <c r="M261" s="49" t="s">
        <v>269</v>
      </c>
      <c r="N261" s="49"/>
      <c r="O261" s="468"/>
      <c r="P261" s="222">
        <v>14</v>
      </c>
      <c r="Q261" s="23"/>
      <c r="R261" s="223">
        <f>SUM(P261/P266*100)</f>
        <v>2.9661016949152543</v>
      </c>
      <c r="S261" s="668"/>
      <c r="T261" s="668"/>
      <c r="U261" s="214"/>
    </row>
    <row r="262" spans="1:37" s="20" customFormat="1" ht="17.45" customHeight="1">
      <c r="A262" s="419">
        <v>8</v>
      </c>
      <c r="B262" s="23" t="s">
        <v>272</v>
      </c>
      <c r="C262" s="234" t="s">
        <v>96</v>
      </c>
      <c r="D262" s="12"/>
      <c r="E262" s="222">
        <v>10</v>
      </c>
      <c r="F262" s="23"/>
      <c r="G262" s="223">
        <f>SUM(E262/E266*100)</f>
        <v>2.2075055187637971</v>
      </c>
      <c r="H262" s="668"/>
      <c r="I262" s="756"/>
      <c r="J262" s="468"/>
      <c r="K262" s="734"/>
      <c r="L262" s="221">
        <v>8</v>
      </c>
      <c r="M262" s="4707" t="s">
        <v>272</v>
      </c>
      <c r="N262" s="4585"/>
      <c r="O262" s="4585"/>
      <c r="P262" s="222">
        <v>10</v>
      </c>
      <c r="Q262" s="23"/>
      <c r="R262" s="223">
        <f>SUM(P262/P266*100)</f>
        <v>2.1186440677966099</v>
      </c>
      <c r="S262" s="668"/>
      <c r="T262" s="668"/>
      <c r="U262" s="214"/>
    </row>
    <row r="263" spans="1:37" s="20" customFormat="1" ht="17.45" customHeight="1">
      <c r="A263" s="419">
        <v>9</v>
      </c>
      <c r="B263" s="4" t="s">
        <v>236</v>
      </c>
      <c r="C263" s="23"/>
      <c r="D263" s="157"/>
      <c r="E263" s="222">
        <v>9</v>
      </c>
      <c r="F263" s="23"/>
      <c r="G263" s="223">
        <f>SUM(E263/E266*100)</f>
        <v>1.9867549668874174</v>
      </c>
      <c r="H263" s="668"/>
      <c r="I263" s="756"/>
      <c r="J263" s="468"/>
      <c r="K263" s="734"/>
      <c r="L263" s="221">
        <v>9</v>
      </c>
      <c r="M263" s="734" t="s">
        <v>479</v>
      </c>
      <c r="N263" s="49"/>
      <c r="O263" s="468"/>
      <c r="P263" s="222">
        <v>9</v>
      </c>
      <c r="Q263" s="23"/>
      <c r="R263" s="223">
        <f>SUM(P263/P266*100)</f>
        <v>1.9067796610169492</v>
      </c>
      <c r="S263" s="668"/>
      <c r="T263" s="668"/>
      <c r="U263" s="214"/>
    </row>
    <row r="264" spans="1:37" s="20" customFormat="1" ht="17.45" customHeight="1">
      <c r="A264" s="419">
        <v>10</v>
      </c>
      <c r="B264" s="234" t="s">
        <v>271</v>
      </c>
      <c r="C264" s="23"/>
      <c r="D264" s="23"/>
      <c r="E264" s="222">
        <v>8</v>
      </c>
      <c r="F264" s="23"/>
      <c r="G264" s="223">
        <f>SUM(E264/E266*100)</f>
        <v>1.7660044150110374</v>
      </c>
      <c r="H264" s="668"/>
      <c r="I264" s="756"/>
      <c r="J264" s="468"/>
      <c r="K264" s="753"/>
      <c r="L264" s="221">
        <v>10</v>
      </c>
      <c r="M264" s="224" t="s">
        <v>271</v>
      </c>
      <c r="N264" s="49"/>
      <c r="O264" s="49"/>
      <c r="P264" s="222">
        <v>8</v>
      </c>
      <c r="Q264" s="23"/>
      <c r="R264" s="223">
        <f>SUM(P264/P266*100)</f>
        <v>1.6949152542372881</v>
      </c>
      <c r="S264" s="668"/>
      <c r="T264" s="668"/>
      <c r="U264" s="214"/>
    </row>
    <row r="265" spans="1:37" s="20" customFormat="1" ht="17.45" customHeight="1">
      <c r="A265" s="691"/>
      <c r="B265" s="393" t="s">
        <v>273</v>
      </c>
      <c r="C265" s="393"/>
      <c r="D265" s="393"/>
      <c r="E265" s="2121">
        <v>80</v>
      </c>
      <c r="F265" s="393"/>
      <c r="G265" s="600">
        <f>SUM(E265/E266*100)</f>
        <v>17.660044150110377</v>
      </c>
      <c r="H265" s="668"/>
      <c r="I265" s="756"/>
      <c r="J265" s="468"/>
      <c r="K265" s="468"/>
      <c r="L265" s="221"/>
      <c r="M265" s="599" t="s">
        <v>273</v>
      </c>
      <c r="N265" s="599"/>
      <c r="O265" s="599"/>
      <c r="P265" s="2121">
        <v>79</v>
      </c>
      <c r="Q265" s="393"/>
      <c r="R265" s="600">
        <f>SUM(P265/P266*100)</f>
        <v>16.737288135593221</v>
      </c>
      <c r="S265" s="668"/>
      <c r="T265" s="668"/>
      <c r="U265" s="214"/>
    </row>
    <row r="266" spans="1:37" s="20" customFormat="1" ht="17.45" customHeight="1">
      <c r="A266" s="419"/>
      <c r="B266" s="558" t="s">
        <v>274</v>
      </c>
      <c r="C266" s="24"/>
      <c r="D266" s="24"/>
      <c r="E266" s="226">
        <f>SUM(E255:E265)</f>
        <v>453</v>
      </c>
      <c r="F266" s="24"/>
      <c r="G266" s="227">
        <v>1</v>
      </c>
      <c r="H266" s="668"/>
      <c r="I266" s="756"/>
      <c r="J266" s="157"/>
      <c r="K266" s="558"/>
      <c r="L266" s="419"/>
      <c r="M266" s="558" t="s">
        <v>274</v>
      </c>
      <c r="N266" s="24"/>
      <c r="O266" s="24"/>
      <c r="P266" s="226">
        <f>SUM(P255:P265)</f>
        <v>472</v>
      </c>
      <c r="Q266" s="24"/>
      <c r="R266" s="227">
        <v>1</v>
      </c>
      <c r="S266" s="668"/>
      <c r="T266" s="668"/>
      <c r="U266" s="214"/>
    </row>
    <row r="267" spans="1:37" s="20" customFormat="1" ht="17.45" customHeight="1" thickBot="1">
      <c r="A267" s="228"/>
      <c r="B267" s="229"/>
      <c r="C267" s="229"/>
      <c r="D267" s="229"/>
      <c r="E267" s="229"/>
      <c r="F267" s="229"/>
      <c r="G267" s="230"/>
      <c r="H267" s="668"/>
      <c r="I267" s="668"/>
      <c r="J267" s="157"/>
      <c r="K267" s="157"/>
      <c r="L267" s="571"/>
      <c r="M267" s="1677"/>
      <c r="N267" s="1677"/>
      <c r="O267" s="1677"/>
      <c r="P267" s="1677"/>
      <c r="Q267" s="1677"/>
      <c r="R267" s="1676"/>
      <c r="S267" s="668"/>
      <c r="T267" s="668"/>
      <c r="U267" s="214"/>
    </row>
    <row r="268" spans="1:37" s="20" customFormat="1" ht="17.45" customHeight="1">
      <c r="A268" s="667"/>
      <c r="B268" s="668"/>
      <c r="C268" s="668"/>
      <c r="D268" s="668"/>
      <c r="E268" s="668"/>
      <c r="F268" s="668"/>
      <c r="G268" s="668"/>
      <c r="H268" s="668"/>
      <c r="I268" s="668"/>
      <c r="J268" s="668"/>
      <c r="K268" s="668"/>
      <c r="L268" s="668"/>
      <c r="M268" s="668"/>
      <c r="N268" s="668"/>
      <c r="O268" s="668"/>
      <c r="P268" s="668"/>
      <c r="Q268" s="668"/>
      <c r="R268" s="668"/>
      <c r="S268" s="668"/>
      <c r="T268" s="668"/>
      <c r="U268" s="214"/>
    </row>
    <row r="269" spans="1:37" s="20" customFormat="1" ht="17.45" customHeight="1" thickBot="1">
      <c r="A269" s="667"/>
      <c r="B269" s="668"/>
      <c r="C269" s="668"/>
      <c r="D269" s="668"/>
      <c r="E269" s="668"/>
      <c r="F269" s="668"/>
      <c r="G269" s="668"/>
      <c r="H269" s="668"/>
      <c r="I269" s="668"/>
      <c r="J269" s="668"/>
      <c r="K269" s="668"/>
      <c r="L269" s="668"/>
      <c r="M269" s="668"/>
      <c r="N269" s="668"/>
      <c r="O269" s="668"/>
      <c r="P269" s="668"/>
      <c r="Q269" s="668"/>
      <c r="R269" s="668"/>
      <c r="S269" s="668"/>
      <c r="T269" s="668"/>
      <c r="U269" s="214"/>
    </row>
    <row r="270" spans="1:37" s="20" customFormat="1" ht="17.45" customHeight="1" thickBot="1">
      <c r="A270" s="2123" t="s">
        <v>243</v>
      </c>
      <c r="B270" s="2124"/>
      <c r="C270" s="2124"/>
      <c r="D270" s="2124"/>
      <c r="E270" s="2124"/>
      <c r="F270" s="2124"/>
      <c r="G270" s="2125"/>
      <c r="H270" s="215"/>
      <c r="I270" s="215"/>
      <c r="J270" s="215"/>
      <c r="K270" s="215"/>
      <c r="L270" s="4704" t="s">
        <v>476</v>
      </c>
      <c r="M270" s="4705"/>
      <c r="N270" s="4705"/>
      <c r="O270" s="4705"/>
      <c r="P270" s="4705"/>
      <c r="Q270" s="4705"/>
      <c r="R270" s="4706"/>
      <c r="S270" s="3"/>
      <c r="T270" s="3"/>
      <c r="U270" s="3"/>
      <c r="V270"/>
      <c r="W270"/>
      <c r="X270"/>
      <c r="Y270"/>
      <c r="Z270"/>
      <c r="AA270"/>
      <c r="AB270"/>
      <c r="AC270"/>
      <c r="AD270"/>
      <c r="AE270"/>
      <c r="AF270"/>
      <c r="AG270"/>
      <c r="AH270"/>
      <c r="AI270"/>
      <c r="AJ270"/>
      <c r="AK270"/>
    </row>
    <row r="271" spans="1:37" s="20" customFormat="1" ht="17.45" customHeight="1">
      <c r="A271" s="216"/>
      <c r="B271" s="217"/>
      <c r="C271" s="217"/>
      <c r="D271" s="217"/>
      <c r="E271" s="218" t="s">
        <v>261</v>
      </c>
      <c r="F271" s="217"/>
      <c r="G271" s="219" t="s">
        <v>262</v>
      </c>
      <c r="H271" s="27"/>
      <c r="I271" s="49"/>
      <c r="J271" s="220"/>
      <c r="K271" s="27"/>
      <c r="L271" s="585"/>
      <c r="M271" s="586"/>
      <c r="N271" s="586"/>
      <c r="O271" s="586"/>
      <c r="P271" s="587" t="s">
        <v>261</v>
      </c>
      <c r="Q271" s="586"/>
      <c r="R271" s="588" t="s">
        <v>262</v>
      </c>
      <c r="S271" s="3"/>
      <c r="T271" s="3"/>
      <c r="U271" s="3"/>
      <c r="V271"/>
      <c r="W271"/>
      <c r="X271"/>
      <c r="Y271"/>
      <c r="Z271"/>
      <c r="AA271"/>
      <c r="AB271"/>
      <c r="AC271"/>
      <c r="AD271"/>
      <c r="AE271"/>
      <c r="AF271"/>
      <c r="AG271"/>
      <c r="AH271"/>
      <c r="AI271"/>
      <c r="AJ271"/>
      <c r="AK271"/>
    </row>
    <row r="272" spans="1:37" s="20" customFormat="1" ht="17.45" customHeight="1">
      <c r="A272" s="221">
        <v>1</v>
      </c>
      <c r="B272" s="49" t="s">
        <v>520</v>
      </c>
      <c r="C272" s="49"/>
      <c r="D272" s="49"/>
      <c r="E272" s="222">
        <v>131</v>
      </c>
      <c r="F272" s="23"/>
      <c r="G272" s="223">
        <f>E272/E283*100</f>
        <v>28.854625550660796</v>
      </c>
      <c r="H272" s="49"/>
      <c r="I272" s="49"/>
      <c r="J272" s="2119"/>
      <c r="K272" s="49"/>
      <c r="L272" s="221">
        <v>1</v>
      </c>
      <c r="M272" s="49" t="s">
        <v>520</v>
      </c>
      <c r="N272" s="49"/>
      <c r="O272" s="49"/>
      <c r="P272" s="222">
        <v>126</v>
      </c>
      <c r="Q272" s="23"/>
      <c r="R272" s="223">
        <f>SUM(P272/P283*100)</f>
        <v>29.23433874709977</v>
      </c>
      <c r="S272" s="3"/>
      <c r="T272" s="3"/>
      <c r="U272" s="3"/>
      <c r="V272"/>
      <c r="W272"/>
      <c r="X272"/>
      <c r="Y272"/>
      <c r="Z272"/>
      <c r="AA272"/>
      <c r="AB272"/>
      <c r="AC272"/>
      <c r="AD272"/>
      <c r="AE272"/>
      <c r="AF272"/>
      <c r="AG272"/>
      <c r="AH272"/>
      <c r="AI272"/>
      <c r="AJ272"/>
      <c r="AK272"/>
    </row>
    <row r="273" spans="1:37" s="20" customFormat="1" ht="17.45" customHeight="1">
      <c r="A273" s="221">
        <v>2</v>
      </c>
      <c r="B273" s="49" t="s">
        <v>519</v>
      </c>
      <c r="C273" s="49"/>
      <c r="D273" s="49"/>
      <c r="E273" s="222">
        <v>117</v>
      </c>
      <c r="F273" s="23"/>
      <c r="G273" s="223">
        <f>E273/E283*100</f>
        <v>25.770925110132158</v>
      </c>
      <c r="H273" s="49"/>
      <c r="I273" s="49"/>
      <c r="J273" s="2119"/>
      <c r="K273" s="49"/>
      <c r="L273" s="221">
        <v>2</v>
      </c>
      <c r="M273" s="49" t="s">
        <v>519</v>
      </c>
      <c r="N273" s="49"/>
      <c r="O273" s="49"/>
      <c r="P273" s="222">
        <v>115</v>
      </c>
      <c r="Q273" s="23"/>
      <c r="R273" s="223">
        <f>SUM(P273/P283*100)</f>
        <v>26.682134570765658</v>
      </c>
      <c r="S273" s="3"/>
      <c r="T273" s="3"/>
      <c r="U273" s="3"/>
      <c r="V273"/>
      <c r="W273"/>
      <c r="X273"/>
      <c r="Y273"/>
      <c r="Z273"/>
      <c r="AA273"/>
      <c r="AB273"/>
      <c r="AC273"/>
      <c r="AD273"/>
      <c r="AE273"/>
      <c r="AF273"/>
      <c r="AG273"/>
      <c r="AH273"/>
      <c r="AI273"/>
      <c r="AJ273"/>
      <c r="AK273"/>
    </row>
    <row r="274" spans="1:37" s="20" customFormat="1" ht="17.45" customHeight="1">
      <c r="A274" s="221">
        <v>3</v>
      </c>
      <c r="B274" s="49" t="s">
        <v>265</v>
      </c>
      <c r="C274" s="49"/>
      <c r="D274" s="49"/>
      <c r="E274" s="222">
        <v>30</v>
      </c>
      <c r="F274" s="23"/>
      <c r="G274" s="223">
        <f>E274/E283*100</f>
        <v>6.607929515418502</v>
      </c>
      <c r="H274" s="49"/>
      <c r="I274" s="49"/>
      <c r="J274" s="2119"/>
      <c r="K274" s="49"/>
      <c r="L274" s="221">
        <v>3</v>
      </c>
      <c r="M274" s="49" t="s">
        <v>265</v>
      </c>
      <c r="N274" s="49"/>
      <c r="O274" s="49"/>
      <c r="P274" s="222">
        <v>25</v>
      </c>
      <c r="Q274" s="23"/>
      <c r="R274" s="223">
        <f>SUM(P274/P283*100)</f>
        <v>5.8004640371229694</v>
      </c>
      <c r="S274" s="3"/>
      <c r="T274" s="3"/>
      <c r="U274" s="3"/>
      <c r="V274"/>
      <c r="W274"/>
      <c r="X274"/>
      <c r="Y274"/>
      <c r="Z274"/>
      <c r="AA274"/>
      <c r="AB274"/>
      <c r="AC274"/>
      <c r="AD274"/>
      <c r="AE274"/>
      <c r="AF274"/>
      <c r="AG274"/>
      <c r="AH274"/>
      <c r="AI274"/>
      <c r="AJ274"/>
      <c r="AK274"/>
    </row>
    <row r="275" spans="1:37" s="20" customFormat="1" ht="15" customHeight="1">
      <c r="A275" s="221">
        <v>4</v>
      </c>
      <c r="B275" s="49" t="s">
        <v>266</v>
      </c>
      <c r="C275" s="49"/>
      <c r="D275" s="49"/>
      <c r="E275" s="222">
        <v>24</v>
      </c>
      <c r="F275" s="23"/>
      <c r="G275" s="223">
        <f>E275/E283*100</f>
        <v>5.286343612334802</v>
      </c>
      <c r="H275" s="49"/>
      <c r="I275" s="49"/>
      <c r="J275" s="2119"/>
      <c r="K275" s="49"/>
      <c r="L275" s="221">
        <v>4</v>
      </c>
      <c r="M275" s="49" t="s">
        <v>266</v>
      </c>
      <c r="N275" s="49"/>
      <c r="O275" s="49"/>
      <c r="P275" s="222">
        <v>22</v>
      </c>
      <c r="Q275" s="23"/>
      <c r="R275" s="223">
        <f>SUM(P275/P283*100)</f>
        <v>5.1044083526682131</v>
      </c>
      <c r="S275" s="3"/>
      <c r="T275" s="3"/>
      <c r="U275" s="3"/>
      <c r="V275"/>
      <c r="W275"/>
      <c r="X275"/>
      <c r="Y275"/>
      <c r="Z275"/>
      <c r="AA275"/>
      <c r="AB275"/>
      <c r="AC275"/>
      <c r="AD275"/>
      <c r="AE275"/>
      <c r="AF275"/>
      <c r="AG275"/>
      <c r="AH275"/>
      <c r="AI275"/>
      <c r="AJ275"/>
      <c r="AK275"/>
    </row>
    <row r="276" spans="1:37" s="20" customFormat="1" ht="15" customHeight="1">
      <c r="A276" s="221">
        <v>5</v>
      </c>
      <c r="B276" s="49" t="s">
        <v>267</v>
      </c>
      <c r="C276" s="49"/>
      <c r="D276" s="49"/>
      <c r="E276" s="222">
        <v>17</v>
      </c>
      <c r="F276" s="23"/>
      <c r="G276" s="223">
        <f>E276/E283*100</f>
        <v>3.7444933920704844</v>
      </c>
      <c r="H276" s="49"/>
      <c r="I276" s="49"/>
      <c r="J276" s="2119"/>
      <c r="K276" s="49"/>
      <c r="L276" s="221">
        <v>5</v>
      </c>
      <c r="M276" s="49" t="s">
        <v>267</v>
      </c>
      <c r="N276" s="49"/>
      <c r="O276" s="49"/>
      <c r="P276" s="222">
        <v>18</v>
      </c>
      <c r="Q276" s="23"/>
      <c r="R276" s="223">
        <f>SUM(P276/P283*100)</f>
        <v>4.1763341067285378</v>
      </c>
      <c r="S276" s="3"/>
      <c r="T276" s="3"/>
      <c r="U276" s="3"/>
      <c r="V276"/>
      <c r="W276"/>
      <c r="X276"/>
      <c r="Y276"/>
      <c r="Z276"/>
      <c r="AA276"/>
      <c r="AB276"/>
      <c r="AC276"/>
      <c r="AD276"/>
      <c r="AE276"/>
      <c r="AF276"/>
      <c r="AG276"/>
      <c r="AH276"/>
      <c r="AI276"/>
      <c r="AJ276"/>
      <c r="AK276"/>
    </row>
    <row r="277" spans="1:37" s="20" customFormat="1" ht="15" customHeight="1">
      <c r="A277" s="221">
        <v>6</v>
      </c>
      <c r="B277" s="49" t="s">
        <v>269</v>
      </c>
      <c r="C277" s="49"/>
      <c r="D277" s="49"/>
      <c r="E277" s="222">
        <v>14</v>
      </c>
      <c r="F277" s="23"/>
      <c r="G277" s="223">
        <f>E277/E283*100</f>
        <v>3.0837004405286343</v>
      </c>
      <c r="H277" s="49"/>
      <c r="I277" s="49"/>
      <c r="J277" s="2119"/>
      <c r="K277" s="49"/>
      <c r="L277" s="221">
        <v>6</v>
      </c>
      <c r="M277" s="49" t="s">
        <v>269</v>
      </c>
      <c r="N277" s="49"/>
      <c r="O277" s="49"/>
      <c r="P277" s="222">
        <v>16</v>
      </c>
      <c r="Q277" s="23"/>
      <c r="R277" s="223">
        <f>SUM(P277/P283*100)</f>
        <v>3.7122969837587005</v>
      </c>
      <c r="S277" s="3"/>
      <c r="T277" s="3"/>
      <c r="U277" s="3"/>
      <c r="V277"/>
      <c r="W277"/>
      <c r="X277"/>
      <c r="Y277"/>
      <c r="Z277"/>
      <c r="AA277"/>
      <c r="AB277"/>
      <c r="AC277"/>
      <c r="AD277"/>
      <c r="AE277"/>
      <c r="AF277"/>
      <c r="AG277"/>
      <c r="AH277"/>
      <c r="AI277"/>
      <c r="AJ277"/>
      <c r="AK277"/>
    </row>
    <row r="278" spans="1:37" s="20" customFormat="1" ht="15" customHeight="1">
      <c r="A278" s="221">
        <v>7</v>
      </c>
      <c r="B278" s="55" t="s">
        <v>598</v>
      </c>
      <c r="C278" s="49"/>
      <c r="D278" s="49"/>
      <c r="E278" s="222">
        <v>14</v>
      </c>
      <c r="F278" s="23"/>
      <c r="G278" s="223">
        <f>E278/E283*100</f>
        <v>3.0837004405286343</v>
      </c>
      <c r="H278" s="49"/>
      <c r="I278" s="49"/>
      <c r="J278" s="2119"/>
      <c r="K278" s="49"/>
      <c r="L278" s="221">
        <v>7</v>
      </c>
      <c r="M278" s="49" t="s">
        <v>272</v>
      </c>
      <c r="N278" s="49"/>
      <c r="O278" s="49"/>
      <c r="P278" s="222">
        <v>9</v>
      </c>
      <c r="Q278" s="23"/>
      <c r="R278" s="223">
        <f>SUM(P278/P283*100)</f>
        <v>2.0881670533642689</v>
      </c>
      <c r="S278" s="3"/>
      <c r="T278" s="3"/>
      <c r="U278" s="3"/>
      <c r="V278"/>
      <c r="W278"/>
      <c r="X278"/>
      <c r="Y278"/>
      <c r="Z278"/>
      <c r="AA278"/>
      <c r="AB278"/>
      <c r="AC278"/>
      <c r="AD278"/>
      <c r="AE278"/>
      <c r="AF278"/>
      <c r="AG278"/>
      <c r="AH278"/>
      <c r="AI278"/>
      <c r="AJ278"/>
      <c r="AK278"/>
    </row>
    <row r="279" spans="1:37" s="20" customFormat="1" ht="15" customHeight="1">
      <c r="A279" s="221">
        <v>8</v>
      </c>
      <c r="B279" s="49" t="s">
        <v>272</v>
      </c>
      <c r="C279" s="224"/>
      <c r="D279" s="224"/>
      <c r="E279" s="222">
        <v>10</v>
      </c>
      <c r="F279" s="23"/>
      <c r="G279" s="223">
        <f>E279/E283*100</f>
        <v>2.2026431718061676</v>
      </c>
      <c r="H279" s="49"/>
      <c r="I279" s="49"/>
      <c r="J279" s="2119"/>
      <c r="K279" s="49"/>
      <c r="L279" s="221">
        <v>8</v>
      </c>
      <c r="M279" s="224" t="s">
        <v>598</v>
      </c>
      <c r="N279" s="224"/>
      <c r="O279" s="224"/>
      <c r="P279" s="222">
        <v>9</v>
      </c>
      <c r="Q279" s="23"/>
      <c r="R279" s="223">
        <f>SUM(P279/P283*100)</f>
        <v>2.0881670533642689</v>
      </c>
      <c r="S279" s="3"/>
      <c r="T279" s="3"/>
      <c r="U279" s="3"/>
      <c r="V279"/>
      <c r="W279"/>
      <c r="X279"/>
      <c r="Y279"/>
      <c r="Z279"/>
      <c r="AA279"/>
      <c r="AB279"/>
      <c r="AC279"/>
      <c r="AD279"/>
      <c r="AE279"/>
      <c r="AF279"/>
      <c r="AG279"/>
      <c r="AH279"/>
      <c r="AI279"/>
      <c r="AJ279"/>
      <c r="AK279"/>
    </row>
    <row r="280" spans="1:37" s="20" customFormat="1" ht="15" customHeight="1">
      <c r="A280" s="221">
        <v>9</v>
      </c>
      <c r="B280" s="2122" t="s">
        <v>244</v>
      </c>
      <c r="C280" s="2118"/>
      <c r="D280" s="2118"/>
      <c r="E280" s="222">
        <v>10</v>
      </c>
      <c r="F280" s="23"/>
      <c r="G280" s="223">
        <f>E280/E283*100</f>
        <v>2.2026431718061676</v>
      </c>
      <c r="H280" s="49"/>
      <c r="I280" s="49"/>
      <c r="J280" s="2119"/>
      <c r="K280" s="49"/>
      <c r="L280" s="221">
        <v>9</v>
      </c>
      <c r="M280" s="49" t="s">
        <v>270</v>
      </c>
      <c r="N280" s="49"/>
      <c r="O280" s="49"/>
      <c r="P280" s="222">
        <v>8</v>
      </c>
      <c r="Q280" s="23"/>
      <c r="R280" s="223">
        <f>SUM(P280/P283*100)</f>
        <v>1.8561484918793503</v>
      </c>
      <c r="S280" s="3"/>
      <c r="T280" s="3"/>
      <c r="U280" s="3"/>
      <c r="V280"/>
      <c r="W280"/>
      <c r="X280"/>
      <c r="Y280"/>
      <c r="Z280"/>
      <c r="AA280"/>
      <c r="AB280"/>
      <c r="AC280"/>
      <c r="AD280"/>
      <c r="AE280"/>
      <c r="AF280"/>
      <c r="AG280"/>
      <c r="AH280"/>
      <c r="AI280"/>
      <c r="AJ280"/>
      <c r="AK280"/>
    </row>
    <row r="281" spans="1:37" s="20" customFormat="1" ht="15" customHeight="1">
      <c r="A281" s="221">
        <v>10</v>
      </c>
      <c r="B281" s="2122" t="s">
        <v>270</v>
      </c>
      <c r="C281" s="2118"/>
      <c r="D281" s="2118"/>
      <c r="E281" s="222">
        <v>7</v>
      </c>
      <c r="F281" s="23"/>
      <c r="G281" s="223">
        <f>E281/E283*100</f>
        <v>1.5418502202643172</v>
      </c>
      <c r="H281" s="49"/>
      <c r="I281" s="49"/>
      <c r="J281" s="2119"/>
      <c r="K281" s="49"/>
      <c r="L281" s="221">
        <v>10</v>
      </c>
      <c r="M281" s="49" t="s">
        <v>271</v>
      </c>
      <c r="N281" s="49"/>
      <c r="O281" s="49"/>
      <c r="P281" s="222">
        <v>7</v>
      </c>
      <c r="Q281" s="23"/>
      <c r="R281" s="223">
        <f>SUM(P281/P283*100)</f>
        <v>1.6241299303944314</v>
      </c>
      <c r="S281" s="3"/>
      <c r="T281" s="3"/>
      <c r="U281" s="3"/>
      <c r="V281"/>
      <c r="W281"/>
      <c r="X281"/>
      <c r="Y281"/>
      <c r="Z281"/>
      <c r="AA281"/>
      <c r="AB281"/>
      <c r="AC281"/>
      <c r="AD281"/>
      <c r="AE281"/>
      <c r="AF281"/>
      <c r="AG281"/>
      <c r="AH281"/>
      <c r="AI281"/>
      <c r="AJ281"/>
      <c r="AK281"/>
    </row>
    <row r="282" spans="1:37" s="20" customFormat="1" ht="15" customHeight="1">
      <c r="A282" s="221"/>
      <c r="B282" s="599" t="s">
        <v>273</v>
      </c>
      <c r="C282" s="599"/>
      <c r="D282" s="599"/>
      <c r="E282" s="2121">
        <v>80</v>
      </c>
      <c r="F282" s="393"/>
      <c r="G282" s="600">
        <f>E282/E283*100</f>
        <v>17.621145374449341</v>
      </c>
      <c r="H282" s="49"/>
      <c r="I282" s="49"/>
      <c r="J282" s="2119"/>
      <c r="K282" s="49"/>
      <c r="L282" s="221"/>
      <c r="M282" s="599" t="s">
        <v>273</v>
      </c>
      <c r="N282" s="599"/>
      <c r="O282" s="599"/>
      <c r="P282" s="2121">
        <v>76</v>
      </c>
      <c r="Q282" s="393"/>
      <c r="R282" s="600">
        <f>SUM(P282/P283*100)</f>
        <v>17.633410672853827</v>
      </c>
      <c r="S282" s="3"/>
      <c r="T282" s="3"/>
      <c r="U282" s="3"/>
      <c r="V282"/>
      <c r="W282"/>
      <c r="X282"/>
      <c r="Y282"/>
      <c r="Z282"/>
      <c r="AA282"/>
      <c r="AB282"/>
      <c r="AC282"/>
      <c r="AD282"/>
      <c r="AE282"/>
      <c r="AF282"/>
      <c r="AG282"/>
      <c r="AH282"/>
      <c r="AI282"/>
      <c r="AJ282"/>
      <c r="AK282"/>
    </row>
    <row r="283" spans="1:37" s="20" customFormat="1" ht="15" customHeight="1">
      <c r="A283" s="221"/>
      <c r="B283" s="24" t="s">
        <v>274</v>
      </c>
      <c r="C283" s="225"/>
      <c r="D283" s="225"/>
      <c r="E283" s="226">
        <f>SUM(E272:E282)</f>
        <v>454</v>
      </c>
      <c r="F283" s="24"/>
      <c r="G283" s="2130">
        <v>1</v>
      </c>
      <c r="H283" s="225"/>
      <c r="I283" s="49"/>
      <c r="J283" s="215"/>
      <c r="K283" s="49"/>
      <c r="L283" s="221"/>
      <c r="M283" s="24" t="s">
        <v>274</v>
      </c>
      <c r="N283" s="225"/>
      <c r="O283" s="225"/>
      <c r="P283" s="226">
        <f>SUM(P272:P282)</f>
        <v>431</v>
      </c>
      <c r="Q283" s="24"/>
      <c r="R283" s="227">
        <v>1</v>
      </c>
      <c r="S283" s="3"/>
      <c r="T283" s="3"/>
      <c r="U283" s="3"/>
      <c r="V283"/>
      <c r="W283"/>
      <c r="X283"/>
      <c r="Y283"/>
      <c r="Z283"/>
      <c r="AA283"/>
      <c r="AB283"/>
      <c r="AC283"/>
      <c r="AD283"/>
      <c r="AE283"/>
      <c r="AF283"/>
      <c r="AG283"/>
      <c r="AH283"/>
      <c r="AI283"/>
      <c r="AJ283"/>
      <c r="AK283"/>
    </row>
    <row r="284" spans="1:37" s="20" customFormat="1" ht="15" customHeight="1" thickBot="1">
      <c r="A284" s="228"/>
      <c r="B284" s="229"/>
      <c r="C284" s="229"/>
      <c r="D284" s="229"/>
      <c r="E284" s="229"/>
      <c r="F284" s="229"/>
      <c r="G284" s="230"/>
      <c r="H284" s="49"/>
      <c r="I284" s="49"/>
      <c r="J284" s="49"/>
      <c r="K284" s="49"/>
      <c r="L284" s="228"/>
      <c r="M284" s="229"/>
      <c r="N284" s="229"/>
      <c r="O284" s="229"/>
      <c r="P284" s="229"/>
      <c r="Q284" s="229"/>
      <c r="R284" s="230"/>
      <c r="S284" s="3"/>
      <c r="T284" s="3"/>
      <c r="U284" s="3"/>
      <c r="V284"/>
      <c r="W284"/>
      <c r="X284"/>
      <c r="Y284"/>
      <c r="Z284"/>
      <c r="AA284"/>
      <c r="AB284"/>
      <c r="AC284"/>
      <c r="AD284"/>
      <c r="AE284"/>
      <c r="AF284"/>
      <c r="AG284"/>
      <c r="AH284"/>
      <c r="AI284"/>
      <c r="AJ284"/>
      <c r="AK284"/>
    </row>
    <row r="285" spans="1:37" s="20" customFormat="1" ht="15" customHeight="1" thickBot="1">
      <c r="A285" s="228"/>
      <c r="B285" s="229"/>
      <c r="C285" s="229"/>
      <c r="D285" s="229"/>
      <c r="E285" s="229"/>
      <c r="F285" s="229"/>
      <c r="G285" s="230"/>
      <c r="H285" s="49"/>
      <c r="I285" s="49"/>
      <c r="J285" s="49"/>
      <c r="K285" s="49"/>
      <c r="L285" s="228"/>
      <c r="M285" s="229"/>
      <c r="N285" s="229"/>
      <c r="O285" s="229"/>
      <c r="P285" s="229"/>
      <c r="Q285" s="229"/>
      <c r="R285" s="230"/>
      <c r="S285" s="3"/>
      <c r="T285" s="3"/>
      <c r="U285" s="3"/>
      <c r="V285"/>
      <c r="W285"/>
      <c r="X285"/>
      <c r="Y285"/>
      <c r="Z285"/>
      <c r="AA285"/>
      <c r="AB285"/>
      <c r="AC285"/>
      <c r="AD285"/>
      <c r="AE285"/>
      <c r="AF285"/>
      <c r="AG285"/>
      <c r="AH285"/>
      <c r="AI285"/>
      <c r="AJ285"/>
      <c r="AK285"/>
    </row>
    <row r="286" spans="1:37" s="20" customFormat="1" ht="15" customHeight="1" thickBot="1">
      <c r="A286" s="2123" t="s">
        <v>430</v>
      </c>
      <c r="B286" s="2124"/>
      <c r="C286" s="2124"/>
      <c r="D286" s="2124"/>
      <c r="E286" s="2124"/>
      <c r="F286" s="2124"/>
      <c r="G286" s="2125"/>
      <c r="H286" s="215"/>
      <c r="I286" s="215"/>
      <c r="J286" s="215"/>
      <c r="K286" s="215"/>
      <c r="L286" s="4704" t="s">
        <v>431</v>
      </c>
      <c r="M286" s="4705"/>
      <c r="N286" s="4705"/>
      <c r="O286" s="4705"/>
      <c r="P286" s="4705"/>
      <c r="Q286" s="4705"/>
      <c r="R286" s="4706"/>
      <c r="S286" s="3"/>
      <c r="T286" s="3"/>
      <c r="U286" s="3"/>
      <c r="V286"/>
      <c r="W286"/>
      <c r="X286"/>
      <c r="Y286"/>
      <c r="Z286"/>
      <c r="AA286"/>
      <c r="AB286"/>
      <c r="AC286"/>
      <c r="AD286"/>
      <c r="AE286"/>
      <c r="AF286"/>
      <c r="AG286"/>
      <c r="AH286"/>
      <c r="AI286"/>
      <c r="AJ286"/>
      <c r="AK286"/>
    </row>
    <row r="287" spans="1:37" s="20" customFormat="1" ht="15" customHeight="1">
      <c r="A287" s="216"/>
      <c r="B287" s="217"/>
      <c r="C287" s="217"/>
      <c r="D287" s="217"/>
      <c r="E287" s="218" t="s">
        <v>261</v>
      </c>
      <c r="F287" s="217"/>
      <c r="G287" s="219" t="s">
        <v>262</v>
      </c>
      <c r="H287" s="27"/>
      <c r="I287" s="49"/>
      <c r="J287" s="220"/>
      <c r="K287" s="27"/>
      <c r="L287" s="585"/>
      <c r="M287" s="586"/>
      <c r="N287" s="586"/>
      <c r="O287" s="586"/>
      <c r="P287" s="587" t="s">
        <v>261</v>
      </c>
      <c r="Q287" s="586"/>
      <c r="R287" s="588" t="s">
        <v>262</v>
      </c>
      <c r="S287" s="3"/>
      <c r="T287" s="3"/>
      <c r="U287" s="3"/>
      <c r="V287"/>
      <c r="W287"/>
      <c r="X287"/>
      <c r="Y287"/>
      <c r="Z287"/>
      <c r="AA287"/>
      <c r="AB287"/>
      <c r="AC287"/>
      <c r="AD287"/>
      <c r="AE287"/>
      <c r="AF287"/>
      <c r="AG287"/>
      <c r="AH287"/>
      <c r="AI287"/>
      <c r="AJ287"/>
      <c r="AK287"/>
    </row>
    <row r="288" spans="1:37" s="20" customFormat="1" ht="15" customHeight="1">
      <c r="A288" s="221">
        <v>1</v>
      </c>
      <c r="B288" s="49" t="s">
        <v>520</v>
      </c>
      <c r="C288" s="49"/>
      <c r="D288" s="49"/>
      <c r="E288" s="222">
        <v>132</v>
      </c>
      <c r="F288" s="23"/>
      <c r="G288" s="223">
        <f>E288/E299*100</f>
        <v>29.268292682926827</v>
      </c>
      <c r="H288" s="49"/>
      <c r="I288" s="49"/>
      <c r="J288" s="2119"/>
      <c r="K288" s="49"/>
      <c r="L288" s="221">
        <v>1</v>
      </c>
      <c r="M288" s="49" t="s">
        <v>263</v>
      </c>
      <c r="N288" s="49"/>
      <c r="O288" s="49"/>
      <c r="P288" s="222">
        <v>125</v>
      </c>
      <c r="Q288" s="23"/>
      <c r="R288" s="223">
        <f>P288/P299*100</f>
        <v>28.08988764044944</v>
      </c>
      <c r="S288" s="3"/>
      <c r="T288" s="3"/>
      <c r="U288" s="3"/>
      <c r="V288"/>
      <c r="W288"/>
      <c r="X288"/>
      <c r="Y288"/>
      <c r="Z288"/>
      <c r="AA288"/>
      <c r="AB288"/>
      <c r="AC288"/>
      <c r="AD288"/>
      <c r="AE288"/>
      <c r="AF288"/>
      <c r="AG288"/>
      <c r="AH288"/>
      <c r="AI288"/>
      <c r="AJ288"/>
      <c r="AK288"/>
    </row>
    <row r="289" spans="1:37" s="20" customFormat="1" ht="15" customHeight="1">
      <c r="A289" s="221">
        <v>2</v>
      </c>
      <c r="B289" s="49" t="s">
        <v>519</v>
      </c>
      <c r="C289" s="49"/>
      <c r="D289" s="49"/>
      <c r="E289" s="222">
        <v>118</v>
      </c>
      <c r="F289" s="23"/>
      <c r="G289" s="223">
        <f>E289/E299*100</f>
        <v>26.164079822616408</v>
      </c>
      <c r="H289" s="49"/>
      <c r="I289" s="49"/>
      <c r="J289" s="2119"/>
      <c r="K289" s="49"/>
      <c r="L289" s="221">
        <v>2</v>
      </c>
      <c r="M289" s="49" t="s">
        <v>264</v>
      </c>
      <c r="N289" s="49"/>
      <c r="O289" s="49"/>
      <c r="P289" s="222">
        <v>121</v>
      </c>
      <c r="Q289" s="23"/>
      <c r="R289" s="223">
        <f>P289/P299*100</f>
        <v>27.191011235955052</v>
      </c>
      <c r="S289" s="3"/>
      <c r="T289" s="3"/>
      <c r="U289" s="3"/>
      <c r="V289"/>
      <c r="W289"/>
      <c r="X289"/>
      <c r="Y289"/>
      <c r="Z289"/>
      <c r="AA289"/>
      <c r="AB289"/>
      <c r="AC289"/>
      <c r="AD289"/>
      <c r="AE289"/>
      <c r="AF289"/>
      <c r="AG289"/>
      <c r="AH289"/>
      <c r="AI289"/>
      <c r="AJ289"/>
      <c r="AK289"/>
    </row>
    <row r="290" spans="1:37" s="20" customFormat="1" ht="17.45" customHeight="1">
      <c r="A290" s="221">
        <v>3</v>
      </c>
      <c r="B290" s="49" t="s">
        <v>265</v>
      </c>
      <c r="C290" s="49"/>
      <c r="D290" s="49"/>
      <c r="E290" s="222">
        <v>29</v>
      </c>
      <c r="F290" s="23"/>
      <c r="G290" s="223">
        <f>E290/E299*100</f>
        <v>6.4301552106430151</v>
      </c>
      <c r="H290" s="49"/>
      <c r="I290" s="49"/>
      <c r="J290" s="2119"/>
      <c r="K290" s="49"/>
      <c r="L290" s="221">
        <v>3</v>
      </c>
      <c r="M290" s="49" t="s">
        <v>265</v>
      </c>
      <c r="N290" s="49"/>
      <c r="O290" s="49"/>
      <c r="P290" s="222">
        <v>25</v>
      </c>
      <c r="Q290" s="23"/>
      <c r="R290" s="223">
        <f>P290/P299*100</f>
        <v>5.6179775280898872</v>
      </c>
      <c r="S290" s="3"/>
      <c r="T290" s="3"/>
      <c r="U290" s="3"/>
      <c r="V290"/>
      <c r="W290"/>
      <c r="X290"/>
      <c r="Y290"/>
      <c r="Z290"/>
      <c r="AA290"/>
      <c r="AB290"/>
      <c r="AC290"/>
      <c r="AD290"/>
      <c r="AE290"/>
      <c r="AF290"/>
      <c r="AG290"/>
      <c r="AH290"/>
      <c r="AI290"/>
      <c r="AJ290"/>
      <c r="AK290"/>
    </row>
    <row r="291" spans="1:37" s="20" customFormat="1" ht="18" customHeight="1">
      <c r="A291" s="221">
        <v>4</v>
      </c>
      <c r="B291" s="49" t="s">
        <v>266</v>
      </c>
      <c r="C291" s="49"/>
      <c r="D291" s="49"/>
      <c r="E291" s="222">
        <v>21</v>
      </c>
      <c r="F291" s="23"/>
      <c r="G291" s="223">
        <f>E291/E299*100</f>
        <v>4.6563192904656319</v>
      </c>
      <c r="H291" s="49"/>
      <c r="I291" s="49"/>
      <c r="J291" s="2119"/>
      <c r="K291" s="49"/>
      <c r="L291" s="221">
        <v>4</v>
      </c>
      <c r="M291" s="49" t="s">
        <v>487</v>
      </c>
      <c r="N291" s="23"/>
      <c r="O291" s="23"/>
      <c r="P291" s="222">
        <v>23</v>
      </c>
      <c r="Q291" s="23"/>
      <c r="R291" s="223">
        <f>P291/P299*100</f>
        <v>5.1685393258426959</v>
      </c>
      <c r="S291" s="3"/>
      <c r="T291" s="3"/>
      <c r="U291" s="3"/>
      <c r="V291"/>
      <c r="W291"/>
      <c r="X291"/>
      <c r="Y291"/>
      <c r="Z291"/>
      <c r="AA291"/>
      <c r="AB291"/>
      <c r="AC291"/>
      <c r="AD291"/>
      <c r="AE291"/>
      <c r="AF291"/>
      <c r="AG291"/>
      <c r="AH291"/>
      <c r="AI291"/>
      <c r="AJ291"/>
      <c r="AK291"/>
    </row>
    <row r="292" spans="1:37" ht="18.75" customHeight="1">
      <c r="A292" s="221">
        <v>5</v>
      </c>
      <c r="B292" s="49" t="s">
        <v>267</v>
      </c>
      <c r="C292" s="49"/>
      <c r="D292" s="49"/>
      <c r="E292" s="222">
        <v>18</v>
      </c>
      <c r="F292" s="23"/>
      <c r="G292" s="223">
        <f>E292/E299*100</f>
        <v>3.9911308203991127</v>
      </c>
      <c r="H292" s="49"/>
      <c r="I292" s="49"/>
      <c r="J292" s="2119"/>
      <c r="K292" s="49"/>
      <c r="L292" s="221">
        <v>5</v>
      </c>
      <c r="M292" s="49" t="s">
        <v>267</v>
      </c>
      <c r="N292" s="49"/>
      <c r="O292" s="49"/>
      <c r="P292" s="222">
        <v>19</v>
      </c>
      <c r="Q292" s="23"/>
      <c r="R292" s="223">
        <f>P292/P299*100</f>
        <v>4.2696629213483144</v>
      </c>
    </row>
    <row r="293" spans="1:37">
      <c r="A293" s="221">
        <v>6</v>
      </c>
      <c r="B293" s="49" t="s">
        <v>269</v>
      </c>
      <c r="C293" s="49"/>
      <c r="D293" s="49"/>
      <c r="E293" s="222">
        <v>14</v>
      </c>
      <c r="F293" s="23"/>
      <c r="G293" s="223">
        <f>E293/E299*100</f>
        <v>3.1042128603104215</v>
      </c>
      <c r="H293" s="49"/>
      <c r="I293" s="49"/>
      <c r="J293" s="2119"/>
      <c r="K293" s="49"/>
      <c r="L293" s="221">
        <v>6</v>
      </c>
      <c r="M293" s="49" t="s">
        <v>269</v>
      </c>
      <c r="N293" s="49"/>
      <c r="O293" s="49"/>
      <c r="P293" s="222">
        <v>18</v>
      </c>
      <c r="Q293" s="23"/>
      <c r="R293" s="223">
        <f>P293/P299*100</f>
        <v>4.0449438202247192</v>
      </c>
    </row>
    <row r="294" spans="1:37" ht="12.75" customHeight="1">
      <c r="A294" s="221">
        <v>7</v>
      </c>
      <c r="B294" s="3" t="s">
        <v>598</v>
      </c>
      <c r="C294" s="49"/>
      <c r="D294" s="49"/>
      <c r="E294" s="222">
        <v>12</v>
      </c>
      <c r="F294" s="23"/>
      <c r="G294" s="223">
        <f>E294/E299*100</f>
        <v>2.6607538802660753</v>
      </c>
      <c r="H294" s="49"/>
      <c r="I294" s="49"/>
      <c r="J294" s="2119"/>
      <c r="K294" s="49"/>
      <c r="L294" s="221">
        <v>7</v>
      </c>
      <c r="M294" s="49" t="s">
        <v>272</v>
      </c>
      <c r="N294" s="49"/>
      <c r="O294" s="49"/>
      <c r="P294" s="222">
        <v>9</v>
      </c>
      <c r="Q294" s="23"/>
      <c r="R294" s="223">
        <f>P294/P299*100</f>
        <v>2.0224719101123596</v>
      </c>
    </row>
    <row r="295" spans="1:37">
      <c r="A295" s="221">
        <v>8</v>
      </c>
      <c r="B295" s="49" t="s">
        <v>272</v>
      </c>
      <c r="C295" s="224"/>
      <c r="D295" s="224"/>
      <c r="E295" s="222">
        <v>10</v>
      </c>
      <c r="F295" s="23"/>
      <c r="G295" s="223">
        <f>E295/E299*100</f>
        <v>2.2172949002217295</v>
      </c>
      <c r="H295" s="49"/>
      <c r="I295" s="49"/>
      <c r="J295" s="2119"/>
      <c r="K295" s="49"/>
      <c r="L295" s="221">
        <v>8</v>
      </c>
      <c r="M295" s="224" t="s">
        <v>270</v>
      </c>
      <c r="N295" s="224"/>
      <c r="O295" s="224"/>
      <c r="P295" s="222">
        <v>8</v>
      </c>
      <c r="Q295" s="23"/>
      <c r="R295" s="223">
        <f>P295/P299*100</f>
        <v>1.7977528089887642</v>
      </c>
    </row>
    <row r="296" spans="1:37">
      <c r="A296" s="221">
        <v>9</v>
      </c>
      <c r="B296" s="2122" t="s">
        <v>479</v>
      </c>
      <c r="C296" s="2118"/>
      <c r="D296" s="2118"/>
      <c r="E296" s="222">
        <v>10</v>
      </c>
      <c r="F296" s="23"/>
      <c r="G296" s="223">
        <f>E296/E299*100</f>
        <v>2.2172949002217295</v>
      </c>
      <c r="H296" s="49"/>
      <c r="I296" s="49"/>
      <c r="J296" s="2119"/>
      <c r="K296" s="49"/>
      <c r="L296" s="221">
        <v>9</v>
      </c>
      <c r="M296" s="49" t="s">
        <v>271</v>
      </c>
      <c r="N296" s="49"/>
      <c r="O296" s="49"/>
      <c r="P296" s="222">
        <v>8</v>
      </c>
      <c r="Q296" s="23"/>
      <c r="R296" s="223">
        <f>P296/P299*100</f>
        <v>1.7977528089887642</v>
      </c>
    </row>
    <row r="297" spans="1:37">
      <c r="A297" s="221">
        <v>10</v>
      </c>
      <c r="B297" s="2122" t="s">
        <v>270</v>
      </c>
      <c r="C297" s="2118"/>
      <c r="D297" s="2118"/>
      <c r="E297" s="222">
        <v>8</v>
      </c>
      <c r="F297" s="23"/>
      <c r="G297" s="223">
        <f>E297/E299*100</f>
        <v>1.7738359201773837</v>
      </c>
      <c r="H297" s="49"/>
      <c r="I297" s="49"/>
      <c r="J297" s="2119"/>
      <c r="K297" s="49"/>
      <c r="L297" s="221">
        <v>10</v>
      </c>
      <c r="M297" s="49" t="s">
        <v>488</v>
      </c>
      <c r="N297" s="49"/>
      <c r="O297" s="49"/>
      <c r="P297" s="222">
        <v>8</v>
      </c>
      <c r="Q297" s="23"/>
      <c r="R297" s="223">
        <f>P297/P299*100</f>
        <v>1.7977528089887642</v>
      </c>
    </row>
    <row r="298" spans="1:37" ht="12.75" customHeight="1">
      <c r="A298" s="221"/>
      <c r="B298" s="599" t="s">
        <v>273</v>
      </c>
      <c r="C298" s="599"/>
      <c r="D298" s="599"/>
      <c r="E298" s="2121">
        <v>79</v>
      </c>
      <c r="F298" s="393"/>
      <c r="G298" s="600">
        <f>E298/E299*100</f>
        <v>17.516629711751662</v>
      </c>
      <c r="H298" s="49"/>
      <c r="I298" s="49"/>
      <c r="J298" s="2119"/>
      <c r="K298" s="49"/>
      <c r="L298" s="419"/>
      <c r="M298" s="599" t="s">
        <v>273</v>
      </c>
      <c r="N298" s="599"/>
      <c r="O298" s="599"/>
      <c r="P298" s="2121">
        <v>81</v>
      </c>
      <c r="Q298" s="393"/>
      <c r="R298" s="223">
        <f>P298/P299*100</f>
        <v>18.202247191011235</v>
      </c>
    </row>
    <row r="299" spans="1:37" ht="12.75" customHeight="1">
      <c r="A299" s="221"/>
      <c r="B299" s="24" t="s">
        <v>274</v>
      </c>
      <c r="C299" s="225"/>
      <c r="D299" s="225"/>
      <c r="E299" s="226">
        <v>451</v>
      </c>
      <c r="F299" s="24"/>
      <c r="G299" s="2130">
        <v>1</v>
      </c>
      <c r="H299" s="225"/>
      <c r="I299" s="49"/>
      <c r="J299" s="215"/>
      <c r="K299" s="49"/>
      <c r="L299" s="221"/>
      <c r="M299" s="24" t="s">
        <v>274</v>
      </c>
      <c r="N299" s="225"/>
      <c r="O299" s="225"/>
      <c r="P299" s="226">
        <v>445</v>
      </c>
      <c r="Q299" s="24"/>
      <c r="R299" s="2130">
        <v>1</v>
      </c>
    </row>
    <row r="300" spans="1:37" ht="12.75" customHeight="1" thickBot="1">
      <c r="A300" s="228"/>
      <c r="B300" s="229"/>
      <c r="C300" s="229"/>
      <c r="D300" s="229"/>
      <c r="E300" s="229"/>
      <c r="F300" s="229"/>
      <c r="G300" s="230"/>
      <c r="H300" s="49"/>
      <c r="I300" s="49"/>
      <c r="J300" s="49"/>
      <c r="K300" s="49"/>
      <c r="L300" s="228"/>
      <c r="M300" s="229"/>
      <c r="N300" s="229"/>
      <c r="O300" s="229"/>
      <c r="P300" s="229"/>
      <c r="Q300" s="229"/>
      <c r="R300" s="230"/>
    </row>
    <row r="301" spans="1:37" ht="12.75" customHeight="1" thickBot="1">
      <c r="A301" s="667"/>
      <c r="B301" s="668"/>
      <c r="C301" s="668"/>
      <c r="D301" s="668"/>
      <c r="E301" s="668"/>
      <c r="F301" s="668"/>
      <c r="G301" s="668"/>
      <c r="H301" s="668"/>
      <c r="I301" s="668"/>
      <c r="J301" s="668"/>
      <c r="K301" s="668"/>
      <c r="L301" s="668"/>
      <c r="M301" s="668"/>
      <c r="N301" s="668"/>
      <c r="O301" s="668"/>
      <c r="P301" s="668"/>
      <c r="Q301" s="668"/>
      <c r="R301" s="668"/>
      <c r="S301" s="668"/>
      <c r="T301" s="668"/>
      <c r="U301" s="214"/>
      <c r="V301" s="20"/>
      <c r="W301" s="20"/>
      <c r="X301" s="20"/>
      <c r="Y301" s="20"/>
      <c r="Z301" s="20"/>
      <c r="AA301" s="20"/>
      <c r="AB301" s="20"/>
      <c r="AC301" s="20"/>
      <c r="AD301" s="20"/>
      <c r="AE301" s="20"/>
      <c r="AF301" s="20"/>
      <c r="AG301" s="20"/>
      <c r="AH301" s="20"/>
      <c r="AI301" s="20"/>
      <c r="AJ301" s="20"/>
      <c r="AK301" s="20"/>
    </row>
    <row r="302" spans="1:37" ht="12.75" customHeight="1" thickBot="1">
      <c r="A302" s="2123" t="s">
        <v>486</v>
      </c>
      <c r="B302" s="2124"/>
      <c r="C302" s="2124"/>
      <c r="D302" s="2124"/>
      <c r="E302" s="2124"/>
      <c r="F302" s="2124"/>
      <c r="G302" s="2125"/>
      <c r="H302" s="215"/>
      <c r="I302" s="215"/>
      <c r="J302" s="215"/>
      <c r="K302" s="215"/>
      <c r="L302" s="4704" t="s">
        <v>483</v>
      </c>
      <c r="M302" s="4705"/>
      <c r="N302" s="4705"/>
      <c r="O302" s="4705"/>
      <c r="P302" s="4705"/>
      <c r="Q302" s="4705"/>
      <c r="R302" s="4706"/>
      <c r="S302" s="668"/>
      <c r="T302" s="668"/>
      <c r="U302" s="214"/>
      <c r="V302" s="20"/>
      <c r="W302" s="20"/>
      <c r="X302" s="20"/>
      <c r="Y302" s="20"/>
      <c r="Z302" s="20"/>
      <c r="AA302" s="20"/>
      <c r="AB302" s="20"/>
      <c r="AC302" s="20"/>
      <c r="AD302" s="20"/>
      <c r="AE302" s="20"/>
      <c r="AF302" s="20"/>
      <c r="AG302" s="20"/>
      <c r="AH302" s="20"/>
      <c r="AI302" s="20"/>
      <c r="AJ302" s="20"/>
      <c r="AK302" s="20"/>
    </row>
    <row r="303" spans="1:37" ht="12.75" customHeight="1">
      <c r="A303" s="216"/>
      <c r="B303" s="217"/>
      <c r="C303" s="217"/>
      <c r="D303" s="217"/>
      <c r="E303" s="218" t="s">
        <v>261</v>
      </c>
      <c r="F303" s="217"/>
      <c r="G303" s="219" t="s">
        <v>262</v>
      </c>
      <c r="H303" s="27"/>
      <c r="I303" s="49"/>
      <c r="J303" s="220"/>
      <c r="K303" s="27"/>
      <c r="L303" s="585"/>
      <c r="M303" s="586"/>
      <c r="N303" s="586"/>
      <c r="O303" s="586"/>
      <c r="P303" s="587" t="s">
        <v>261</v>
      </c>
      <c r="Q303" s="586"/>
      <c r="R303" s="588" t="s">
        <v>262</v>
      </c>
      <c r="S303" s="668"/>
      <c r="T303" s="668"/>
      <c r="U303" s="214"/>
      <c r="V303" s="20"/>
      <c r="W303" s="20"/>
      <c r="X303" s="20"/>
      <c r="Y303" s="20"/>
      <c r="Z303" s="20"/>
      <c r="AA303" s="20"/>
      <c r="AB303" s="20"/>
      <c r="AC303" s="20"/>
      <c r="AD303" s="20"/>
      <c r="AE303" s="20"/>
      <c r="AF303" s="20"/>
      <c r="AG303" s="20"/>
      <c r="AH303" s="20"/>
      <c r="AI303" s="20"/>
      <c r="AJ303" s="20"/>
      <c r="AK303" s="20"/>
    </row>
    <row r="304" spans="1:37" ht="12.75" customHeight="1">
      <c r="A304" s="221">
        <v>1</v>
      </c>
      <c r="B304" s="49" t="s">
        <v>520</v>
      </c>
      <c r="C304" s="49"/>
      <c r="D304" s="49"/>
      <c r="E304" s="222">
        <v>128</v>
      </c>
      <c r="F304" s="23"/>
      <c r="G304" s="223">
        <f>SUM(E304/E315*100)</f>
        <v>29.290617848970253</v>
      </c>
      <c r="H304" s="49"/>
      <c r="I304" s="49"/>
      <c r="J304" s="2119"/>
      <c r="K304" s="49"/>
      <c r="L304" s="221">
        <v>1</v>
      </c>
      <c r="M304" s="49" t="s">
        <v>263</v>
      </c>
      <c r="N304" s="49"/>
      <c r="O304" s="49"/>
      <c r="P304" s="222">
        <v>127</v>
      </c>
      <c r="Q304" s="23"/>
      <c r="R304" s="223">
        <f>SUM(P304/P315*100)</f>
        <v>28.475336322869953</v>
      </c>
      <c r="S304" s="668"/>
      <c r="T304" s="668"/>
      <c r="U304" s="214"/>
      <c r="V304" s="20"/>
      <c r="W304" s="20"/>
      <c r="X304" s="20"/>
      <c r="Y304" s="20"/>
      <c r="Z304" s="20"/>
      <c r="AA304" s="20"/>
      <c r="AB304" s="20"/>
      <c r="AC304" s="20"/>
      <c r="AD304" s="20"/>
      <c r="AE304" s="20"/>
      <c r="AF304" s="20"/>
      <c r="AG304" s="20"/>
      <c r="AH304" s="20"/>
      <c r="AI304" s="20"/>
      <c r="AJ304" s="20"/>
      <c r="AK304" s="20"/>
    </row>
    <row r="305" spans="1:37" ht="12.75" customHeight="1">
      <c r="A305" s="221">
        <v>2</v>
      </c>
      <c r="B305" s="49" t="s">
        <v>519</v>
      </c>
      <c r="C305" s="49"/>
      <c r="D305" s="49"/>
      <c r="E305" s="222">
        <v>117</v>
      </c>
      <c r="F305" s="23"/>
      <c r="G305" s="223">
        <f>SUM(E305/E315*100)</f>
        <v>26.773455377574372</v>
      </c>
      <c r="H305" s="49"/>
      <c r="I305" s="49"/>
      <c r="J305" s="2119"/>
      <c r="K305" s="49"/>
      <c r="L305" s="221">
        <v>2</v>
      </c>
      <c r="M305" s="49" t="s">
        <v>264</v>
      </c>
      <c r="N305" s="49"/>
      <c r="O305" s="49"/>
      <c r="P305" s="222">
        <v>119</v>
      </c>
      <c r="Q305" s="23"/>
      <c r="R305" s="223">
        <f>SUM(P305/P315*100)</f>
        <v>26.681614349775785</v>
      </c>
      <c r="S305" s="668"/>
      <c r="T305" s="668"/>
      <c r="U305" s="214"/>
      <c r="V305" s="20"/>
      <c r="W305" s="20"/>
      <c r="X305" s="20"/>
      <c r="Y305" s="20"/>
      <c r="Z305" s="20"/>
      <c r="AA305" s="20"/>
      <c r="AB305" s="20"/>
      <c r="AC305" s="20"/>
      <c r="AD305" s="20"/>
      <c r="AE305" s="20"/>
      <c r="AF305" s="20"/>
      <c r="AG305" s="20"/>
      <c r="AH305" s="20"/>
      <c r="AI305" s="20"/>
      <c r="AJ305" s="20"/>
      <c r="AK305" s="20"/>
    </row>
    <row r="306" spans="1:37" ht="12.75" customHeight="1">
      <c r="A306" s="221">
        <v>3</v>
      </c>
      <c r="B306" s="49" t="s">
        <v>265</v>
      </c>
      <c r="C306" s="49"/>
      <c r="D306" s="49"/>
      <c r="E306" s="222">
        <v>29</v>
      </c>
      <c r="F306" s="23"/>
      <c r="G306" s="223">
        <f>SUM(E306/E315*100)</f>
        <v>6.6361556064073222</v>
      </c>
      <c r="H306" s="49"/>
      <c r="I306" s="49"/>
      <c r="J306" s="2119"/>
      <c r="K306" s="49"/>
      <c r="L306" s="221">
        <v>3</v>
      </c>
      <c r="M306" s="49" t="s">
        <v>265</v>
      </c>
      <c r="N306" s="49"/>
      <c r="O306" s="49"/>
      <c r="P306" s="222">
        <v>26</v>
      </c>
      <c r="Q306" s="23"/>
      <c r="R306" s="223">
        <f>SUM(P306/P315*100)</f>
        <v>5.8295964125560538</v>
      </c>
      <c r="S306" s="668"/>
      <c r="T306" s="668"/>
      <c r="U306" s="214"/>
      <c r="V306" s="20"/>
      <c r="W306" s="20"/>
      <c r="X306" s="20"/>
      <c r="Y306" s="20"/>
      <c r="Z306" s="20"/>
      <c r="AA306" s="20"/>
      <c r="AB306" s="20"/>
      <c r="AC306" s="20"/>
      <c r="AD306" s="20"/>
      <c r="AE306" s="20"/>
      <c r="AF306" s="20"/>
      <c r="AG306" s="20"/>
      <c r="AH306" s="20"/>
      <c r="AI306" s="20"/>
      <c r="AJ306" s="20"/>
      <c r="AK306" s="20"/>
    </row>
    <row r="307" spans="1:37" ht="12.75" customHeight="1">
      <c r="A307" s="221">
        <v>4</v>
      </c>
      <c r="B307" s="49" t="s">
        <v>266</v>
      </c>
      <c r="C307" s="49"/>
      <c r="D307" s="49"/>
      <c r="E307" s="222">
        <v>21</v>
      </c>
      <c r="F307" s="23"/>
      <c r="G307" s="223">
        <f>SUM(E307/E315*100)</f>
        <v>4.805491990846682</v>
      </c>
      <c r="H307" s="49"/>
      <c r="I307" s="49"/>
      <c r="J307" s="2119"/>
      <c r="K307" s="49"/>
      <c r="L307" s="221">
        <v>4</v>
      </c>
      <c r="M307" s="49" t="s">
        <v>487</v>
      </c>
      <c r="N307" s="23"/>
      <c r="O307" s="23"/>
      <c r="P307" s="222">
        <v>23</v>
      </c>
      <c r="Q307" s="23"/>
      <c r="R307" s="223">
        <f>SUM(P307/P315*100)</f>
        <v>5.1569506726457401</v>
      </c>
      <c r="S307" s="668"/>
      <c r="T307" s="668"/>
      <c r="U307" s="214"/>
      <c r="V307" s="20"/>
      <c r="W307" s="20"/>
      <c r="X307" s="20"/>
      <c r="Y307" s="20"/>
      <c r="Z307" s="20"/>
      <c r="AA307" s="20"/>
      <c r="AB307" s="20"/>
      <c r="AC307" s="20"/>
      <c r="AD307" s="20"/>
      <c r="AE307" s="20"/>
      <c r="AF307" s="20"/>
      <c r="AG307" s="20"/>
      <c r="AH307" s="20"/>
      <c r="AI307" s="20"/>
      <c r="AJ307" s="20"/>
      <c r="AK307" s="20"/>
    </row>
    <row r="308" spans="1:37" ht="21.2" customHeight="1">
      <c r="A308" s="221">
        <v>5</v>
      </c>
      <c r="B308" s="49" t="s">
        <v>267</v>
      </c>
      <c r="C308" s="49"/>
      <c r="D308" s="49"/>
      <c r="E308" s="222">
        <v>17</v>
      </c>
      <c r="F308" s="23"/>
      <c r="G308" s="223">
        <f>SUM(E308/E315*100)</f>
        <v>3.8901601830663615</v>
      </c>
      <c r="H308" s="49"/>
      <c r="I308" s="49"/>
      <c r="J308" s="2119"/>
      <c r="K308" s="49"/>
      <c r="L308" s="221">
        <v>5</v>
      </c>
      <c r="M308" s="49" t="s">
        <v>267</v>
      </c>
      <c r="N308" s="49"/>
      <c r="O308" s="49"/>
      <c r="P308" s="222">
        <v>19</v>
      </c>
      <c r="Q308" s="23"/>
      <c r="R308" s="223">
        <f>SUM(P308/P315*100)</f>
        <v>4.2600896860986541</v>
      </c>
      <c r="S308" s="668"/>
      <c r="T308" s="668"/>
      <c r="U308" s="214"/>
      <c r="V308" s="20"/>
      <c r="W308" s="20"/>
      <c r="X308" s="20"/>
      <c r="Y308" s="20"/>
      <c r="Z308" s="20"/>
      <c r="AA308" s="20"/>
      <c r="AB308" s="20"/>
      <c r="AC308" s="20"/>
      <c r="AD308" s="20"/>
      <c r="AE308" s="20"/>
      <c r="AF308" s="20"/>
      <c r="AG308" s="20"/>
      <c r="AH308" s="20"/>
      <c r="AI308" s="20"/>
      <c r="AJ308" s="20"/>
      <c r="AK308" s="20"/>
    </row>
    <row r="309" spans="1:37" ht="14.25" customHeight="1">
      <c r="A309" s="221">
        <v>6</v>
      </c>
      <c r="B309" s="49" t="s">
        <v>269</v>
      </c>
      <c r="C309" s="49"/>
      <c r="D309" s="49"/>
      <c r="E309" s="222">
        <v>14</v>
      </c>
      <c r="F309" s="23"/>
      <c r="G309" s="223">
        <f>SUM(E309/E315*100)</f>
        <v>3.2036613272311212</v>
      </c>
      <c r="H309" s="49"/>
      <c r="I309" s="49"/>
      <c r="J309" s="2119"/>
      <c r="K309" s="49"/>
      <c r="L309" s="221">
        <v>6</v>
      </c>
      <c r="M309" s="49" t="s">
        <v>269</v>
      </c>
      <c r="N309" s="49"/>
      <c r="O309" s="49"/>
      <c r="P309" s="222">
        <v>18</v>
      </c>
      <c r="Q309" s="23"/>
      <c r="R309" s="223">
        <f>SUM(P309/P315*100)</f>
        <v>4.0358744394618835</v>
      </c>
      <c r="S309" s="668"/>
      <c r="T309" s="668"/>
      <c r="U309" s="214"/>
      <c r="V309" s="20"/>
      <c r="W309" s="20"/>
      <c r="X309" s="20"/>
      <c r="Y309" s="20"/>
      <c r="Z309" s="20"/>
      <c r="AA309" s="20"/>
      <c r="AB309" s="20"/>
      <c r="AC309" s="20"/>
      <c r="AD309" s="20"/>
      <c r="AE309" s="20"/>
      <c r="AF309" s="20"/>
      <c r="AG309" s="20"/>
      <c r="AH309" s="20"/>
      <c r="AI309" s="20"/>
      <c r="AJ309" s="20"/>
      <c r="AK309" s="20"/>
    </row>
    <row r="310" spans="1:37" ht="38.25" customHeight="1">
      <c r="A310" s="221">
        <v>7</v>
      </c>
      <c r="B310" s="23" t="s">
        <v>598</v>
      </c>
      <c r="C310" s="49"/>
      <c r="D310" s="49"/>
      <c r="E310" s="222">
        <v>11</v>
      </c>
      <c r="F310" s="23"/>
      <c r="G310" s="223">
        <f>SUM(E310/E315*100)</f>
        <v>2.5171624713958809</v>
      </c>
      <c r="H310" s="49"/>
      <c r="I310" s="49"/>
      <c r="J310" s="2119"/>
      <c r="K310" s="49"/>
      <c r="L310" s="221">
        <v>7</v>
      </c>
      <c r="M310" s="49" t="s">
        <v>272</v>
      </c>
      <c r="N310" s="49"/>
      <c r="O310" s="49"/>
      <c r="P310" s="222">
        <v>9</v>
      </c>
      <c r="Q310" s="23"/>
      <c r="R310" s="223">
        <f>SUM(P310/P315*100)</f>
        <v>2.0179372197309418</v>
      </c>
      <c r="S310" s="668"/>
      <c r="T310" s="668"/>
      <c r="U310" s="214"/>
      <c r="V310" s="20"/>
      <c r="W310" s="20"/>
      <c r="X310" s="20"/>
      <c r="Y310" s="20"/>
      <c r="Z310" s="20"/>
      <c r="AA310" s="20"/>
      <c r="AB310" s="20"/>
      <c r="AC310" s="20"/>
      <c r="AD310" s="20"/>
      <c r="AE310" s="20"/>
      <c r="AF310" s="20"/>
      <c r="AG310" s="20"/>
      <c r="AH310" s="20"/>
      <c r="AI310" s="20"/>
      <c r="AJ310" s="20"/>
      <c r="AK310" s="20"/>
    </row>
    <row r="311" spans="1:37">
      <c r="A311" s="221">
        <v>8</v>
      </c>
      <c r="B311" s="49" t="s">
        <v>272</v>
      </c>
      <c r="C311" s="224"/>
      <c r="D311" s="224"/>
      <c r="E311" s="222">
        <v>10</v>
      </c>
      <c r="F311" s="23"/>
      <c r="G311" s="223">
        <f>SUM(E311/E315*100)</f>
        <v>2.2883295194508007</v>
      </c>
      <c r="H311" s="49"/>
      <c r="I311" s="49"/>
      <c r="J311" s="2119"/>
      <c r="K311" s="49"/>
      <c r="L311" s="221">
        <v>8</v>
      </c>
      <c r="M311" s="224" t="s">
        <v>270</v>
      </c>
      <c r="N311" s="224"/>
      <c r="O311" s="224"/>
      <c r="P311" s="222">
        <v>9</v>
      </c>
      <c r="Q311" s="23"/>
      <c r="R311" s="223">
        <f>SUM(P311/P315*100)</f>
        <v>2.0179372197309418</v>
      </c>
      <c r="S311" s="668"/>
      <c r="T311" s="668"/>
      <c r="U311" s="214"/>
      <c r="V311" s="20"/>
      <c r="W311" s="20"/>
      <c r="X311" s="20"/>
      <c r="Y311" s="20"/>
      <c r="Z311" s="20"/>
      <c r="AA311" s="20"/>
      <c r="AB311" s="20"/>
      <c r="AC311" s="20"/>
      <c r="AD311" s="20"/>
      <c r="AE311" s="20"/>
      <c r="AF311" s="20"/>
      <c r="AG311" s="20"/>
      <c r="AH311" s="20"/>
      <c r="AI311" s="20"/>
      <c r="AJ311" s="20"/>
      <c r="AK311" s="20"/>
    </row>
    <row r="312" spans="1:37">
      <c r="A312" s="221">
        <v>9</v>
      </c>
      <c r="B312" s="2122" t="s">
        <v>479</v>
      </c>
      <c r="C312" s="2120"/>
      <c r="D312" s="2120"/>
      <c r="E312" s="222">
        <v>8</v>
      </c>
      <c r="F312" s="23"/>
      <c r="G312" s="223">
        <f>SUM(E312/E315*100)</f>
        <v>1.8306636155606408</v>
      </c>
      <c r="H312" s="49"/>
      <c r="I312" s="49"/>
      <c r="J312" s="2119"/>
      <c r="K312" s="49"/>
      <c r="L312" s="221">
        <v>9</v>
      </c>
      <c r="M312" s="49" t="s">
        <v>271</v>
      </c>
      <c r="N312" s="49"/>
      <c r="O312" s="49"/>
      <c r="P312" s="222">
        <v>8</v>
      </c>
      <c r="Q312" s="23"/>
      <c r="R312" s="223">
        <f>SUM(P312/P315*100)</f>
        <v>1.7937219730941705</v>
      </c>
      <c r="S312" s="668"/>
      <c r="T312" s="668"/>
      <c r="U312" s="214"/>
      <c r="V312" s="20"/>
      <c r="W312" s="20"/>
      <c r="X312" s="20"/>
      <c r="Y312" s="20"/>
      <c r="Z312" s="20"/>
      <c r="AA312" s="20"/>
      <c r="AB312" s="20"/>
      <c r="AC312" s="20"/>
      <c r="AD312" s="20"/>
      <c r="AE312" s="20"/>
      <c r="AF312" s="20"/>
      <c r="AG312" s="20"/>
      <c r="AH312" s="20"/>
      <c r="AI312" s="20"/>
      <c r="AJ312" s="20"/>
      <c r="AK312" s="20"/>
    </row>
    <row r="313" spans="1:37">
      <c r="A313" s="221">
        <v>10</v>
      </c>
      <c r="B313" s="2122" t="s">
        <v>270</v>
      </c>
      <c r="C313" s="2120"/>
      <c r="D313" s="2120"/>
      <c r="E313" s="222">
        <v>8</v>
      </c>
      <c r="F313" s="23"/>
      <c r="G313" s="223">
        <f>SUM(E313/E315*100)</f>
        <v>1.8306636155606408</v>
      </c>
      <c r="H313" s="49"/>
      <c r="I313" s="49"/>
      <c r="J313" s="2119"/>
      <c r="K313" s="49"/>
      <c r="L313" s="221">
        <v>10</v>
      </c>
      <c r="M313" s="49" t="s">
        <v>488</v>
      </c>
      <c r="N313" s="49"/>
      <c r="O313" s="49"/>
      <c r="P313" s="222">
        <v>8</v>
      </c>
      <c r="Q313" s="23"/>
      <c r="R313" s="223">
        <f>SUM(P313/P315*100)</f>
        <v>1.7937219730941705</v>
      </c>
      <c r="S313" s="668"/>
      <c r="T313" s="668"/>
      <c r="U313" s="214"/>
      <c r="V313" s="20"/>
      <c r="W313" s="20"/>
      <c r="X313" s="20"/>
      <c r="Y313" s="20"/>
      <c r="Z313" s="20"/>
      <c r="AA313" s="20"/>
      <c r="AB313" s="20"/>
      <c r="AC313" s="20"/>
      <c r="AD313" s="20"/>
      <c r="AE313" s="20"/>
      <c r="AF313" s="20"/>
      <c r="AG313" s="20"/>
      <c r="AH313" s="20"/>
      <c r="AI313" s="20"/>
      <c r="AJ313" s="20"/>
      <c r="AK313" s="20"/>
    </row>
    <row r="314" spans="1:37">
      <c r="A314" s="221"/>
      <c r="B314" s="599" t="s">
        <v>273</v>
      </c>
      <c r="C314" s="599"/>
      <c r="D314" s="599"/>
      <c r="E314" s="2121">
        <v>74</v>
      </c>
      <c r="F314" s="393"/>
      <c r="G314" s="600">
        <f>SUM(E314/E315*100)</f>
        <v>16.933638443935926</v>
      </c>
      <c r="H314" s="49"/>
      <c r="I314" s="49"/>
      <c r="J314" s="2119"/>
      <c r="K314" s="49"/>
      <c r="L314" s="419"/>
      <c r="M314" s="599" t="s">
        <v>273</v>
      </c>
      <c r="N314" s="599"/>
      <c r="O314" s="599"/>
      <c r="P314" s="2121">
        <v>80</v>
      </c>
      <c r="Q314" s="393"/>
      <c r="R314" s="600">
        <f>SUM(P314/P315*100)</f>
        <v>17.937219730941703</v>
      </c>
      <c r="S314" s="668"/>
      <c r="T314" s="668"/>
      <c r="U314" s="214"/>
      <c r="V314" s="20"/>
      <c r="W314" s="20"/>
      <c r="X314" s="20"/>
      <c r="Y314" s="20"/>
      <c r="Z314" s="20"/>
      <c r="AA314" s="20"/>
      <c r="AB314" s="20"/>
      <c r="AC314" s="20"/>
      <c r="AD314" s="20"/>
      <c r="AE314" s="20"/>
      <c r="AF314" s="20"/>
      <c r="AG314" s="20"/>
      <c r="AH314" s="20"/>
      <c r="AI314" s="20"/>
      <c r="AJ314" s="20"/>
      <c r="AK314" s="20"/>
    </row>
    <row r="315" spans="1:37">
      <c r="A315" s="221"/>
      <c r="B315" s="24" t="s">
        <v>274</v>
      </c>
      <c r="C315" s="225"/>
      <c r="D315" s="225"/>
      <c r="E315" s="226">
        <f>SUM(E304:E314)</f>
        <v>437</v>
      </c>
      <c r="F315" s="24"/>
      <c r="G315" s="227">
        <v>1</v>
      </c>
      <c r="H315" s="225"/>
      <c r="I315" s="49"/>
      <c r="J315" s="215"/>
      <c r="K315" s="49"/>
      <c r="L315" s="221"/>
      <c r="M315" s="24" t="s">
        <v>274</v>
      </c>
      <c r="N315" s="225"/>
      <c r="O315" s="225"/>
      <c r="P315" s="226">
        <v>446</v>
      </c>
      <c r="Q315" s="24"/>
      <c r="R315" s="227">
        <v>1</v>
      </c>
      <c r="S315" s="668"/>
      <c r="T315" s="668"/>
      <c r="U315" s="214"/>
      <c r="V315" s="20"/>
      <c r="W315" s="20"/>
      <c r="X315" s="20"/>
      <c r="Y315" s="20"/>
      <c r="Z315" s="20"/>
      <c r="AA315" s="20"/>
      <c r="AB315" s="20"/>
      <c r="AC315" s="20"/>
      <c r="AD315" s="20"/>
      <c r="AE315" s="20"/>
      <c r="AF315" s="20"/>
      <c r="AG315" s="20"/>
      <c r="AH315" s="20"/>
      <c r="AI315" s="20"/>
      <c r="AJ315" s="20"/>
      <c r="AK315" s="20"/>
    </row>
    <row r="316" spans="1:37" ht="13.5" thickBot="1">
      <c r="A316" s="228"/>
      <c r="B316" s="229"/>
      <c r="C316" s="229"/>
      <c r="D316" s="229"/>
      <c r="E316" s="229"/>
      <c r="F316" s="229"/>
      <c r="G316" s="230"/>
      <c r="H316" s="49"/>
      <c r="I316" s="49"/>
      <c r="J316" s="49"/>
      <c r="K316" s="49"/>
      <c r="L316" s="228"/>
      <c r="M316" s="229"/>
      <c r="N316" s="229"/>
      <c r="O316" s="229"/>
      <c r="P316" s="229"/>
      <c r="Q316" s="229"/>
      <c r="R316" s="230"/>
      <c r="S316" s="668"/>
      <c r="T316" s="668"/>
      <c r="U316" s="214"/>
      <c r="V316" s="20"/>
      <c r="W316" s="20"/>
      <c r="X316" s="20"/>
      <c r="Y316" s="20"/>
      <c r="Z316" s="20"/>
      <c r="AA316" s="20"/>
      <c r="AB316" s="20"/>
      <c r="AC316" s="20"/>
      <c r="AD316" s="20"/>
      <c r="AE316" s="20"/>
      <c r="AF316" s="20"/>
      <c r="AG316" s="20"/>
      <c r="AH316" s="20"/>
      <c r="AI316" s="20"/>
      <c r="AJ316" s="20"/>
      <c r="AK316" s="20"/>
    </row>
    <row r="317" spans="1:37" ht="13.5" thickBot="1">
      <c r="A317" s="667"/>
      <c r="B317" s="668"/>
      <c r="C317" s="668"/>
      <c r="D317" s="668"/>
      <c r="E317" s="668"/>
      <c r="F317" s="668"/>
      <c r="G317" s="668"/>
      <c r="H317" s="668"/>
      <c r="I317" s="668"/>
      <c r="J317" s="668"/>
      <c r="K317" s="668"/>
      <c r="L317" s="668"/>
      <c r="M317" s="668"/>
      <c r="N317" s="668"/>
      <c r="O317" s="668"/>
      <c r="P317" s="668"/>
      <c r="Q317" s="668"/>
      <c r="R317" s="668"/>
      <c r="S317" s="668"/>
      <c r="T317" s="668"/>
      <c r="U317" s="214"/>
      <c r="V317" s="20"/>
      <c r="W317" s="20"/>
      <c r="X317" s="20"/>
      <c r="Y317" s="20"/>
      <c r="Z317" s="20"/>
      <c r="AA317" s="20"/>
      <c r="AB317" s="20"/>
      <c r="AC317" s="20"/>
      <c r="AD317" s="20"/>
      <c r="AE317" s="20"/>
      <c r="AF317" s="20"/>
      <c r="AG317" s="20"/>
      <c r="AH317" s="20"/>
      <c r="AI317" s="20"/>
      <c r="AJ317" s="20"/>
      <c r="AK317" s="20"/>
    </row>
    <row r="318" spans="1:37" ht="13.5" thickBot="1">
      <c r="A318" s="2123" t="s">
        <v>523</v>
      </c>
      <c r="B318" s="2124"/>
      <c r="C318" s="2124"/>
      <c r="D318" s="2124"/>
      <c r="E318" s="2124"/>
      <c r="F318" s="2124"/>
      <c r="G318" s="2125"/>
      <c r="H318" s="215"/>
      <c r="I318" s="215"/>
      <c r="J318" s="215"/>
      <c r="K318" s="215"/>
      <c r="L318" s="4714" t="s">
        <v>432</v>
      </c>
      <c r="M318" s="4715"/>
      <c r="N318" s="4715"/>
      <c r="O318" s="4715"/>
      <c r="P318" s="4715"/>
      <c r="Q318" s="4715"/>
      <c r="R318" s="4716"/>
    </row>
    <row r="319" spans="1:37" ht="18">
      <c r="A319" s="216"/>
      <c r="B319" s="217"/>
      <c r="C319" s="217"/>
      <c r="D319" s="217"/>
      <c r="E319" s="218" t="s">
        <v>261</v>
      </c>
      <c r="F319" s="217"/>
      <c r="G319" s="219" t="s">
        <v>262</v>
      </c>
      <c r="H319" s="27"/>
      <c r="I319" s="49"/>
      <c r="J319" s="220"/>
      <c r="K319" s="27"/>
      <c r="L319" s="585"/>
      <c r="M319" s="586"/>
      <c r="N319" s="586"/>
      <c r="O319" s="586"/>
      <c r="P319" s="587" t="s">
        <v>261</v>
      </c>
      <c r="Q319" s="586"/>
      <c r="R319" s="588" t="s">
        <v>262</v>
      </c>
    </row>
    <row r="320" spans="1:37">
      <c r="A320" s="221">
        <v>1</v>
      </c>
      <c r="B320" s="49" t="s">
        <v>520</v>
      </c>
      <c r="C320" s="49"/>
      <c r="D320" s="49"/>
      <c r="E320" s="222">
        <v>128</v>
      </c>
      <c r="F320" s="23"/>
      <c r="G320" s="223">
        <f>SUM(E320/E331*100)</f>
        <v>29.561200923787528</v>
      </c>
      <c r="H320" s="49"/>
      <c r="I320" s="49"/>
      <c r="J320" s="2119"/>
      <c r="K320" s="49"/>
      <c r="L320" s="221">
        <v>1</v>
      </c>
      <c r="M320" s="49" t="s">
        <v>263</v>
      </c>
      <c r="N320" s="49"/>
      <c r="O320" s="49"/>
      <c r="P320" s="222">
        <v>123</v>
      </c>
      <c r="Q320" s="23"/>
      <c r="R320" s="223">
        <v>29.009433962264154</v>
      </c>
    </row>
    <row r="321" spans="1:37">
      <c r="A321" s="221">
        <v>2</v>
      </c>
      <c r="B321" s="49" t="s">
        <v>519</v>
      </c>
      <c r="C321" s="49"/>
      <c r="D321" s="49"/>
      <c r="E321" s="222">
        <v>117</v>
      </c>
      <c r="F321" s="23"/>
      <c r="G321" s="223">
        <f>SUM(E321/E331*100)</f>
        <v>27.020785219399539</v>
      </c>
      <c r="H321" s="49"/>
      <c r="I321" s="49"/>
      <c r="J321" s="2119"/>
      <c r="K321" s="49"/>
      <c r="L321" s="221">
        <v>2</v>
      </c>
      <c r="M321" s="49" t="s">
        <v>264</v>
      </c>
      <c r="N321" s="49"/>
      <c r="O321" s="49"/>
      <c r="P321" s="222">
        <v>110</v>
      </c>
      <c r="Q321" s="23"/>
      <c r="R321" s="223">
        <v>25.943396226415093</v>
      </c>
    </row>
    <row r="322" spans="1:37">
      <c r="A322" s="221">
        <v>3</v>
      </c>
      <c r="B322" s="49" t="s">
        <v>265</v>
      </c>
      <c r="C322" s="49"/>
      <c r="D322" s="49"/>
      <c r="E322" s="222">
        <v>24</v>
      </c>
      <c r="F322" s="23"/>
      <c r="G322" s="223">
        <f>SUM(E322/E331*100)</f>
        <v>5.5427251732101617</v>
      </c>
      <c r="H322" s="49"/>
      <c r="I322" s="49"/>
      <c r="J322" s="2119"/>
      <c r="K322" s="49"/>
      <c r="L322" s="221">
        <v>3</v>
      </c>
      <c r="M322" s="49" t="s">
        <v>265</v>
      </c>
      <c r="N322" s="49"/>
      <c r="O322" s="49"/>
      <c r="P322" s="222">
        <v>24</v>
      </c>
      <c r="Q322" s="23"/>
      <c r="R322" s="223">
        <v>5.6603773584905666</v>
      </c>
    </row>
    <row r="323" spans="1:37" s="20" customFormat="1" ht="45" customHeight="1">
      <c r="A323" s="221">
        <v>4</v>
      </c>
      <c r="B323" s="49" t="s">
        <v>266</v>
      </c>
      <c r="C323" s="49"/>
      <c r="D323" s="49"/>
      <c r="E323" s="222">
        <v>21</v>
      </c>
      <c r="F323" s="23"/>
      <c r="G323" s="223">
        <f>SUM(E323/E331*100)</f>
        <v>4.8498845265588919</v>
      </c>
      <c r="H323" s="49"/>
      <c r="I323" s="49"/>
      <c r="J323" s="2119"/>
      <c r="K323" s="49"/>
      <c r="L323" s="221">
        <v>4</v>
      </c>
      <c r="M323" s="49" t="s">
        <v>266</v>
      </c>
      <c r="N323" s="49"/>
      <c r="O323" s="49"/>
      <c r="P323" s="222">
        <v>20</v>
      </c>
      <c r="Q323" s="23"/>
      <c r="R323" s="223">
        <v>4.716981132075472</v>
      </c>
      <c r="S323" s="3"/>
      <c r="T323" s="3"/>
      <c r="U323" s="3"/>
      <c r="V323"/>
      <c r="W323"/>
      <c r="X323"/>
      <c r="Y323"/>
      <c r="Z323"/>
      <c r="AA323"/>
      <c r="AB323"/>
      <c r="AC323"/>
      <c r="AD323"/>
      <c r="AE323"/>
      <c r="AF323"/>
      <c r="AG323"/>
      <c r="AH323"/>
      <c r="AI323"/>
      <c r="AJ323"/>
      <c r="AK323"/>
    </row>
    <row r="324" spans="1:37" s="20" customFormat="1" ht="12.75" customHeight="1">
      <c r="A324" s="221">
        <v>5</v>
      </c>
      <c r="B324" s="49" t="s">
        <v>267</v>
      </c>
      <c r="C324" s="49"/>
      <c r="D324" s="49"/>
      <c r="E324" s="222">
        <v>18</v>
      </c>
      <c r="F324" s="23"/>
      <c r="G324" s="223">
        <f>SUM(E324/E331*100)</f>
        <v>4.1570438799076213</v>
      </c>
      <c r="H324" s="49"/>
      <c r="I324" s="49"/>
      <c r="J324" s="2119"/>
      <c r="K324" s="49"/>
      <c r="L324" s="221">
        <v>5</v>
      </c>
      <c r="M324" s="49" t="s">
        <v>267</v>
      </c>
      <c r="N324" s="49"/>
      <c r="O324" s="49"/>
      <c r="P324" s="222">
        <v>19</v>
      </c>
      <c r="Q324" s="23"/>
      <c r="R324" s="223">
        <v>4.4811320754716979</v>
      </c>
      <c r="S324" s="3"/>
      <c r="T324" s="3"/>
      <c r="U324" s="3"/>
      <c r="V324"/>
      <c r="W324"/>
      <c r="X324"/>
      <c r="Y324"/>
      <c r="Z324"/>
      <c r="AA324"/>
      <c r="AB324"/>
      <c r="AC324"/>
      <c r="AD324"/>
      <c r="AE324"/>
      <c r="AF324"/>
      <c r="AG324"/>
      <c r="AH324"/>
      <c r="AI324"/>
      <c r="AJ324"/>
      <c r="AK324"/>
    </row>
    <row r="325" spans="1:37" s="20" customFormat="1" ht="12.75" customHeight="1">
      <c r="A325" s="221">
        <v>6</v>
      </c>
      <c r="B325" s="49" t="s">
        <v>269</v>
      </c>
      <c r="C325" s="49"/>
      <c r="D325" s="49"/>
      <c r="E325" s="222">
        <v>15</v>
      </c>
      <c r="F325" s="23"/>
      <c r="G325" s="223">
        <f>SUM(E325/E331*100)</f>
        <v>3.4642032332563506</v>
      </c>
      <c r="H325" s="49"/>
      <c r="I325" s="49"/>
      <c r="J325" s="2119"/>
      <c r="K325" s="49"/>
      <c r="L325" s="221">
        <v>6</v>
      </c>
      <c r="M325" s="49" t="s">
        <v>269</v>
      </c>
      <c r="N325" s="49"/>
      <c r="O325" s="49"/>
      <c r="P325" s="222">
        <v>16</v>
      </c>
      <c r="Q325" s="23"/>
      <c r="R325" s="223">
        <v>3.7735849056603774</v>
      </c>
      <c r="S325" s="3"/>
      <c r="T325" s="3"/>
      <c r="U325" s="3"/>
      <c r="V325"/>
      <c r="W325"/>
      <c r="X325"/>
      <c r="Y325"/>
      <c r="Z325"/>
      <c r="AA325"/>
      <c r="AB325"/>
      <c r="AC325"/>
      <c r="AD325"/>
      <c r="AE325"/>
      <c r="AF325"/>
      <c r="AG325"/>
      <c r="AH325"/>
      <c r="AI325"/>
      <c r="AJ325"/>
      <c r="AK325"/>
    </row>
    <row r="326" spans="1:37" s="20" customFormat="1" ht="12.75" customHeight="1">
      <c r="A326" s="221">
        <v>7</v>
      </c>
      <c r="B326" s="3" t="s">
        <v>598</v>
      </c>
      <c r="C326" s="49"/>
      <c r="D326" s="49"/>
      <c r="E326" s="222">
        <v>11</v>
      </c>
      <c r="F326" s="23"/>
      <c r="G326" s="223">
        <f>SUM(E326/E331*100)</f>
        <v>2.5404157043879905</v>
      </c>
      <c r="H326" s="49"/>
      <c r="I326" s="49"/>
      <c r="J326" s="2119"/>
      <c r="K326" s="49"/>
      <c r="L326" s="221">
        <v>7</v>
      </c>
      <c r="M326" s="49" t="s">
        <v>272</v>
      </c>
      <c r="N326" s="49"/>
      <c r="O326" s="49"/>
      <c r="P326" s="222">
        <v>10</v>
      </c>
      <c r="Q326" s="23"/>
      <c r="R326" s="223">
        <v>2.358490566037736</v>
      </c>
      <c r="S326" s="3"/>
      <c r="T326" s="3"/>
      <c r="U326" s="3"/>
      <c r="V326"/>
      <c r="W326"/>
      <c r="X326"/>
      <c r="Y326"/>
      <c r="Z326"/>
      <c r="AA326"/>
      <c r="AB326"/>
      <c r="AC326"/>
      <c r="AD326"/>
      <c r="AE326"/>
      <c r="AF326"/>
      <c r="AG326"/>
      <c r="AH326"/>
      <c r="AI326"/>
      <c r="AJ326"/>
      <c r="AK326"/>
    </row>
    <row r="327" spans="1:37" s="20" customFormat="1" ht="12.75" customHeight="1">
      <c r="A327" s="221">
        <v>8</v>
      </c>
      <c r="B327" s="49" t="s">
        <v>272</v>
      </c>
      <c r="C327" s="224"/>
      <c r="D327" s="224"/>
      <c r="E327" s="222">
        <v>10</v>
      </c>
      <c r="F327" s="23"/>
      <c r="G327" s="223">
        <f>SUM(E327/E331*100)</f>
        <v>2.3094688221709005</v>
      </c>
      <c r="H327" s="49"/>
      <c r="I327" s="49"/>
      <c r="J327" s="2119"/>
      <c r="K327" s="49"/>
      <c r="L327" s="221">
        <v>8</v>
      </c>
      <c r="M327" s="224" t="s">
        <v>270</v>
      </c>
      <c r="N327" s="224"/>
      <c r="O327" s="224"/>
      <c r="P327" s="222">
        <v>9</v>
      </c>
      <c r="Q327" s="23"/>
      <c r="R327" s="223">
        <v>2.1226415094339623</v>
      </c>
      <c r="S327" s="3"/>
      <c r="T327" s="3"/>
      <c r="U327" s="3"/>
      <c r="V327"/>
      <c r="W327"/>
      <c r="X327"/>
      <c r="Y327"/>
      <c r="Z327"/>
      <c r="AA327"/>
      <c r="AB327"/>
      <c r="AC327"/>
      <c r="AD327"/>
      <c r="AE327"/>
      <c r="AF327"/>
      <c r="AG327"/>
      <c r="AH327"/>
      <c r="AI327"/>
      <c r="AJ327"/>
      <c r="AK327"/>
    </row>
    <row r="328" spans="1:37" s="20" customFormat="1" ht="12.75" customHeight="1">
      <c r="A328" s="221">
        <v>9</v>
      </c>
      <c r="B328" s="49" t="s">
        <v>270</v>
      </c>
      <c r="C328" s="49"/>
      <c r="D328" s="49"/>
      <c r="E328" s="222">
        <v>8</v>
      </c>
      <c r="F328" s="23"/>
      <c r="G328" s="223">
        <f>SUM(E328/E331*100)</f>
        <v>1.8475750577367205</v>
      </c>
      <c r="H328" s="49"/>
      <c r="I328" s="49"/>
      <c r="J328" s="2119"/>
      <c r="K328" s="49"/>
      <c r="L328" s="221">
        <v>9</v>
      </c>
      <c r="M328" s="49" t="s">
        <v>271</v>
      </c>
      <c r="N328" s="49"/>
      <c r="O328" s="49"/>
      <c r="P328" s="222">
        <v>9</v>
      </c>
      <c r="Q328" s="23"/>
      <c r="R328" s="223">
        <v>2.1226415094339623</v>
      </c>
      <c r="S328" s="3"/>
      <c r="T328" s="3"/>
      <c r="U328" s="3"/>
      <c r="V328"/>
      <c r="W328"/>
      <c r="X328"/>
      <c r="Y328"/>
      <c r="Z328"/>
      <c r="AA328"/>
      <c r="AB328"/>
      <c r="AC328"/>
      <c r="AD328"/>
      <c r="AE328"/>
      <c r="AF328"/>
      <c r="AG328"/>
      <c r="AH328"/>
      <c r="AI328"/>
      <c r="AJ328"/>
      <c r="AK328"/>
    </row>
    <row r="329" spans="1:37" s="20" customFormat="1" ht="12.75" customHeight="1">
      <c r="A329" s="221">
        <v>10</v>
      </c>
      <c r="B329" s="2122" t="s">
        <v>479</v>
      </c>
      <c r="C329" s="2118"/>
      <c r="D329" s="2118"/>
      <c r="E329" s="222">
        <v>8</v>
      </c>
      <c r="F329" s="23"/>
      <c r="G329" s="223">
        <f>SUM(E329/E331*100)</f>
        <v>1.8475750577367205</v>
      </c>
      <c r="H329" s="49"/>
      <c r="I329" s="49"/>
      <c r="J329" s="2119"/>
      <c r="K329" s="49"/>
      <c r="L329" s="221"/>
      <c r="M329" s="599" t="s">
        <v>273</v>
      </c>
      <c r="N329" s="599"/>
      <c r="O329" s="599"/>
      <c r="P329" s="2121">
        <v>84</v>
      </c>
      <c r="Q329" s="393"/>
      <c r="R329" s="600">
        <v>19.811320754716981</v>
      </c>
      <c r="S329" s="3"/>
      <c r="T329" s="3"/>
      <c r="U329" s="3"/>
      <c r="V329"/>
      <c r="W329"/>
      <c r="X329"/>
      <c r="Y329"/>
      <c r="Z329"/>
      <c r="AA329"/>
      <c r="AB329"/>
      <c r="AC329"/>
      <c r="AD329"/>
      <c r="AE329"/>
      <c r="AF329"/>
      <c r="AG329"/>
      <c r="AH329"/>
      <c r="AI329"/>
      <c r="AJ329"/>
      <c r="AK329"/>
    </row>
    <row r="330" spans="1:37" s="20" customFormat="1" ht="12.75" customHeight="1">
      <c r="A330" s="221"/>
      <c r="B330" s="599" t="s">
        <v>273</v>
      </c>
      <c r="C330" s="599"/>
      <c r="D330" s="599"/>
      <c r="E330" s="2121">
        <v>73</v>
      </c>
      <c r="F330" s="393"/>
      <c r="G330" s="600">
        <f>SUM(E330/E331*100)</f>
        <v>16.859122401847575</v>
      </c>
      <c r="H330" s="49"/>
      <c r="I330" s="49"/>
      <c r="J330" s="2119"/>
      <c r="K330" s="49"/>
      <c r="L330" s="419"/>
      <c r="M330" s="23"/>
      <c r="N330" s="23"/>
      <c r="O330" s="23"/>
      <c r="P330" s="23"/>
      <c r="Q330" s="23"/>
      <c r="R330" s="589"/>
      <c r="S330" s="3"/>
      <c r="T330" s="3"/>
      <c r="U330" s="3"/>
      <c r="V330"/>
      <c r="W330"/>
      <c r="X330"/>
      <c r="Y330"/>
      <c r="Z330"/>
      <c r="AA330"/>
      <c r="AB330"/>
      <c r="AC330"/>
      <c r="AD330"/>
      <c r="AE330"/>
      <c r="AF330"/>
      <c r="AG330"/>
      <c r="AH330"/>
      <c r="AI330"/>
      <c r="AJ330"/>
      <c r="AK330"/>
    </row>
    <row r="331" spans="1:37" s="20" customFormat="1" ht="12.75" customHeight="1">
      <c r="A331" s="221"/>
      <c r="B331" s="24" t="s">
        <v>274</v>
      </c>
      <c r="C331" s="225"/>
      <c r="D331" s="225"/>
      <c r="E331" s="226">
        <f>SUM(E320:E330)</f>
        <v>433</v>
      </c>
      <c r="F331" s="24"/>
      <c r="G331" s="227">
        <v>1</v>
      </c>
      <c r="H331" s="225"/>
      <c r="I331" s="49"/>
      <c r="J331" s="215"/>
      <c r="K331" s="49"/>
      <c r="L331" s="221"/>
      <c r="M331" s="24" t="s">
        <v>274</v>
      </c>
      <c r="N331" s="225"/>
      <c r="O331" s="225"/>
      <c r="P331" s="226">
        <v>424</v>
      </c>
      <c r="Q331" s="24"/>
      <c r="R331" s="227">
        <v>1</v>
      </c>
      <c r="S331" s="3"/>
      <c r="T331" s="3"/>
      <c r="U331" s="3"/>
      <c r="V331"/>
      <c r="W331"/>
      <c r="X331"/>
      <c r="Y331"/>
      <c r="Z331"/>
      <c r="AA331"/>
      <c r="AB331"/>
      <c r="AC331"/>
      <c r="AD331"/>
      <c r="AE331"/>
      <c r="AF331"/>
      <c r="AG331"/>
      <c r="AH331"/>
      <c r="AI331"/>
      <c r="AJ331"/>
      <c r="AK331"/>
    </row>
    <row r="332" spans="1:37" s="20" customFormat="1" ht="12.75" customHeight="1" thickBot="1">
      <c r="A332" s="228"/>
      <c r="B332" s="229"/>
      <c r="C332" s="229"/>
      <c r="D332" s="229"/>
      <c r="E332" s="229"/>
      <c r="F332" s="229"/>
      <c r="G332" s="230"/>
      <c r="H332" s="49"/>
      <c r="I332" s="49"/>
      <c r="J332" s="49"/>
      <c r="K332" s="49"/>
      <c r="L332" s="228"/>
      <c r="M332" s="229"/>
      <c r="N332" s="229"/>
      <c r="O332" s="229"/>
      <c r="P332" s="229"/>
      <c r="Q332" s="229"/>
      <c r="R332" s="230"/>
      <c r="S332" s="3"/>
      <c r="T332" s="3"/>
      <c r="U332" s="3"/>
      <c r="V332"/>
      <c r="W332"/>
      <c r="X332"/>
      <c r="Y332"/>
      <c r="Z332"/>
      <c r="AA332"/>
      <c r="AB332"/>
      <c r="AC332"/>
      <c r="AD332"/>
      <c r="AE332"/>
      <c r="AF332"/>
      <c r="AG332"/>
      <c r="AH332"/>
      <c r="AI332"/>
      <c r="AJ332"/>
      <c r="AK332"/>
    </row>
    <row r="333" spans="1:37" s="20" customFormat="1" ht="12.75" customHeight="1" thickBot="1">
      <c r="A333" s="55"/>
      <c r="B333" s="55"/>
      <c r="C333" s="55"/>
      <c r="D333" s="55"/>
      <c r="E333" s="55"/>
      <c r="F333" s="55"/>
      <c r="G333" s="55"/>
      <c r="H333" s="49"/>
      <c r="I333" s="49"/>
      <c r="J333" s="49"/>
      <c r="K333" s="49"/>
      <c r="L333" s="49"/>
      <c r="M333" s="49"/>
      <c r="N333" s="49"/>
      <c r="O333" s="23"/>
      <c r="P333" s="23"/>
      <c r="Q333" s="3"/>
      <c r="R333" s="3"/>
      <c r="S333" s="3"/>
      <c r="T333" s="3"/>
      <c r="U333" s="3"/>
      <c r="V333"/>
      <c r="W333"/>
      <c r="X333"/>
      <c r="Y333"/>
      <c r="Z333"/>
      <c r="AA333"/>
      <c r="AB333"/>
      <c r="AC333"/>
      <c r="AD333"/>
      <c r="AE333"/>
      <c r="AF333"/>
      <c r="AG333"/>
      <c r="AH333"/>
      <c r="AI333"/>
      <c r="AJ333"/>
      <c r="AK333"/>
    </row>
    <row r="334" spans="1:37" s="20" customFormat="1" ht="12.75" customHeight="1" thickBot="1">
      <c r="A334" s="2123" t="s">
        <v>476</v>
      </c>
      <c r="B334" s="2124"/>
      <c r="C334" s="2124"/>
      <c r="D334" s="2124"/>
      <c r="E334" s="2124"/>
      <c r="F334" s="2124"/>
      <c r="G334" s="2125"/>
      <c r="H334" s="215"/>
      <c r="I334" s="215"/>
      <c r="J334" s="215"/>
      <c r="K334" s="215"/>
      <c r="L334" s="4704" t="s">
        <v>478</v>
      </c>
      <c r="M334" s="4705"/>
      <c r="N334" s="4705"/>
      <c r="O334" s="4705"/>
      <c r="P334" s="4705"/>
      <c r="Q334" s="4705"/>
      <c r="R334" s="4706"/>
      <c r="S334" s="3"/>
      <c r="T334" s="3"/>
      <c r="U334" s="3"/>
      <c r="V334"/>
      <c r="W334"/>
      <c r="X334"/>
      <c r="Y334"/>
      <c r="Z334"/>
      <c r="AA334"/>
      <c r="AB334"/>
      <c r="AC334"/>
      <c r="AD334"/>
      <c r="AE334"/>
      <c r="AF334"/>
      <c r="AG334"/>
      <c r="AH334"/>
      <c r="AI334"/>
      <c r="AJ334"/>
      <c r="AK334"/>
    </row>
    <row r="335" spans="1:37" s="20" customFormat="1" ht="12.75" customHeight="1">
      <c r="A335" s="216"/>
      <c r="B335" s="217"/>
      <c r="C335" s="217"/>
      <c r="D335" s="217"/>
      <c r="E335" s="218" t="s">
        <v>261</v>
      </c>
      <c r="F335" s="217"/>
      <c r="G335" s="219" t="s">
        <v>262</v>
      </c>
      <c r="H335" s="27"/>
      <c r="I335" s="49"/>
      <c r="J335" s="220"/>
      <c r="K335" s="27"/>
      <c r="L335" s="585"/>
      <c r="M335" s="586"/>
      <c r="N335" s="586"/>
      <c r="O335" s="586"/>
      <c r="P335" s="587" t="s">
        <v>261</v>
      </c>
      <c r="Q335" s="586"/>
      <c r="R335" s="588" t="s">
        <v>262</v>
      </c>
      <c r="S335" s="3"/>
      <c r="T335" s="3"/>
      <c r="U335" s="3"/>
      <c r="V335"/>
      <c r="W335"/>
      <c r="X335"/>
      <c r="Y335"/>
      <c r="Z335"/>
      <c r="AA335"/>
      <c r="AB335"/>
      <c r="AC335"/>
      <c r="AD335"/>
      <c r="AE335"/>
      <c r="AF335"/>
      <c r="AG335"/>
      <c r="AH335"/>
      <c r="AI335"/>
      <c r="AJ335"/>
      <c r="AK335"/>
    </row>
    <row r="336" spans="1:37" s="20" customFormat="1" ht="12.75" customHeight="1">
      <c r="A336" s="221">
        <v>1</v>
      </c>
      <c r="B336" s="49" t="s">
        <v>520</v>
      </c>
      <c r="C336" s="49"/>
      <c r="D336" s="49"/>
      <c r="E336" s="222">
        <v>126</v>
      </c>
      <c r="F336" s="23"/>
      <c r="G336" s="223">
        <f>SUM(E336/E347*100)</f>
        <v>29.23433874709977</v>
      </c>
      <c r="H336" s="49"/>
      <c r="I336" s="49"/>
      <c r="J336" s="2119"/>
      <c r="K336" s="49"/>
      <c r="L336" s="221">
        <v>1</v>
      </c>
      <c r="M336" s="49" t="s">
        <v>263</v>
      </c>
      <c r="N336" s="49"/>
      <c r="O336" s="49"/>
      <c r="P336" s="222">
        <v>122</v>
      </c>
      <c r="Q336" s="23"/>
      <c r="R336" s="223">
        <f>SUM(P336/P347*100)</f>
        <v>28.438228438228435</v>
      </c>
      <c r="S336" s="3"/>
      <c r="T336" s="3"/>
      <c r="U336" s="3"/>
      <c r="V336"/>
      <c r="W336"/>
      <c r="X336"/>
      <c r="Y336"/>
      <c r="Z336"/>
      <c r="AA336"/>
      <c r="AB336"/>
      <c r="AC336"/>
      <c r="AD336"/>
      <c r="AE336"/>
      <c r="AF336"/>
      <c r="AG336"/>
      <c r="AH336"/>
      <c r="AI336"/>
      <c r="AJ336"/>
      <c r="AK336"/>
    </row>
    <row r="337" spans="1:37" s="20" customFormat="1" ht="12.75" customHeight="1">
      <c r="A337" s="221">
        <v>2</v>
      </c>
      <c r="B337" s="49" t="s">
        <v>519</v>
      </c>
      <c r="C337" s="49"/>
      <c r="D337" s="49"/>
      <c r="E337" s="222">
        <v>115</v>
      </c>
      <c r="F337" s="23"/>
      <c r="G337" s="223">
        <f>SUM(E337/E347*100)</f>
        <v>26.682134570765658</v>
      </c>
      <c r="H337" s="49"/>
      <c r="I337" s="49"/>
      <c r="J337" s="2119"/>
      <c r="K337" s="49"/>
      <c r="L337" s="221">
        <v>2</v>
      </c>
      <c r="M337" s="49" t="s">
        <v>264</v>
      </c>
      <c r="N337" s="49"/>
      <c r="O337" s="49"/>
      <c r="P337" s="222">
        <v>114</v>
      </c>
      <c r="Q337" s="23"/>
      <c r="R337" s="223">
        <f>SUM(P337/P347*100)</f>
        <v>26.573426573426573</v>
      </c>
      <c r="S337" s="3"/>
      <c r="T337" s="3"/>
      <c r="U337" s="3"/>
      <c r="V337"/>
      <c r="W337"/>
      <c r="X337"/>
      <c r="Y337"/>
      <c r="Z337"/>
      <c r="AA337"/>
      <c r="AB337"/>
      <c r="AC337"/>
      <c r="AD337"/>
      <c r="AE337"/>
      <c r="AF337"/>
      <c r="AG337"/>
      <c r="AH337"/>
      <c r="AI337"/>
      <c r="AJ337"/>
      <c r="AK337"/>
    </row>
    <row r="338" spans="1:37" s="20" customFormat="1" ht="12.75" customHeight="1">
      <c r="A338" s="221">
        <v>3</v>
      </c>
      <c r="B338" s="49" t="s">
        <v>265</v>
      </c>
      <c r="C338" s="49"/>
      <c r="D338" s="49"/>
      <c r="E338" s="222">
        <v>25</v>
      </c>
      <c r="F338" s="23"/>
      <c r="G338" s="223">
        <f>SUM(E338/E347*100)</f>
        <v>5.8004640371229694</v>
      </c>
      <c r="H338" s="49"/>
      <c r="I338" s="49"/>
      <c r="J338" s="2119"/>
      <c r="K338" s="49"/>
      <c r="L338" s="221">
        <v>3</v>
      </c>
      <c r="M338" s="49" t="s">
        <v>265</v>
      </c>
      <c r="N338" s="49"/>
      <c r="O338" s="49"/>
      <c r="P338" s="222">
        <v>23</v>
      </c>
      <c r="Q338" s="23"/>
      <c r="R338" s="223">
        <f>SUM(P338/P347*100)</f>
        <v>5.3613053613053614</v>
      </c>
      <c r="S338" s="3"/>
      <c r="T338" s="3"/>
      <c r="U338" s="3"/>
      <c r="V338"/>
      <c r="W338"/>
      <c r="X338"/>
      <c r="Y338"/>
      <c r="Z338"/>
      <c r="AA338"/>
      <c r="AB338"/>
      <c r="AC338"/>
      <c r="AD338"/>
      <c r="AE338"/>
      <c r="AF338"/>
      <c r="AG338"/>
      <c r="AH338"/>
      <c r="AI338"/>
      <c r="AJ338"/>
      <c r="AK338"/>
    </row>
    <row r="339" spans="1:37" s="20" customFormat="1" ht="12.75" customHeight="1">
      <c r="A339" s="221">
        <v>4</v>
      </c>
      <c r="B339" s="49" t="s">
        <v>266</v>
      </c>
      <c r="C339" s="49"/>
      <c r="D339" s="49"/>
      <c r="E339" s="222">
        <v>22</v>
      </c>
      <c r="F339" s="23"/>
      <c r="G339" s="223">
        <f>SUM(E339/E347*100)</f>
        <v>5.1044083526682131</v>
      </c>
      <c r="H339" s="49"/>
      <c r="I339" s="49"/>
      <c r="J339" s="2119"/>
      <c r="K339" s="49"/>
      <c r="L339" s="221">
        <v>4</v>
      </c>
      <c r="M339" s="49" t="s">
        <v>266</v>
      </c>
      <c r="N339" s="49"/>
      <c r="O339" s="49"/>
      <c r="P339" s="222">
        <v>20</v>
      </c>
      <c r="Q339" s="23"/>
      <c r="R339" s="223">
        <f>SUM(P339/P347*100)</f>
        <v>4.6620046620046622</v>
      </c>
      <c r="S339" s="3"/>
      <c r="T339" s="3"/>
      <c r="U339" s="3"/>
      <c r="V339"/>
      <c r="W339"/>
      <c r="X339"/>
      <c r="Y339"/>
      <c r="Z339"/>
      <c r="AA339"/>
      <c r="AB339"/>
      <c r="AC339"/>
      <c r="AD339"/>
      <c r="AE339"/>
      <c r="AF339"/>
      <c r="AG339"/>
      <c r="AH339"/>
      <c r="AI339"/>
      <c r="AJ339"/>
      <c r="AK339"/>
    </row>
    <row r="340" spans="1:37">
      <c r="A340" s="221">
        <v>5</v>
      </c>
      <c r="B340" s="49" t="s">
        <v>267</v>
      </c>
      <c r="C340" s="49"/>
      <c r="D340" s="49"/>
      <c r="E340" s="222">
        <v>18</v>
      </c>
      <c r="F340" s="23"/>
      <c r="G340" s="223">
        <f>SUM(E340/E347*100)</f>
        <v>4.1763341067285378</v>
      </c>
      <c r="H340" s="49"/>
      <c r="I340" s="49"/>
      <c r="J340" s="2119"/>
      <c r="K340" s="49"/>
      <c r="L340" s="221">
        <v>5</v>
      </c>
      <c r="M340" s="49" t="s">
        <v>267</v>
      </c>
      <c r="N340" s="49"/>
      <c r="O340" s="49"/>
      <c r="P340" s="222">
        <v>16</v>
      </c>
      <c r="Q340" s="23"/>
      <c r="R340" s="223">
        <f>SUM(P340/P347*100)</f>
        <v>3.7296037296037294</v>
      </c>
    </row>
    <row r="341" spans="1:37">
      <c r="A341" s="221">
        <v>6</v>
      </c>
      <c r="B341" s="49" t="s">
        <v>269</v>
      </c>
      <c r="C341" s="49"/>
      <c r="D341" s="49"/>
      <c r="E341" s="222">
        <v>16</v>
      </c>
      <c r="F341" s="23"/>
      <c r="G341" s="223">
        <f>SUM(E341/E347*100)</f>
        <v>3.7122969837587005</v>
      </c>
      <c r="H341" s="49"/>
      <c r="I341" s="49"/>
      <c r="J341" s="2119"/>
      <c r="K341" s="49"/>
      <c r="L341" s="221">
        <v>6</v>
      </c>
      <c r="M341" s="49" t="s">
        <v>268</v>
      </c>
      <c r="N341" s="49"/>
      <c r="O341" s="49"/>
      <c r="P341" s="222">
        <v>14</v>
      </c>
      <c r="Q341" s="23"/>
      <c r="R341" s="223">
        <f>SUM(P341/P347*100)</f>
        <v>3.263403263403263</v>
      </c>
    </row>
    <row r="342" spans="1:37">
      <c r="A342" s="221">
        <v>7</v>
      </c>
      <c r="B342" s="49" t="s">
        <v>272</v>
      </c>
      <c r="C342" s="49"/>
      <c r="D342" s="49"/>
      <c r="E342" s="222">
        <v>9</v>
      </c>
      <c r="F342" s="23"/>
      <c r="G342" s="223">
        <f>SUM(E342/E347*100)</f>
        <v>2.0881670533642689</v>
      </c>
      <c r="H342" s="49"/>
      <c r="I342" s="49"/>
      <c r="J342" s="2119"/>
      <c r="K342" s="49"/>
      <c r="L342" s="221">
        <v>7</v>
      </c>
      <c r="M342" s="49" t="s">
        <v>269</v>
      </c>
      <c r="N342" s="49"/>
      <c r="O342" s="49"/>
      <c r="P342" s="222">
        <v>14</v>
      </c>
      <c r="Q342" s="23"/>
      <c r="R342" s="223">
        <f>SUM(P342/P347*100)</f>
        <v>3.263403263403263</v>
      </c>
    </row>
    <row r="343" spans="1:37">
      <c r="A343" s="221">
        <v>8</v>
      </c>
      <c r="B343" s="224" t="s">
        <v>598</v>
      </c>
      <c r="C343" s="224"/>
      <c r="D343" s="224"/>
      <c r="E343" s="222">
        <v>9</v>
      </c>
      <c r="F343" s="23"/>
      <c r="G343" s="223">
        <f>SUM(E343/E347*100)</f>
        <v>2.0881670533642689</v>
      </c>
      <c r="H343" s="49"/>
      <c r="I343" s="49"/>
      <c r="J343" s="2119"/>
      <c r="K343" s="49"/>
      <c r="L343" s="221">
        <v>8</v>
      </c>
      <c r="M343" s="224" t="s">
        <v>270</v>
      </c>
      <c r="N343" s="224"/>
      <c r="O343" s="224"/>
      <c r="P343" s="222">
        <v>9</v>
      </c>
      <c r="Q343" s="23"/>
      <c r="R343" s="223">
        <f>SUM(P343/P347*100)</f>
        <v>2.0979020979020979</v>
      </c>
    </row>
    <row r="344" spans="1:37">
      <c r="A344" s="221">
        <v>9</v>
      </c>
      <c r="B344" s="49" t="s">
        <v>270</v>
      </c>
      <c r="C344" s="49"/>
      <c r="D344" s="49"/>
      <c r="E344" s="222">
        <v>8</v>
      </c>
      <c r="F344" s="23"/>
      <c r="G344" s="223">
        <f>SUM(E344/E347*100)</f>
        <v>1.8561484918793503</v>
      </c>
      <c r="H344" s="49"/>
      <c r="I344" s="49"/>
      <c r="J344" s="2119"/>
      <c r="K344" s="49"/>
      <c r="L344" s="221">
        <v>9</v>
      </c>
      <c r="M344" s="49" t="s">
        <v>272</v>
      </c>
      <c r="N344" s="49"/>
      <c r="O344" s="49"/>
      <c r="P344" s="222">
        <v>9</v>
      </c>
      <c r="Q344" s="23"/>
      <c r="R344" s="223">
        <f>SUM(P344/P347*100)</f>
        <v>2.0979020979020979</v>
      </c>
    </row>
    <row r="345" spans="1:37">
      <c r="A345" s="221">
        <v>10</v>
      </c>
      <c r="B345" s="49" t="s">
        <v>271</v>
      </c>
      <c r="C345" s="49"/>
      <c r="D345" s="49"/>
      <c r="E345" s="222">
        <v>7</v>
      </c>
      <c r="F345" s="23"/>
      <c r="G345" s="223">
        <f>SUM(E345/E347*100)</f>
        <v>1.6241299303944314</v>
      </c>
      <c r="H345" s="49"/>
      <c r="I345" s="49"/>
      <c r="J345" s="2119"/>
      <c r="K345" s="49"/>
      <c r="L345" s="221">
        <v>10</v>
      </c>
      <c r="M345" s="49" t="s">
        <v>271</v>
      </c>
      <c r="N345" s="23"/>
      <c r="O345" s="23"/>
      <c r="P345" s="222">
        <v>9</v>
      </c>
      <c r="Q345" s="23"/>
      <c r="R345" s="223">
        <f>SUM(P345/P347*100)</f>
        <v>2.0979020979020979</v>
      </c>
    </row>
    <row r="346" spans="1:37">
      <c r="A346" s="221"/>
      <c r="B346" s="49" t="s">
        <v>273</v>
      </c>
      <c r="C346" s="49"/>
      <c r="D346" s="49"/>
      <c r="E346" s="222">
        <v>76</v>
      </c>
      <c r="F346" s="23"/>
      <c r="G346" s="223">
        <f>SUM(E346/E347*100)</f>
        <v>17.633410672853827</v>
      </c>
      <c r="H346" s="49"/>
      <c r="I346" s="49"/>
      <c r="J346" s="2119"/>
      <c r="K346" s="49"/>
      <c r="L346" s="419"/>
      <c r="M346" s="49" t="s">
        <v>273</v>
      </c>
      <c r="N346" s="49"/>
      <c r="O346" s="49"/>
      <c r="P346" s="222">
        <v>79</v>
      </c>
      <c r="Q346" s="23"/>
      <c r="R346" s="223">
        <f>SUM(P346/P347*100)</f>
        <v>18.414918414918414</v>
      </c>
    </row>
    <row r="347" spans="1:37">
      <c r="A347" s="221"/>
      <c r="B347" s="24" t="s">
        <v>274</v>
      </c>
      <c r="C347" s="225"/>
      <c r="D347" s="225"/>
      <c r="E347" s="226">
        <f>SUM(E336:E346)</f>
        <v>431</v>
      </c>
      <c r="F347" s="24"/>
      <c r="G347" s="227">
        <v>1</v>
      </c>
      <c r="H347" s="225"/>
      <c r="I347" s="49"/>
      <c r="J347" s="215"/>
      <c r="K347" s="49"/>
      <c r="L347" s="221"/>
      <c r="M347" s="558" t="s">
        <v>274</v>
      </c>
      <c r="N347" s="225"/>
      <c r="O347" s="225"/>
      <c r="P347" s="226">
        <f>SUM(P336:P346)</f>
        <v>429</v>
      </c>
      <c r="Q347" s="24"/>
      <c r="R347" s="227">
        <v>1</v>
      </c>
    </row>
    <row r="348" spans="1:37" ht="13.5" thickBot="1">
      <c r="A348" s="228"/>
      <c r="B348" s="229"/>
      <c r="C348" s="229"/>
      <c r="D348" s="229"/>
      <c r="E348" s="229"/>
      <c r="F348" s="229"/>
      <c r="G348" s="230"/>
      <c r="H348" s="49"/>
      <c r="I348" s="49"/>
      <c r="J348" s="49"/>
      <c r="K348" s="49"/>
      <c r="L348" s="228"/>
      <c r="M348" s="229"/>
      <c r="N348" s="229"/>
      <c r="O348" s="229"/>
      <c r="P348" s="229"/>
      <c r="Q348" s="229"/>
      <c r="R348" s="230"/>
    </row>
    <row r="349" spans="1:37">
      <c r="A349" s="55"/>
      <c r="B349" s="55"/>
      <c r="C349" s="55"/>
      <c r="D349" s="55"/>
      <c r="E349" s="55"/>
      <c r="F349" s="55"/>
      <c r="G349" s="55"/>
      <c r="H349" s="49"/>
      <c r="I349" s="49"/>
      <c r="J349" s="49"/>
      <c r="K349" s="49"/>
      <c r="L349" s="49"/>
      <c r="M349" s="49"/>
      <c r="N349" s="49"/>
      <c r="O349" s="23"/>
      <c r="P349" s="23"/>
      <c r="Q349"/>
      <c r="R349"/>
      <c r="S349"/>
      <c r="T349"/>
      <c r="U349"/>
    </row>
  </sheetData>
  <mergeCells count="53">
    <mergeCell ref="AF103:AL103"/>
    <mergeCell ref="A103:G103"/>
    <mergeCell ref="L103:R103"/>
    <mergeCell ref="V120:AB120"/>
    <mergeCell ref="D1:U1"/>
    <mergeCell ref="A99:U99"/>
    <mergeCell ref="D53:L53"/>
    <mergeCell ref="M53:U53"/>
    <mergeCell ref="A49:U49"/>
    <mergeCell ref="B2:U2"/>
    <mergeCell ref="D3:L3"/>
    <mergeCell ref="M3:U3"/>
    <mergeCell ref="B52:U52"/>
    <mergeCell ref="V103:AB103"/>
    <mergeCell ref="L318:R318"/>
    <mergeCell ref="L334:R334"/>
    <mergeCell ref="L237:R237"/>
    <mergeCell ref="L253:R253"/>
    <mergeCell ref="M262:O262"/>
    <mergeCell ref="L270:R270"/>
    <mergeCell ref="L286:R286"/>
    <mergeCell ref="L302:R302"/>
    <mergeCell ref="V137:AB137"/>
    <mergeCell ref="L120:R120"/>
    <mergeCell ref="R171:X171"/>
    <mergeCell ref="A120:G120"/>
    <mergeCell ref="A154:G154"/>
    <mergeCell ref="A137:G137"/>
    <mergeCell ref="Z171:AF171"/>
    <mergeCell ref="AE154:AK154"/>
    <mergeCell ref="AF137:AL137"/>
    <mergeCell ref="L137:R137"/>
    <mergeCell ref="V154:AB154"/>
    <mergeCell ref="L154:R154"/>
    <mergeCell ref="AF120:AL120"/>
    <mergeCell ref="A187:G187"/>
    <mergeCell ref="J187:P187"/>
    <mergeCell ref="R187:X187"/>
    <mergeCell ref="Z187:AF187"/>
    <mergeCell ref="A171:G171"/>
    <mergeCell ref="J171:P171"/>
    <mergeCell ref="Z220:AF220"/>
    <mergeCell ref="K229:M229"/>
    <mergeCell ref="S229:U229"/>
    <mergeCell ref="AA229:AC229"/>
    <mergeCell ref="S196:U196"/>
    <mergeCell ref="J203:P203"/>
    <mergeCell ref="R203:X203"/>
    <mergeCell ref="Z203:AF203"/>
    <mergeCell ref="K212:M212"/>
    <mergeCell ref="S212:U212"/>
    <mergeCell ref="J220:P220"/>
    <mergeCell ref="R220:X220"/>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A77"/>
  <sheetViews>
    <sheetView workbookViewId="0">
      <pane xSplit="4" ySplit="3" topLeftCell="E4" activePane="bottomRight" state="frozen"/>
      <selection pane="topRight" activeCell="E1" sqref="E1"/>
      <selection pane="bottomLeft" activeCell="A4" sqref="A4"/>
      <selection pane="bottomRight" activeCell="W1" sqref="W1:X1048576"/>
    </sheetView>
  </sheetViews>
  <sheetFormatPr defaultColWidth="8.85546875" defaultRowHeight="12.75"/>
  <cols>
    <col min="2" max="2" width="7.42578125" style="3" customWidth="1"/>
    <col min="3" max="3" width="7.28515625" style="3" customWidth="1"/>
    <col min="4" max="4" width="6.7109375" style="3" customWidth="1"/>
    <col min="5" max="5" width="7" style="3" customWidth="1"/>
    <col min="6" max="10" width="7.85546875" style="3" customWidth="1"/>
    <col min="11" max="20" width="7.85546875" customWidth="1"/>
    <col min="21" max="22" width="7.85546875" style="195" customWidth="1"/>
    <col min="23" max="24" width="8" style="1723" customWidth="1"/>
    <col min="25" max="25" width="8.85546875" style="2866"/>
    <col min="27" max="27" width="8.85546875" style="3400"/>
  </cols>
  <sheetData>
    <row r="1" spans="1:24" ht="16.5" customHeight="1">
      <c r="A1" s="231" t="s">
        <v>43</v>
      </c>
      <c r="B1" s="4737" t="s">
        <v>620</v>
      </c>
      <c r="C1" s="4738"/>
      <c r="D1" s="4738"/>
      <c r="E1" s="4738"/>
      <c r="F1" s="4738"/>
      <c r="G1" s="4738"/>
      <c r="H1" s="4738"/>
      <c r="I1" s="4738"/>
      <c r="J1" s="4738"/>
      <c r="K1" s="4738"/>
      <c r="L1" s="4738"/>
      <c r="M1" s="4738"/>
      <c r="N1" s="4738"/>
      <c r="O1" s="4738"/>
      <c r="P1" s="4738"/>
      <c r="Q1" s="4738"/>
      <c r="R1" s="4739"/>
    </row>
    <row r="2" spans="1:24" ht="16.5" customHeight="1" thickBot="1">
      <c r="A2" s="231"/>
      <c r="B2" s="4740"/>
      <c r="C2" s="4741"/>
      <c r="D2" s="4741"/>
      <c r="E2" s="4741"/>
      <c r="F2" s="4741"/>
      <c r="G2" s="4741"/>
      <c r="H2" s="4741"/>
      <c r="I2" s="4741"/>
      <c r="J2" s="4741"/>
      <c r="K2" s="4741"/>
      <c r="L2" s="4741"/>
      <c r="M2" s="4741"/>
      <c r="N2" s="4741"/>
      <c r="O2" s="4741"/>
      <c r="P2" s="4741"/>
      <c r="Q2" s="4741"/>
      <c r="R2" s="4742"/>
    </row>
    <row r="3" spans="1:24" ht="38.25" customHeight="1" thickBot="1">
      <c r="B3" s="23"/>
      <c r="C3" s="23"/>
      <c r="D3" s="23"/>
      <c r="E3" s="4744">
        <v>2008</v>
      </c>
      <c r="F3" s="4745"/>
      <c r="G3" s="4744">
        <v>2009</v>
      </c>
      <c r="H3" s="4422"/>
      <c r="I3" s="4730">
        <v>2010</v>
      </c>
      <c r="J3" s="4746"/>
      <c r="K3" s="4732">
        <v>2011</v>
      </c>
      <c r="L3" s="4733"/>
      <c r="M3" s="4732">
        <v>2012</v>
      </c>
      <c r="N3" s="4733"/>
      <c r="O3" s="4732">
        <v>2013</v>
      </c>
      <c r="P3" s="4733"/>
      <c r="Q3" s="4732">
        <v>2014</v>
      </c>
      <c r="R3" s="4733"/>
      <c r="S3" s="4730">
        <v>2015</v>
      </c>
      <c r="T3" s="4731"/>
      <c r="U3" s="4730">
        <v>2016</v>
      </c>
      <c r="V3" s="4731"/>
      <c r="W3" s="4730">
        <v>2017</v>
      </c>
      <c r="X3" s="4731"/>
    </row>
    <row r="4" spans="1:24" ht="30.2" customHeight="1" thickBot="1">
      <c r="A4" s="4747" t="s">
        <v>275</v>
      </c>
      <c r="B4" s="4748"/>
      <c r="C4" s="4748"/>
      <c r="D4" s="4748"/>
      <c r="E4" s="740" t="s">
        <v>276</v>
      </c>
      <c r="F4" s="742" t="s">
        <v>277</v>
      </c>
      <c r="G4" s="923" t="s">
        <v>276</v>
      </c>
      <c r="H4" s="924" t="s">
        <v>277</v>
      </c>
      <c r="I4" s="923" t="s">
        <v>276</v>
      </c>
      <c r="J4" s="924" t="s">
        <v>277</v>
      </c>
      <c r="K4" s="923" t="s">
        <v>276</v>
      </c>
      <c r="L4" s="924" t="s">
        <v>277</v>
      </c>
      <c r="M4" s="923" t="s">
        <v>276</v>
      </c>
      <c r="N4" s="924" t="s">
        <v>277</v>
      </c>
      <c r="O4" s="923" t="s">
        <v>276</v>
      </c>
      <c r="P4" s="924" t="s">
        <v>277</v>
      </c>
      <c r="Q4" s="923" t="s">
        <v>276</v>
      </c>
      <c r="R4" s="924" t="s">
        <v>277</v>
      </c>
      <c r="S4" s="923" t="s">
        <v>276</v>
      </c>
      <c r="T4" s="924" t="s">
        <v>277</v>
      </c>
      <c r="U4" s="923" t="s">
        <v>276</v>
      </c>
      <c r="V4" s="924" t="s">
        <v>277</v>
      </c>
      <c r="W4" s="923" t="s">
        <v>276</v>
      </c>
      <c r="X4" s="924" t="s">
        <v>277</v>
      </c>
    </row>
    <row r="5" spans="1:24" ht="21.2" customHeight="1">
      <c r="A5" s="233" t="s">
        <v>546</v>
      </c>
      <c r="B5" s="234"/>
      <c r="C5" s="234"/>
      <c r="D5" s="234"/>
      <c r="E5" s="533">
        <v>32</v>
      </c>
      <c r="F5" s="736">
        <v>7.0484581497797363</v>
      </c>
      <c r="G5" s="762">
        <v>33</v>
      </c>
      <c r="H5" s="928">
        <f>G5/$G$21*100</f>
        <v>6.8750000000000009</v>
      </c>
      <c r="I5" s="533">
        <v>37</v>
      </c>
      <c r="J5" s="1014">
        <f>I5/$K$21</f>
        <v>6.7395264116575593E-2</v>
      </c>
      <c r="K5" s="533">
        <v>37</v>
      </c>
      <c r="L5" s="1014">
        <f>K5/$K$21</f>
        <v>6.7395264116575593E-2</v>
      </c>
      <c r="M5" s="1013">
        <v>34</v>
      </c>
      <c r="N5" s="1014">
        <f>M5/$M$21</f>
        <v>6.640625E-2</v>
      </c>
      <c r="O5" s="533">
        <v>35</v>
      </c>
      <c r="P5" s="1014">
        <f>O5/O$21</f>
        <v>6.4575645756457564E-2</v>
      </c>
      <c r="Q5" s="533">
        <v>38</v>
      </c>
      <c r="R5" s="1014">
        <f>Q5/$Q$21</f>
        <v>6.8840579710144928E-2</v>
      </c>
      <c r="S5" s="533">
        <v>36</v>
      </c>
      <c r="T5" s="1014">
        <v>6.5217391304347824E-2</v>
      </c>
      <c r="U5" s="533">
        <v>37</v>
      </c>
      <c r="V5" s="1014">
        <f>U5/$U$21</f>
        <v>6.1359867330016582E-2</v>
      </c>
      <c r="W5" s="533">
        <v>38</v>
      </c>
      <c r="X5" s="1014">
        <f>W5/$U$21</f>
        <v>6.3018242122719739E-2</v>
      </c>
    </row>
    <row r="6" spans="1:24" ht="21.2" customHeight="1">
      <c r="A6" s="233" t="s">
        <v>548</v>
      </c>
      <c r="B6" s="234"/>
      <c r="C6" s="234"/>
      <c r="D6" s="234"/>
      <c r="E6" s="533">
        <v>1</v>
      </c>
      <c r="F6" s="736">
        <v>0.22026431718061676</v>
      </c>
      <c r="G6" s="533">
        <v>1</v>
      </c>
      <c r="H6" s="925">
        <f>G6/$G$21*100</f>
        <v>0.20833333333333334</v>
      </c>
      <c r="I6" s="533">
        <v>1</v>
      </c>
      <c r="J6" s="1014">
        <f>I6/$K$21</f>
        <v>1.8214936247723133E-3</v>
      </c>
      <c r="K6" s="533">
        <v>1</v>
      </c>
      <c r="L6" s="1014">
        <f>K6/$K$21</f>
        <v>1.8214936247723133E-3</v>
      </c>
      <c r="M6" s="1013">
        <v>1</v>
      </c>
      <c r="N6" s="1014">
        <f>M6/$M$21</f>
        <v>1.953125E-3</v>
      </c>
      <c r="O6" s="533">
        <v>1</v>
      </c>
      <c r="P6" s="1014">
        <f t="shared" ref="P6:P17" si="0">O6/O$21</f>
        <v>1.8450184501845018E-3</v>
      </c>
      <c r="Q6" s="533">
        <v>1</v>
      </c>
      <c r="R6" s="1014">
        <f>Q6/$Q$21</f>
        <v>1.8115942028985507E-3</v>
      </c>
      <c r="S6" s="533">
        <v>1</v>
      </c>
      <c r="T6" s="1014">
        <v>1.8115942028985507E-3</v>
      </c>
      <c r="U6" s="533">
        <v>1</v>
      </c>
      <c r="V6" s="1014">
        <f>U6/$U$21</f>
        <v>1.658374792703151E-3</v>
      </c>
      <c r="W6" s="533">
        <v>1</v>
      </c>
      <c r="X6" s="1014">
        <f>W6/$U$21</f>
        <v>1.658374792703151E-3</v>
      </c>
    </row>
    <row r="7" spans="1:24" ht="21.2" customHeight="1">
      <c r="A7" s="233" t="s">
        <v>549</v>
      </c>
      <c r="B7" s="234"/>
      <c r="C7" s="234"/>
      <c r="D7" s="234"/>
      <c r="E7" s="533">
        <v>35</v>
      </c>
      <c r="F7" s="736">
        <v>7.7092511013215859</v>
      </c>
      <c r="G7" s="533">
        <v>24</v>
      </c>
      <c r="H7" s="925">
        <f>G7/$G$21*100</f>
        <v>5</v>
      </c>
      <c r="I7" s="533">
        <v>26</v>
      </c>
      <c r="J7" s="1014">
        <f>I7/$K$21</f>
        <v>4.7358834244080147E-2</v>
      </c>
      <c r="K7" s="533">
        <v>32</v>
      </c>
      <c r="L7" s="1014">
        <f>K7/$K$21</f>
        <v>5.8287795992714025E-2</v>
      </c>
      <c r="M7" s="1013">
        <v>29</v>
      </c>
      <c r="N7" s="1014">
        <f>M7/$M$21</f>
        <v>5.6640625E-2</v>
      </c>
      <c r="O7" s="533">
        <v>27</v>
      </c>
      <c r="P7" s="1014">
        <f t="shared" si="0"/>
        <v>4.9815498154981548E-2</v>
      </c>
      <c r="Q7" s="533">
        <v>28</v>
      </c>
      <c r="R7" s="1014">
        <f>Q7/$Q$21</f>
        <v>5.0724637681159424E-2</v>
      </c>
      <c r="S7" s="533">
        <v>29</v>
      </c>
      <c r="T7" s="1014">
        <v>5.2536231884057968E-2</v>
      </c>
      <c r="U7" s="533">
        <v>31</v>
      </c>
      <c r="V7" s="1014">
        <f>U7/$U$21</f>
        <v>5.140961857379768E-2</v>
      </c>
      <c r="W7" s="533">
        <v>36</v>
      </c>
      <c r="X7" s="1014">
        <f>W7/$U$21</f>
        <v>5.9701492537313432E-2</v>
      </c>
    </row>
    <row r="8" spans="1:24" ht="21.2" customHeight="1">
      <c r="A8" s="233" t="s">
        <v>436</v>
      </c>
      <c r="B8" s="234"/>
      <c r="C8" s="234"/>
      <c r="D8" s="234"/>
      <c r="E8" s="533">
        <v>0</v>
      </c>
      <c r="F8" s="736">
        <v>0</v>
      </c>
      <c r="G8" s="533">
        <v>0</v>
      </c>
      <c r="H8" s="925">
        <v>0</v>
      </c>
      <c r="I8" s="533">
        <v>0</v>
      </c>
      <c r="J8" s="1014">
        <v>0</v>
      </c>
      <c r="K8" s="533">
        <v>0</v>
      </c>
      <c r="L8" s="1014">
        <v>0</v>
      </c>
      <c r="M8" s="1013">
        <v>0</v>
      </c>
      <c r="N8" s="1014">
        <v>0</v>
      </c>
      <c r="O8" s="533">
        <v>1</v>
      </c>
      <c r="P8" s="1014">
        <f t="shared" si="0"/>
        <v>1.8450184501845018E-3</v>
      </c>
      <c r="Q8" s="533">
        <v>1</v>
      </c>
      <c r="R8" s="1014">
        <f>Q8/$Q$21</f>
        <v>1.8115942028985507E-3</v>
      </c>
      <c r="S8" s="533">
        <v>1</v>
      </c>
      <c r="T8" s="1014">
        <v>1.8115942028985507E-3</v>
      </c>
      <c r="U8" s="533">
        <v>1</v>
      </c>
      <c r="V8" s="1014">
        <f t="shared" ref="V8:V11" si="1">U8/$U$21</f>
        <v>1.658374792703151E-3</v>
      </c>
      <c r="W8" s="533">
        <v>1</v>
      </c>
      <c r="X8" s="1014">
        <f t="shared" ref="X8:X20" si="2">W8/$U$21</f>
        <v>1.658374792703151E-3</v>
      </c>
    </row>
    <row r="9" spans="1:24" ht="21.2" customHeight="1">
      <c r="A9" s="233" t="s">
        <v>278</v>
      </c>
      <c r="B9" s="234"/>
      <c r="C9" s="234"/>
      <c r="D9" s="234"/>
      <c r="E9" s="533">
        <v>113</v>
      </c>
      <c r="F9" s="736">
        <v>24.889867841409689</v>
      </c>
      <c r="G9" s="533">
        <v>113</v>
      </c>
      <c r="H9" s="925">
        <f t="shared" ref="H9:H20" si="3">G9/$G$21*100</f>
        <v>23.541666666666668</v>
      </c>
      <c r="I9" s="533">
        <v>128</v>
      </c>
      <c r="J9" s="1014">
        <f t="shared" ref="J9:J20" si="4">I9/$K$21</f>
        <v>0.2331511839708561</v>
      </c>
      <c r="K9" s="533">
        <v>136</v>
      </c>
      <c r="L9" s="1014">
        <f t="shared" ref="L9:L20" si="5">K9/$K$21</f>
        <v>0.24772313296903462</v>
      </c>
      <c r="M9" s="1013">
        <v>122</v>
      </c>
      <c r="N9" s="1014">
        <f t="shared" ref="N9:N20" si="6">M9/$M$21</f>
        <v>0.23828125</v>
      </c>
      <c r="O9" s="533">
        <v>121</v>
      </c>
      <c r="P9" s="1014">
        <f t="shared" si="0"/>
        <v>0.22324723247232472</v>
      </c>
      <c r="Q9" s="533">
        <v>109</v>
      </c>
      <c r="R9" s="1014">
        <f t="shared" ref="R9:R20" si="7">Q9/$Q$21</f>
        <v>0.19746376811594202</v>
      </c>
      <c r="S9" s="533">
        <v>105</v>
      </c>
      <c r="T9" s="1014">
        <v>0.19021739130434784</v>
      </c>
      <c r="U9" s="533">
        <v>101</v>
      </c>
      <c r="V9" s="1014">
        <f t="shared" si="1"/>
        <v>0.16749585406301823</v>
      </c>
      <c r="W9" s="533">
        <v>99</v>
      </c>
      <c r="X9" s="1014">
        <f t="shared" si="2"/>
        <v>0.16417910447761194</v>
      </c>
    </row>
    <row r="10" spans="1:24" ht="21.2" customHeight="1">
      <c r="A10" s="4734" t="s">
        <v>279</v>
      </c>
      <c r="B10" s="4743"/>
      <c r="C10" s="4743"/>
      <c r="D10" s="4743"/>
      <c r="E10" s="533">
        <v>202</v>
      </c>
      <c r="F10" s="736">
        <v>44.493392070484582</v>
      </c>
      <c r="G10" s="533">
        <v>220</v>
      </c>
      <c r="H10" s="925">
        <f t="shared" si="3"/>
        <v>45.833333333333329</v>
      </c>
      <c r="I10" s="533">
        <v>228</v>
      </c>
      <c r="J10" s="1014">
        <f t="shared" si="4"/>
        <v>0.41530054644808745</v>
      </c>
      <c r="K10" s="533">
        <v>236</v>
      </c>
      <c r="L10" s="1014">
        <f t="shared" si="5"/>
        <v>0.42987249544626593</v>
      </c>
      <c r="M10" s="1013">
        <v>214</v>
      </c>
      <c r="N10" s="1014">
        <f t="shared" si="6"/>
        <v>0.41796875</v>
      </c>
      <c r="O10" s="533">
        <v>230</v>
      </c>
      <c r="P10" s="1014">
        <f t="shared" si="0"/>
        <v>0.42435424354243545</v>
      </c>
      <c r="Q10" s="533">
        <v>245</v>
      </c>
      <c r="R10" s="1014">
        <f t="shared" si="7"/>
        <v>0.4438405797101449</v>
      </c>
      <c r="S10" s="533">
        <v>259</v>
      </c>
      <c r="T10" s="1014">
        <v>0.46920289855072461</v>
      </c>
      <c r="U10" s="533">
        <v>269</v>
      </c>
      <c r="V10" s="1014">
        <f t="shared" si="1"/>
        <v>0.44610281923714762</v>
      </c>
      <c r="W10" s="533">
        <v>288</v>
      </c>
      <c r="X10" s="1014">
        <f t="shared" si="2"/>
        <v>0.47761194029850745</v>
      </c>
    </row>
    <row r="11" spans="1:24" ht="21.2" customHeight="1">
      <c r="A11" s="233" t="s">
        <v>558</v>
      </c>
      <c r="B11" s="752"/>
      <c r="C11" s="752"/>
      <c r="D11" s="752"/>
      <c r="E11" s="533"/>
      <c r="F11" s="736">
        <v>2.643171806167401</v>
      </c>
      <c r="G11" s="533">
        <v>8</v>
      </c>
      <c r="H11" s="925">
        <f t="shared" si="3"/>
        <v>1.6666666666666667</v>
      </c>
      <c r="I11" s="533">
        <v>10</v>
      </c>
      <c r="J11" s="1014">
        <f t="shared" si="4"/>
        <v>1.8214936247723135E-2</v>
      </c>
      <c r="K11" s="533">
        <v>9</v>
      </c>
      <c r="L11" s="1014">
        <f t="shared" si="5"/>
        <v>1.6393442622950821E-2</v>
      </c>
      <c r="M11" s="1013">
        <v>9</v>
      </c>
      <c r="N11" s="1014">
        <f t="shared" si="6"/>
        <v>1.7578125E-2</v>
      </c>
      <c r="O11" s="533">
        <v>9</v>
      </c>
      <c r="P11" s="1014">
        <f t="shared" si="0"/>
        <v>1.6605166051660517E-2</v>
      </c>
      <c r="Q11" s="533">
        <v>7</v>
      </c>
      <c r="R11" s="1014">
        <f t="shared" si="7"/>
        <v>1.2681159420289856E-2</v>
      </c>
      <c r="S11" s="533">
        <v>7</v>
      </c>
      <c r="T11" s="1014">
        <v>1.2681159420289856E-2</v>
      </c>
      <c r="U11" s="533">
        <v>8</v>
      </c>
      <c r="V11" s="1014">
        <f t="shared" si="1"/>
        <v>1.3266998341625208E-2</v>
      </c>
      <c r="W11" s="533">
        <v>7</v>
      </c>
      <c r="X11" s="1014">
        <f t="shared" si="2"/>
        <v>1.1608623548922056E-2</v>
      </c>
    </row>
    <row r="12" spans="1:24" ht="21.2" customHeight="1">
      <c r="A12" s="233" t="s">
        <v>557</v>
      </c>
      <c r="B12" s="234"/>
      <c r="C12" s="234"/>
      <c r="D12" s="234"/>
      <c r="E12" s="533">
        <v>21</v>
      </c>
      <c r="F12" s="736">
        <v>4.6255506607929515</v>
      </c>
      <c r="G12" s="533">
        <v>40</v>
      </c>
      <c r="H12" s="925">
        <f t="shared" si="3"/>
        <v>8.3333333333333321</v>
      </c>
      <c r="I12" s="533">
        <v>39</v>
      </c>
      <c r="J12" s="1014">
        <f t="shared" si="4"/>
        <v>7.1038251366120214E-2</v>
      </c>
      <c r="K12" s="533">
        <v>45</v>
      </c>
      <c r="L12" s="1014">
        <f t="shared" si="5"/>
        <v>8.1967213114754092E-2</v>
      </c>
      <c r="M12" s="1013">
        <v>49</v>
      </c>
      <c r="N12" s="1014">
        <f t="shared" si="6"/>
        <v>9.5703125E-2</v>
      </c>
      <c r="O12" s="533">
        <v>52</v>
      </c>
      <c r="P12" s="1014">
        <f t="shared" si="0"/>
        <v>9.5940959409594101E-2</v>
      </c>
      <c r="Q12" s="533">
        <v>56</v>
      </c>
      <c r="R12" s="1014">
        <f t="shared" si="7"/>
        <v>0.10144927536231885</v>
      </c>
      <c r="S12" s="533">
        <v>62</v>
      </c>
      <c r="T12" s="1014">
        <v>0.11231884057971014</v>
      </c>
      <c r="U12" s="533">
        <v>76</v>
      </c>
      <c r="V12" s="1014">
        <f t="shared" ref="V12:V20" si="8">U12/$U$21</f>
        <v>0.12603648424543948</v>
      </c>
      <c r="W12" s="533">
        <v>77</v>
      </c>
      <c r="X12" s="1014">
        <f t="shared" si="2"/>
        <v>0.12769485903814262</v>
      </c>
    </row>
    <row r="13" spans="1:24" ht="21.2" customHeight="1">
      <c r="A13" s="760" t="s">
        <v>556</v>
      </c>
      <c r="B13" s="234"/>
      <c r="C13" s="234"/>
      <c r="D13" s="234"/>
      <c r="E13" s="533">
        <v>15</v>
      </c>
      <c r="F13" s="736">
        <v>3.303964757709251</v>
      </c>
      <c r="G13" s="533">
        <v>4</v>
      </c>
      <c r="H13" s="925">
        <f t="shared" si="3"/>
        <v>0.83333333333333337</v>
      </c>
      <c r="I13" s="533">
        <v>4</v>
      </c>
      <c r="J13" s="1014">
        <f t="shared" si="4"/>
        <v>7.2859744990892532E-3</v>
      </c>
      <c r="K13" s="533">
        <v>4</v>
      </c>
      <c r="L13" s="1014">
        <f t="shared" si="5"/>
        <v>7.2859744990892532E-3</v>
      </c>
      <c r="M13" s="1013">
        <v>6</v>
      </c>
      <c r="N13" s="1014">
        <f t="shared" si="6"/>
        <v>1.171875E-2</v>
      </c>
      <c r="O13" s="533">
        <v>6</v>
      </c>
      <c r="P13" s="1014">
        <f t="shared" si="0"/>
        <v>1.107011070110701E-2</v>
      </c>
      <c r="Q13" s="533">
        <v>6</v>
      </c>
      <c r="R13" s="1014">
        <f t="shared" si="7"/>
        <v>1.0869565217391304E-2</v>
      </c>
      <c r="S13" s="533">
        <v>5</v>
      </c>
      <c r="T13" s="1014">
        <v>9.057971014492754E-3</v>
      </c>
      <c r="U13" s="533">
        <v>6</v>
      </c>
      <c r="V13" s="1014">
        <f t="shared" si="8"/>
        <v>9.9502487562189053E-3</v>
      </c>
      <c r="W13" s="533">
        <v>4</v>
      </c>
      <c r="X13" s="1014">
        <f t="shared" si="2"/>
        <v>6.6334991708126038E-3</v>
      </c>
    </row>
    <row r="14" spans="1:24" ht="21.2" customHeight="1">
      <c r="A14" s="236" t="s">
        <v>552</v>
      </c>
      <c r="B14" s="232"/>
      <c r="C14" s="232"/>
      <c r="D14" s="232"/>
      <c r="E14" s="533">
        <v>5</v>
      </c>
      <c r="F14" s="736">
        <v>1.1013215859030838</v>
      </c>
      <c r="G14" s="533">
        <v>4</v>
      </c>
      <c r="H14" s="925">
        <f t="shared" si="3"/>
        <v>0.83333333333333337</v>
      </c>
      <c r="I14" s="533">
        <v>4</v>
      </c>
      <c r="J14" s="1014">
        <f t="shared" si="4"/>
        <v>7.2859744990892532E-3</v>
      </c>
      <c r="K14" s="533">
        <v>5</v>
      </c>
      <c r="L14" s="1014">
        <f t="shared" si="5"/>
        <v>9.1074681238615673E-3</v>
      </c>
      <c r="M14" s="1013">
        <v>5</v>
      </c>
      <c r="N14" s="1014">
        <f t="shared" si="6"/>
        <v>9.765625E-3</v>
      </c>
      <c r="O14" s="533">
        <v>5</v>
      </c>
      <c r="P14" s="1014">
        <f t="shared" si="0"/>
        <v>9.2250922509225092E-3</v>
      </c>
      <c r="Q14" s="533">
        <v>5</v>
      </c>
      <c r="R14" s="1014">
        <f t="shared" si="7"/>
        <v>9.057971014492754E-3</v>
      </c>
      <c r="S14" s="533">
        <v>5</v>
      </c>
      <c r="T14" s="1014">
        <v>9.057971014492754E-3</v>
      </c>
      <c r="U14" s="533">
        <v>6</v>
      </c>
      <c r="V14" s="1014">
        <f t="shared" si="8"/>
        <v>9.9502487562189053E-3</v>
      </c>
      <c r="W14" s="533">
        <v>7</v>
      </c>
      <c r="X14" s="1014">
        <f t="shared" si="2"/>
        <v>1.1608623548922056E-2</v>
      </c>
    </row>
    <row r="15" spans="1:24" ht="21.2" customHeight="1">
      <c r="A15" s="760" t="s">
        <v>555</v>
      </c>
      <c r="E15" s="757" t="s">
        <v>597</v>
      </c>
      <c r="F15" s="759" t="s">
        <v>597</v>
      </c>
      <c r="G15" s="533">
        <v>2</v>
      </c>
      <c r="H15" s="925">
        <f t="shared" si="3"/>
        <v>0.41666666666666669</v>
      </c>
      <c r="I15" s="533">
        <v>2</v>
      </c>
      <c r="J15" s="1014">
        <f t="shared" si="4"/>
        <v>3.6429872495446266E-3</v>
      </c>
      <c r="K15" s="533">
        <v>2</v>
      </c>
      <c r="L15" s="1014">
        <f t="shared" si="5"/>
        <v>3.6429872495446266E-3</v>
      </c>
      <c r="M15" s="1013">
        <v>0</v>
      </c>
      <c r="N15" s="1014">
        <f t="shared" si="6"/>
        <v>0</v>
      </c>
      <c r="O15" s="533">
        <v>1</v>
      </c>
      <c r="P15" s="1014">
        <f t="shared" si="0"/>
        <v>1.8450184501845018E-3</v>
      </c>
      <c r="Q15" s="533">
        <v>0</v>
      </c>
      <c r="R15" s="1014">
        <f t="shared" si="7"/>
        <v>0</v>
      </c>
      <c r="S15" s="533">
        <v>0</v>
      </c>
      <c r="T15" s="1014">
        <v>0</v>
      </c>
      <c r="U15" s="533">
        <v>0</v>
      </c>
      <c r="V15" s="1014">
        <f t="shared" si="8"/>
        <v>0</v>
      </c>
      <c r="W15" s="533">
        <v>0</v>
      </c>
      <c r="X15" s="1014">
        <f t="shared" si="2"/>
        <v>0</v>
      </c>
    </row>
    <row r="16" spans="1:24" ht="21.2" customHeight="1">
      <c r="A16" s="4734" t="s">
        <v>554</v>
      </c>
      <c r="B16" s="4735"/>
      <c r="C16" s="4735"/>
      <c r="D16" s="4735"/>
      <c r="E16" s="757" t="s">
        <v>597</v>
      </c>
      <c r="F16" s="759" t="s">
        <v>597</v>
      </c>
      <c r="G16" s="533">
        <v>3</v>
      </c>
      <c r="H16" s="925">
        <f t="shared" si="3"/>
        <v>0.625</v>
      </c>
      <c r="I16" s="533">
        <v>5</v>
      </c>
      <c r="J16" s="1014">
        <f t="shared" si="4"/>
        <v>9.1074681238615673E-3</v>
      </c>
      <c r="K16" s="533">
        <v>4</v>
      </c>
      <c r="L16" s="1014">
        <f t="shared" si="5"/>
        <v>7.2859744990892532E-3</v>
      </c>
      <c r="M16" s="1013">
        <v>2</v>
      </c>
      <c r="N16" s="1014">
        <f t="shared" si="6"/>
        <v>3.90625E-3</v>
      </c>
      <c r="O16" s="533">
        <v>2</v>
      </c>
      <c r="P16" s="1014">
        <f t="shared" si="0"/>
        <v>3.6900369003690036E-3</v>
      </c>
      <c r="Q16" s="533">
        <v>3</v>
      </c>
      <c r="R16" s="1014">
        <f t="shared" si="7"/>
        <v>5.434782608695652E-3</v>
      </c>
      <c r="S16" s="533">
        <v>4</v>
      </c>
      <c r="T16" s="1014">
        <v>7.246376811594203E-3</v>
      </c>
      <c r="U16" s="533">
        <v>4</v>
      </c>
      <c r="V16" s="1014">
        <f t="shared" si="8"/>
        <v>6.6334991708126038E-3</v>
      </c>
      <c r="W16" s="533">
        <v>5</v>
      </c>
      <c r="X16" s="1014">
        <f t="shared" si="2"/>
        <v>8.291873963515755E-3</v>
      </c>
    </row>
    <row r="17" spans="1:27" ht="21.2" customHeight="1">
      <c r="A17" s="4734" t="s">
        <v>553</v>
      </c>
      <c r="B17" s="4735"/>
      <c r="C17" s="4735"/>
      <c r="D17" s="4735"/>
      <c r="E17" s="757" t="s">
        <v>597</v>
      </c>
      <c r="F17" s="759" t="s">
        <v>597</v>
      </c>
      <c r="G17" s="533">
        <v>8</v>
      </c>
      <c r="H17" s="925">
        <f t="shared" si="3"/>
        <v>1.6666666666666667</v>
      </c>
      <c r="I17" s="533">
        <v>8</v>
      </c>
      <c r="J17" s="1014">
        <f t="shared" si="4"/>
        <v>1.4571948998178506E-2</v>
      </c>
      <c r="K17" s="533">
        <v>11</v>
      </c>
      <c r="L17" s="1014">
        <f t="shared" si="5"/>
        <v>2.0036429872495445E-2</v>
      </c>
      <c r="M17" s="1013">
        <v>12</v>
      </c>
      <c r="N17" s="1014">
        <f t="shared" si="6"/>
        <v>2.34375E-2</v>
      </c>
      <c r="O17" s="533">
        <v>12</v>
      </c>
      <c r="P17" s="1014">
        <f t="shared" si="0"/>
        <v>2.2140221402214021E-2</v>
      </c>
      <c r="Q17" s="533">
        <v>12</v>
      </c>
      <c r="R17" s="1014">
        <f t="shared" si="7"/>
        <v>2.1739130434782608E-2</v>
      </c>
      <c r="S17" s="533">
        <v>13</v>
      </c>
      <c r="T17" s="1014">
        <v>2.355072463768116E-2</v>
      </c>
      <c r="U17" s="533">
        <v>15</v>
      </c>
      <c r="V17" s="1014">
        <f t="shared" si="8"/>
        <v>2.4875621890547265E-2</v>
      </c>
      <c r="W17" s="533">
        <v>16</v>
      </c>
      <c r="X17" s="1014">
        <f t="shared" si="2"/>
        <v>2.6533996683250415E-2</v>
      </c>
    </row>
    <row r="18" spans="1:27" ht="21.2" customHeight="1">
      <c r="A18" s="4734" t="s">
        <v>560</v>
      </c>
      <c r="B18" s="4736"/>
      <c r="C18" s="4736"/>
      <c r="D18" s="4736"/>
      <c r="E18" s="757" t="s">
        <v>597</v>
      </c>
      <c r="F18" s="759" t="s">
        <v>597</v>
      </c>
      <c r="G18" s="533">
        <v>1</v>
      </c>
      <c r="H18" s="925">
        <f t="shared" si="3"/>
        <v>0.20833333333333334</v>
      </c>
      <c r="I18" s="533">
        <v>2</v>
      </c>
      <c r="J18" s="1014">
        <f t="shared" si="4"/>
        <v>3.6429872495446266E-3</v>
      </c>
      <c r="K18" s="533">
        <v>4</v>
      </c>
      <c r="L18" s="1014">
        <f t="shared" si="5"/>
        <v>7.2859744990892532E-3</v>
      </c>
      <c r="M18" s="1013">
        <v>2</v>
      </c>
      <c r="N18" s="1014">
        <f t="shared" si="6"/>
        <v>3.90625E-3</v>
      </c>
      <c r="O18" s="533">
        <v>2</v>
      </c>
      <c r="P18" s="1014">
        <f>O18/O$21</f>
        <v>3.6900369003690036E-3</v>
      </c>
      <c r="Q18" s="533">
        <v>2</v>
      </c>
      <c r="R18" s="1014">
        <f t="shared" si="7"/>
        <v>3.6231884057971015E-3</v>
      </c>
      <c r="S18" s="533">
        <v>1</v>
      </c>
      <c r="T18" s="1014">
        <v>1.8115942028985507E-3</v>
      </c>
      <c r="U18" s="533">
        <v>2</v>
      </c>
      <c r="V18" s="1014">
        <f t="shared" si="8"/>
        <v>3.3167495854063019E-3</v>
      </c>
      <c r="W18" s="533">
        <v>2</v>
      </c>
      <c r="X18" s="1014">
        <f t="shared" si="2"/>
        <v>3.3167495854063019E-3</v>
      </c>
    </row>
    <row r="19" spans="1:27" ht="21.2" customHeight="1">
      <c r="A19" s="233" t="s">
        <v>561</v>
      </c>
      <c r="B19" s="234"/>
      <c r="C19" s="234"/>
      <c r="D19" s="234"/>
      <c r="E19" s="533">
        <v>16</v>
      </c>
      <c r="F19" s="736">
        <v>3.5242290748898681</v>
      </c>
      <c r="G19" s="533">
        <v>16</v>
      </c>
      <c r="H19" s="925">
        <f t="shared" si="3"/>
        <v>3.3333333333333335</v>
      </c>
      <c r="I19" s="533">
        <v>17</v>
      </c>
      <c r="J19" s="1014">
        <f t="shared" si="4"/>
        <v>3.0965391621129327E-2</v>
      </c>
      <c r="K19" s="533">
        <v>18</v>
      </c>
      <c r="L19" s="1014">
        <f t="shared" si="5"/>
        <v>3.2786885245901641E-2</v>
      </c>
      <c r="M19" s="1013">
        <v>20</v>
      </c>
      <c r="N19" s="1014">
        <f t="shared" si="6"/>
        <v>3.90625E-2</v>
      </c>
      <c r="O19" s="533">
        <v>30</v>
      </c>
      <c r="P19" s="1014">
        <f t="shared" ref="P19:P20" si="9">O19/O$21</f>
        <v>5.5350553505535055E-2</v>
      </c>
      <c r="Q19" s="533">
        <v>31</v>
      </c>
      <c r="R19" s="1014">
        <f t="shared" si="7"/>
        <v>5.6159420289855072E-2</v>
      </c>
      <c r="S19" s="533">
        <v>33</v>
      </c>
      <c r="T19" s="1014">
        <v>5.9782608695652176E-2</v>
      </c>
      <c r="U19" s="533">
        <v>36</v>
      </c>
      <c r="V19" s="1014">
        <f t="shared" si="8"/>
        <v>5.9701492537313432E-2</v>
      </c>
      <c r="W19" s="533">
        <v>35</v>
      </c>
      <c r="X19" s="1014">
        <f t="shared" si="2"/>
        <v>5.8043117744610281E-2</v>
      </c>
    </row>
    <row r="20" spans="1:27" ht="18" customHeight="1">
      <c r="A20" s="904" t="s">
        <v>282</v>
      </c>
      <c r="B20" s="905"/>
      <c r="C20" s="905"/>
      <c r="D20" s="905"/>
      <c r="E20" s="534">
        <v>2</v>
      </c>
      <c r="F20" s="737">
        <v>0.44052863436123352</v>
      </c>
      <c r="G20" s="534">
        <v>3</v>
      </c>
      <c r="H20" s="927">
        <f t="shared" si="3"/>
        <v>0.625</v>
      </c>
      <c r="I20" s="534">
        <v>5</v>
      </c>
      <c r="J20" s="1015">
        <f t="shared" si="4"/>
        <v>9.1074681238615673E-3</v>
      </c>
      <c r="K20" s="534">
        <v>5</v>
      </c>
      <c r="L20" s="1015">
        <f t="shared" si="5"/>
        <v>9.1074681238615673E-3</v>
      </c>
      <c r="M20" s="1013">
        <v>7</v>
      </c>
      <c r="N20" s="1014">
        <f t="shared" si="6"/>
        <v>1.3671875E-2</v>
      </c>
      <c r="O20" s="534">
        <v>8</v>
      </c>
      <c r="P20" s="1015">
        <f t="shared" si="9"/>
        <v>1.4760147601476014E-2</v>
      </c>
      <c r="Q20" s="533">
        <v>8</v>
      </c>
      <c r="R20" s="1015">
        <f t="shared" si="7"/>
        <v>1.4492753623188406E-2</v>
      </c>
      <c r="S20" s="533">
        <v>10</v>
      </c>
      <c r="T20" s="1015">
        <v>1.8115942028985508E-2</v>
      </c>
      <c r="U20" s="533">
        <v>10</v>
      </c>
      <c r="V20" s="1014">
        <f t="shared" si="8"/>
        <v>1.658374792703151E-2</v>
      </c>
      <c r="W20" s="533">
        <v>11</v>
      </c>
      <c r="X20" s="1014">
        <f t="shared" si="2"/>
        <v>1.824212271973466E-2</v>
      </c>
    </row>
    <row r="21" spans="1:27" ht="17.25" customHeight="1" thickBot="1">
      <c r="A21" s="238" t="s">
        <v>152</v>
      </c>
      <c r="B21" s="239"/>
      <c r="C21" s="239"/>
      <c r="D21" s="240"/>
      <c r="E21" s="535">
        <v>454</v>
      </c>
      <c r="F21" s="738">
        <v>1</v>
      </c>
      <c r="G21" s="535">
        <f>SUM(G5:G20)</f>
        <v>480</v>
      </c>
      <c r="H21" s="739">
        <v>1</v>
      </c>
      <c r="I21" s="535">
        <f>SUM(I5:I20)</f>
        <v>516</v>
      </c>
      <c r="J21" s="739">
        <v>1</v>
      </c>
      <c r="K21" s="535">
        <f>SUM(K5:K20)</f>
        <v>549</v>
      </c>
      <c r="L21" s="739">
        <v>1</v>
      </c>
      <c r="M21" s="1983">
        <f>SUM(M5:M20)</f>
        <v>512</v>
      </c>
      <c r="N21" s="1984">
        <f>SUM(N5:N20)</f>
        <v>1</v>
      </c>
      <c r="O21" s="535">
        <f>SUM(O5:O20)</f>
        <v>542</v>
      </c>
      <c r="P21" s="739">
        <f>SUM(P5:P20)</f>
        <v>1</v>
      </c>
      <c r="Q21" s="535">
        <f>SUM(Q5:Q20)</f>
        <v>552</v>
      </c>
      <c r="R21" s="739">
        <v>1</v>
      </c>
      <c r="S21" s="1983">
        <v>571</v>
      </c>
      <c r="T21" s="739">
        <v>1</v>
      </c>
      <c r="U21" s="1983">
        <f>SUM(U5:U20)</f>
        <v>603</v>
      </c>
      <c r="V21" s="1984">
        <v>1</v>
      </c>
      <c r="W21" s="1983">
        <f>SUM(W5:W20)</f>
        <v>627</v>
      </c>
      <c r="X21" s="1984">
        <v>1</v>
      </c>
    </row>
    <row r="22" spans="1:27" ht="18.75" customHeight="1">
      <c r="A22" s="2818" t="s">
        <v>250</v>
      </c>
      <c r="B22" s="2818"/>
      <c r="C22" s="2818"/>
      <c r="D22" s="2818"/>
      <c r="E22" s="2818"/>
      <c r="F22" s="2818"/>
      <c r="G22" s="2818"/>
      <c r="H22" s="2818"/>
      <c r="I22" s="2818"/>
      <c r="J22" s="2818"/>
    </row>
    <row r="23" spans="1:27" ht="18.75" customHeight="1">
      <c r="A23" s="619" t="s">
        <v>62</v>
      </c>
      <c r="B23" s="619"/>
      <c r="C23" s="619"/>
      <c r="D23" s="619"/>
      <c r="E23" s="619"/>
      <c r="F23" s="619"/>
      <c r="G23" s="619"/>
      <c r="H23" s="619"/>
      <c r="I23" s="619"/>
      <c r="J23" s="619"/>
    </row>
    <row r="24" spans="1:27" ht="18.75" customHeight="1">
      <c r="A24" s="749"/>
      <c r="B24" s="750"/>
      <c r="C24" s="750"/>
      <c r="D24" s="750"/>
      <c r="E24" s="750"/>
      <c r="F24" s="750"/>
      <c r="G24" s="750"/>
      <c r="H24" s="750"/>
      <c r="I24" s="750"/>
      <c r="J24" s="1"/>
    </row>
    <row r="25" spans="1:27" ht="18.75" customHeight="1">
      <c r="A25" s="749"/>
      <c r="B25" s="750"/>
      <c r="C25" s="750"/>
      <c r="D25" s="750"/>
      <c r="E25" s="750"/>
      <c r="F25" s="750"/>
      <c r="G25" s="750"/>
      <c r="H25" s="750"/>
      <c r="I25" s="750"/>
      <c r="J25" s="1"/>
    </row>
    <row r="26" spans="1:27" ht="21.2" customHeight="1" thickBot="1">
      <c r="A26" s="749"/>
      <c r="B26" s="750"/>
      <c r="C26" s="750"/>
      <c r="D26" s="750"/>
      <c r="E26" s="750"/>
      <c r="F26" s="750"/>
      <c r="G26" s="750"/>
      <c r="H26" s="750"/>
      <c r="I26" s="750"/>
      <c r="J26" s="1"/>
    </row>
    <row r="27" spans="1:27" ht="16.5" customHeight="1">
      <c r="A27" s="231" t="s">
        <v>44</v>
      </c>
      <c r="B27" s="4737" t="s">
        <v>621</v>
      </c>
      <c r="C27" s="4738"/>
      <c r="D27" s="4738"/>
      <c r="E27" s="4738"/>
      <c r="F27" s="4738"/>
      <c r="G27" s="4738"/>
      <c r="H27" s="4738"/>
      <c r="I27" s="4738"/>
      <c r="J27" s="4738"/>
      <c r="K27" s="4738"/>
      <c r="L27" s="4738"/>
      <c r="M27" s="4738"/>
      <c r="N27" s="4738"/>
      <c r="O27" s="4738"/>
      <c r="P27" s="4739"/>
    </row>
    <row r="28" spans="1:27" ht="30.2" customHeight="1" thickBot="1">
      <c r="A28" s="231"/>
      <c r="B28" s="4740"/>
      <c r="C28" s="4741"/>
      <c r="D28" s="4741"/>
      <c r="E28" s="4741"/>
      <c r="F28" s="4741"/>
      <c r="G28" s="4741"/>
      <c r="H28" s="4741"/>
      <c r="I28" s="4741"/>
      <c r="J28" s="4741"/>
      <c r="K28" s="4741"/>
      <c r="L28" s="4741"/>
      <c r="M28" s="4741"/>
      <c r="N28" s="4741"/>
      <c r="O28" s="4741"/>
      <c r="P28" s="4742"/>
    </row>
    <row r="29" spans="1:27" ht="28.5" customHeight="1" thickBot="1">
      <c r="B29" s="23"/>
      <c r="C29" s="23"/>
      <c r="D29" s="23"/>
      <c r="E29" s="4744">
        <v>2008</v>
      </c>
      <c r="F29" s="4745"/>
      <c r="G29" s="4744">
        <v>2009</v>
      </c>
      <c r="H29" s="4745"/>
      <c r="I29" s="4732">
        <v>2010</v>
      </c>
      <c r="J29" s="4733"/>
      <c r="K29" s="4732">
        <v>2011</v>
      </c>
      <c r="L29" s="4733"/>
      <c r="M29" s="4732">
        <v>2012</v>
      </c>
      <c r="N29" s="4733"/>
      <c r="O29" s="4732">
        <v>2013</v>
      </c>
      <c r="P29" s="4733"/>
      <c r="Q29" s="4732">
        <v>2014</v>
      </c>
      <c r="R29" s="4733"/>
      <c r="S29" s="4732">
        <v>2015</v>
      </c>
      <c r="T29" s="4733"/>
      <c r="U29" s="4730">
        <v>2016</v>
      </c>
      <c r="V29" s="4731"/>
      <c r="W29" s="4730">
        <f>W3</f>
        <v>2017</v>
      </c>
      <c r="X29" s="4731"/>
    </row>
    <row r="30" spans="1:27" ht="21.2" customHeight="1" thickBot="1">
      <c r="A30" s="4747" t="s">
        <v>275</v>
      </c>
      <c r="B30" s="4748"/>
      <c r="C30" s="4748"/>
      <c r="D30" s="4748"/>
      <c r="E30" s="740" t="s">
        <v>917</v>
      </c>
      <c r="F30" s="741" t="s">
        <v>277</v>
      </c>
      <c r="G30" s="740" t="s">
        <v>917</v>
      </c>
      <c r="H30" s="741" t="s">
        <v>277</v>
      </c>
      <c r="I30" s="740" t="s">
        <v>917</v>
      </c>
      <c r="J30" s="924" t="s">
        <v>277</v>
      </c>
      <c r="K30" s="740" t="s">
        <v>917</v>
      </c>
      <c r="L30" s="924" t="s">
        <v>277</v>
      </c>
      <c r="M30" s="740" t="s">
        <v>917</v>
      </c>
      <c r="N30" s="924" t="s">
        <v>277</v>
      </c>
      <c r="O30" s="740" t="s">
        <v>917</v>
      </c>
      <c r="P30" s="924" t="s">
        <v>277</v>
      </c>
      <c r="Q30" s="740" t="s">
        <v>917</v>
      </c>
      <c r="R30" s="924" t="s">
        <v>277</v>
      </c>
      <c r="S30" s="740" t="s">
        <v>917</v>
      </c>
      <c r="T30" s="924" t="s">
        <v>277</v>
      </c>
      <c r="U30" s="740" t="s">
        <v>917</v>
      </c>
      <c r="V30" s="924" t="s">
        <v>277</v>
      </c>
      <c r="W30" s="740" t="s">
        <v>917</v>
      </c>
      <c r="X30" s="924" t="s">
        <v>277</v>
      </c>
      <c r="AA30"/>
    </row>
    <row r="31" spans="1:27" ht="21.2" customHeight="1">
      <c r="A31" s="233" t="s">
        <v>546</v>
      </c>
      <c r="B31" s="234"/>
      <c r="C31" s="234"/>
      <c r="D31" s="234"/>
      <c r="E31" s="762">
        <v>6</v>
      </c>
      <c r="F31" s="763">
        <v>2.1052631578947367</v>
      </c>
      <c r="G31" s="533">
        <v>4</v>
      </c>
      <c r="H31" s="925">
        <f>G31/G49*100</f>
        <v>1.3698630136986301</v>
      </c>
      <c r="I31" s="533">
        <v>5</v>
      </c>
      <c r="J31" s="1014">
        <f t="shared" ref="J31:J48" si="10">I31/$K$49</f>
        <v>1.6447368421052631E-2</v>
      </c>
      <c r="K31" s="762">
        <v>4</v>
      </c>
      <c r="L31" s="1014">
        <f>K31/$K$49</f>
        <v>1.3157894736842105E-2</v>
      </c>
      <c r="M31" s="533">
        <v>4</v>
      </c>
      <c r="N31" s="1014">
        <f>M31/$M$49</f>
        <v>1.3559322033898305E-2</v>
      </c>
      <c r="O31" s="533">
        <v>5</v>
      </c>
      <c r="P31" s="1014">
        <f>O31/O$49</f>
        <v>1.7421602787456445E-2</v>
      </c>
      <c r="Q31" s="533">
        <v>6</v>
      </c>
      <c r="R31" s="1014">
        <f>Q31/$Q$49</f>
        <v>2.0761245674740483E-2</v>
      </c>
      <c r="S31" s="533">
        <v>6</v>
      </c>
      <c r="T31" s="1014">
        <f>S31/S$49</f>
        <v>2.0134228187919462E-2</v>
      </c>
      <c r="U31" s="533">
        <v>6</v>
      </c>
      <c r="V31" s="1014">
        <f>U31/U$49</f>
        <v>1.9543973941368076E-2</v>
      </c>
      <c r="W31" s="533">
        <v>5</v>
      </c>
      <c r="X31" s="1014">
        <f>W31/W$49</f>
        <v>1.5923566878980892E-2</v>
      </c>
      <c r="AA31"/>
    </row>
    <row r="32" spans="1:27" ht="21.2" customHeight="1">
      <c r="A32" s="233" t="s">
        <v>549</v>
      </c>
      <c r="B32" s="234"/>
      <c r="C32" s="234"/>
      <c r="D32" s="234"/>
      <c r="E32" s="533">
        <v>38</v>
      </c>
      <c r="F32" s="235">
        <v>13.333333333333334</v>
      </c>
      <c r="G32" s="533">
        <v>31</v>
      </c>
      <c r="H32" s="925">
        <f t="shared" ref="H32:H48" si="11">G32/$G$49*100</f>
        <v>10.616438356164384</v>
      </c>
      <c r="I32" s="533">
        <v>32</v>
      </c>
      <c r="J32" s="1014">
        <f t="shared" si="10"/>
        <v>0.10526315789473684</v>
      </c>
      <c r="K32" s="533">
        <v>33</v>
      </c>
      <c r="L32" s="1014">
        <f t="shared" ref="L32:L48" si="12">K32/$K$49</f>
        <v>0.10855263157894737</v>
      </c>
      <c r="M32" s="533">
        <v>30</v>
      </c>
      <c r="N32" s="1014">
        <f t="shared" ref="N32:N48" si="13">M32/$M$49</f>
        <v>0.10169491525423729</v>
      </c>
      <c r="O32" s="533">
        <v>27</v>
      </c>
      <c r="P32" s="1014">
        <f t="shared" ref="P32:P33" si="14">O32/O$49</f>
        <v>9.4076655052264813E-2</v>
      </c>
      <c r="Q32" s="533">
        <v>26</v>
      </c>
      <c r="R32" s="1014">
        <f t="shared" ref="R32:R48" si="15">Q32/$Q$49</f>
        <v>8.9965397923875437E-2</v>
      </c>
      <c r="S32" s="533">
        <v>26</v>
      </c>
      <c r="T32" s="1014">
        <f t="shared" ref="T32:V34" si="16">S32/S$49</f>
        <v>8.7248322147651006E-2</v>
      </c>
      <c r="U32" s="533">
        <v>30</v>
      </c>
      <c r="V32" s="1014">
        <f t="shared" si="16"/>
        <v>9.7719869706840393E-2</v>
      </c>
      <c r="W32" s="533">
        <v>33</v>
      </c>
      <c r="X32" s="1014">
        <f t="shared" ref="X32:X48" si="17">W32/W$49</f>
        <v>0.10509554140127389</v>
      </c>
      <c r="AA32"/>
    </row>
    <row r="33" spans="1:27" ht="21.2" customHeight="1">
      <c r="A33" s="233" t="s">
        <v>550</v>
      </c>
      <c r="B33" s="234"/>
      <c r="C33" s="234"/>
      <c r="D33" s="234"/>
      <c r="E33" s="757">
        <v>1</v>
      </c>
      <c r="F33" s="235">
        <v>0.35087719298245612</v>
      </c>
      <c r="G33" s="926">
        <v>0</v>
      </c>
      <c r="H33" s="925">
        <f t="shared" si="11"/>
        <v>0</v>
      </c>
      <c r="I33" s="533">
        <v>0</v>
      </c>
      <c r="J33" s="1014">
        <f t="shared" si="10"/>
        <v>0</v>
      </c>
      <c r="K33" s="533">
        <v>0</v>
      </c>
      <c r="L33" s="1014">
        <f t="shared" si="12"/>
        <v>0</v>
      </c>
      <c r="M33" s="533">
        <v>2</v>
      </c>
      <c r="N33" s="1014">
        <f t="shared" si="13"/>
        <v>6.7796610169491523E-3</v>
      </c>
      <c r="O33" s="533">
        <v>2</v>
      </c>
      <c r="P33" s="1014">
        <f t="shared" si="14"/>
        <v>6.9686411149825784E-3</v>
      </c>
      <c r="Q33" s="533">
        <v>3</v>
      </c>
      <c r="R33" s="1014">
        <f t="shared" si="15"/>
        <v>1.0380622837370242E-2</v>
      </c>
      <c r="S33" s="533">
        <v>3</v>
      </c>
      <c r="T33" s="1014">
        <f t="shared" si="16"/>
        <v>1.0067114093959731E-2</v>
      </c>
      <c r="U33" s="533">
        <v>3</v>
      </c>
      <c r="V33" s="1014">
        <f t="shared" si="16"/>
        <v>9.7719869706840382E-3</v>
      </c>
      <c r="W33" s="533">
        <v>3</v>
      </c>
      <c r="X33" s="1014">
        <f t="shared" si="17"/>
        <v>9.5541401273885346E-3</v>
      </c>
      <c r="AA33"/>
    </row>
    <row r="34" spans="1:27" ht="21.2" customHeight="1">
      <c r="A34" s="233" t="s">
        <v>551</v>
      </c>
      <c r="B34" s="234"/>
      <c r="C34" s="234"/>
      <c r="D34" s="234"/>
      <c r="E34" s="757" t="s">
        <v>597</v>
      </c>
      <c r="F34" s="758" t="s">
        <v>597</v>
      </c>
      <c r="G34" s="926">
        <v>0</v>
      </c>
      <c r="H34" s="925">
        <f t="shared" si="11"/>
        <v>0</v>
      </c>
      <c r="I34" s="533">
        <v>0</v>
      </c>
      <c r="J34" s="2077">
        <f t="shared" si="10"/>
        <v>0</v>
      </c>
      <c r="K34" s="533">
        <v>0</v>
      </c>
      <c r="L34" s="2077">
        <f t="shared" si="12"/>
        <v>0</v>
      </c>
      <c r="M34" s="533">
        <v>1</v>
      </c>
      <c r="N34" s="2077">
        <f t="shared" si="13"/>
        <v>3.3898305084745762E-3</v>
      </c>
      <c r="O34" s="533">
        <v>0</v>
      </c>
      <c r="P34" s="2097">
        <v>0</v>
      </c>
      <c r="Q34" s="533">
        <v>0</v>
      </c>
      <c r="R34" s="2097">
        <f t="shared" si="15"/>
        <v>0</v>
      </c>
      <c r="S34" s="533">
        <v>0</v>
      </c>
      <c r="T34" s="2097">
        <v>0</v>
      </c>
      <c r="U34" s="533">
        <v>0</v>
      </c>
      <c r="V34" s="1014">
        <f t="shared" si="16"/>
        <v>0</v>
      </c>
      <c r="W34" s="533">
        <v>0</v>
      </c>
      <c r="X34" s="1014">
        <f t="shared" si="17"/>
        <v>0</v>
      </c>
      <c r="AA34"/>
    </row>
    <row r="35" spans="1:27" ht="21.2" customHeight="1">
      <c r="A35" s="233" t="s">
        <v>278</v>
      </c>
      <c r="B35" s="234"/>
      <c r="C35" s="234"/>
      <c r="D35" s="234"/>
      <c r="E35" s="764">
        <v>28</v>
      </c>
      <c r="F35" s="235">
        <v>9.8245614035087723</v>
      </c>
      <c r="G35" s="926">
        <v>26</v>
      </c>
      <c r="H35" s="925">
        <f t="shared" si="11"/>
        <v>8.9041095890410951</v>
      </c>
      <c r="I35" s="533">
        <v>27</v>
      </c>
      <c r="J35" s="1014">
        <f t="shared" si="10"/>
        <v>8.8815789473684209E-2</v>
      </c>
      <c r="K35" s="533">
        <v>31</v>
      </c>
      <c r="L35" s="1014">
        <f t="shared" si="12"/>
        <v>0.10197368421052631</v>
      </c>
      <c r="M35" s="533">
        <v>32</v>
      </c>
      <c r="N35" s="1014">
        <f t="shared" si="13"/>
        <v>0.10847457627118644</v>
      </c>
      <c r="O35" s="533">
        <v>29</v>
      </c>
      <c r="P35" s="1014">
        <f t="shared" ref="P35:P48" si="18">O35/O$49</f>
        <v>0.10104529616724739</v>
      </c>
      <c r="Q35" s="533">
        <v>28</v>
      </c>
      <c r="R35" s="1014">
        <f t="shared" si="15"/>
        <v>9.6885813148788927E-2</v>
      </c>
      <c r="S35" s="533">
        <v>29</v>
      </c>
      <c r="T35" s="1014">
        <f t="shared" ref="T35:V48" si="19">S35/S$49</f>
        <v>9.7315436241610737E-2</v>
      </c>
      <c r="U35" s="533">
        <v>28</v>
      </c>
      <c r="V35" s="1014">
        <f t="shared" si="19"/>
        <v>9.1205211726384364E-2</v>
      </c>
      <c r="W35" s="533">
        <v>29</v>
      </c>
      <c r="X35" s="1014">
        <f t="shared" si="17"/>
        <v>9.2356687898089165E-2</v>
      </c>
      <c r="AA35"/>
    </row>
    <row r="36" spans="1:27" ht="21.2" customHeight="1">
      <c r="A36" s="4734" t="s">
        <v>279</v>
      </c>
      <c r="B36" s="4743"/>
      <c r="C36" s="4743"/>
      <c r="D36" s="4743"/>
      <c r="E36" s="764">
        <v>54</v>
      </c>
      <c r="F36" s="235">
        <v>18.947368421052634</v>
      </c>
      <c r="G36" s="926">
        <v>59</v>
      </c>
      <c r="H36" s="925">
        <f t="shared" si="11"/>
        <v>20.205479452054796</v>
      </c>
      <c r="I36" s="533">
        <v>61</v>
      </c>
      <c r="J36" s="1014">
        <f t="shared" si="10"/>
        <v>0.20065789473684212</v>
      </c>
      <c r="K36" s="533">
        <v>57</v>
      </c>
      <c r="L36" s="1014">
        <f t="shared" si="12"/>
        <v>0.1875</v>
      </c>
      <c r="M36" s="533">
        <v>58</v>
      </c>
      <c r="N36" s="1014">
        <f t="shared" si="13"/>
        <v>0.19661016949152543</v>
      </c>
      <c r="O36" s="533">
        <v>63</v>
      </c>
      <c r="P36" s="1014">
        <f t="shared" si="18"/>
        <v>0.21951219512195122</v>
      </c>
      <c r="Q36" s="533">
        <v>62</v>
      </c>
      <c r="R36" s="1014">
        <f t="shared" si="15"/>
        <v>0.21453287197231835</v>
      </c>
      <c r="S36" s="533">
        <v>65</v>
      </c>
      <c r="T36" s="1014">
        <f t="shared" si="19"/>
        <v>0.21812080536912751</v>
      </c>
      <c r="U36" s="533">
        <v>64</v>
      </c>
      <c r="V36" s="1014">
        <f t="shared" si="19"/>
        <v>0.20846905537459284</v>
      </c>
      <c r="W36" s="533">
        <v>65</v>
      </c>
      <c r="X36" s="1014">
        <f t="shared" si="17"/>
        <v>0.2070063694267516</v>
      </c>
      <c r="AA36"/>
    </row>
    <row r="37" spans="1:27" ht="21.2" customHeight="1">
      <c r="A37" s="233" t="s">
        <v>558</v>
      </c>
      <c r="B37" s="752"/>
      <c r="C37" s="752"/>
      <c r="D37" s="752"/>
      <c r="E37" s="764">
        <v>5</v>
      </c>
      <c r="F37" s="235">
        <v>1.7543859649122806</v>
      </c>
      <c r="G37" s="926">
        <v>4</v>
      </c>
      <c r="H37" s="925">
        <f t="shared" si="11"/>
        <v>1.3698630136986301</v>
      </c>
      <c r="I37" s="533">
        <v>6</v>
      </c>
      <c r="J37" s="1014">
        <f t="shared" si="10"/>
        <v>1.9736842105263157E-2</v>
      </c>
      <c r="K37" s="533">
        <v>7</v>
      </c>
      <c r="L37" s="1014">
        <f t="shared" si="12"/>
        <v>2.3026315789473683E-2</v>
      </c>
      <c r="M37" s="533">
        <v>9</v>
      </c>
      <c r="N37" s="1014">
        <f t="shared" si="13"/>
        <v>3.0508474576271188E-2</v>
      </c>
      <c r="O37" s="533">
        <v>10</v>
      </c>
      <c r="P37" s="1014">
        <f t="shared" si="18"/>
        <v>3.484320557491289E-2</v>
      </c>
      <c r="Q37" s="533">
        <v>11</v>
      </c>
      <c r="R37" s="1014">
        <f t="shared" si="15"/>
        <v>3.8062283737024222E-2</v>
      </c>
      <c r="S37" s="533">
        <v>11</v>
      </c>
      <c r="T37" s="1014">
        <f t="shared" si="19"/>
        <v>3.6912751677852351E-2</v>
      </c>
      <c r="U37" s="533">
        <v>8</v>
      </c>
      <c r="V37" s="1014">
        <f t="shared" si="19"/>
        <v>2.6058631921824105E-2</v>
      </c>
      <c r="W37" s="533">
        <v>8</v>
      </c>
      <c r="X37" s="1014">
        <f t="shared" si="17"/>
        <v>2.5477707006369428E-2</v>
      </c>
      <c r="AA37"/>
    </row>
    <row r="38" spans="1:27" ht="21.2" customHeight="1">
      <c r="A38" s="233" t="s">
        <v>557</v>
      </c>
      <c r="B38" s="234"/>
      <c r="C38" s="234"/>
      <c r="D38" s="234"/>
      <c r="E38" s="533">
        <v>71</v>
      </c>
      <c r="F38" s="235">
        <v>24.912280701754387</v>
      </c>
      <c r="G38" s="533">
        <v>80</v>
      </c>
      <c r="H38" s="925">
        <f t="shared" si="11"/>
        <v>27.397260273972602</v>
      </c>
      <c r="I38" s="533">
        <v>89</v>
      </c>
      <c r="J38" s="1014">
        <f t="shared" si="10"/>
        <v>0.29276315789473684</v>
      </c>
      <c r="K38" s="533">
        <v>86</v>
      </c>
      <c r="L38" s="1014">
        <f t="shared" si="12"/>
        <v>0.28289473684210525</v>
      </c>
      <c r="M38" s="533">
        <v>83</v>
      </c>
      <c r="N38" s="1014">
        <f t="shared" si="13"/>
        <v>0.28135593220338984</v>
      </c>
      <c r="O38" s="533">
        <v>79</v>
      </c>
      <c r="P38" s="1014">
        <f t="shared" si="18"/>
        <v>0.27526132404181186</v>
      </c>
      <c r="Q38" s="533">
        <v>74</v>
      </c>
      <c r="R38" s="1014">
        <f t="shared" si="15"/>
        <v>0.25605536332179929</v>
      </c>
      <c r="S38" s="533">
        <v>75</v>
      </c>
      <c r="T38" s="1014">
        <f t="shared" si="19"/>
        <v>0.25167785234899331</v>
      </c>
      <c r="U38" s="533">
        <v>74</v>
      </c>
      <c r="V38" s="1014">
        <f t="shared" si="19"/>
        <v>0.24104234527687296</v>
      </c>
      <c r="W38" s="533">
        <v>76</v>
      </c>
      <c r="X38" s="1014">
        <f t="shared" si="17"/>
        <v>0.24203821656050956</v>
      </c>
      <c r="AA38"/>
    </row>
    <row r="39" spans="1:27" ht="21.2" customHeight="1">
      <c r="A39" s="760" t="s">
        <v>556</v>
      </c>
      <c r="B39" s="234"/>
      <c r="C39" s="234"/>
      <c r="D39" s="234"/>
      <c r="E39" s="757" t="s">
        <v>597</v>
      </c>
      <c r="F39" s="758" t="s">
        <v>597</v>
      </c>
      <c r="G39" s="533">
        <v>7</v>
      </c>
      <c r="H39" s="925">
        <f t="shared" si="11"/>
        <v>2.3972602739726026</v>
      </c>
      <c r="I39" s="533">
        <v>5</v>
      </c>
      <c r="J39" s="1014">
        <f t="shared" si="10"/>
        <v>1.6447368421052631E-2</v>
      </c>
      <c r="K39" s="533">
        <v>6</v>
      </c>
      <c r="L39" s="1014">
        <f t="shared" si="12"/>
        <v>1.9736842105263157E-2</v>
      </c>
      <c r="M39" s="533">
        <v>5</v>
      </c>
      <c r="N39" s="1014">
        <f t="shared" si="13"/>
        <v>1.6949152542372881E-2</v>
      </c>
      <c r="O39" s="533">
        <v>4</v>
      </c>
      <c r="P39" s="1014">
        <f t="shared" si="18"/>
        <v>1.3937282229965157E-2</v>
      </c>
      <c r="Q39" s="533">
        <v>4</v>
      </c>
      <c r="R39" s="1014">
        <f t="shared" si="15"/>
        <v>1.384083044982699E-2</v>
      </c>
      <c r="S39" s="533">
        <v>5</v>
      </c>
      <c r="T39" s="1014">
        <f t="shared" si="19"/>
        <v>1.6778523489932886E-2</v>
      </c>
      <c r="U39" s="533">
        <v>6</v>
      </c>
      <c r="V39" s="1014">
        <f t="shared" si="19"/>
        <v>1.9543973941368076E-2</v>
      </c>
      <c r="W39" s="533">
        <v>6</v>
      </c>
      <c r="X39" s="1014">
        <f t="shared" si="17"/>
        <v>1.9108280254777069E-2</v>
      </c>
      <c r="AA39"/>
    </row>
    <row r="40" spans="1:27" ht="21.2" customHeight="1">
      <c r="A40" s="236" t="s">
        <v>552</v>
      </c>
      <c r="B40" s="232"/>
      <c r="C40" s="232"/>
      <c r="D40" s="232"/>
      <c r="E40" s="533">
        <v>1</v>
      </c>
      <c r="F40" s="235">
        <v>0.35087719298245612</v>
      </c>
      <c r="G40" s="533">
        <v>1</v>
      </c>
      <c r="H40" s="925">
        <f t="shared" si="11"/>
        <v>0.34246575342465752</v>
      </c>
      <c r="I40" s="533">
        <v>4</v>
      </c>
      <c r="J40" s="1014">
        <f t="shared" si="10"/>
        <v>1.3157894736842105E-2</v>
      </c>
      <c r="K40" s="533">
        <v>1</v>
      </c>
      <c r="L40" s="1014">
        <f t="shared" si="12"/>
        <v>3.2894736842105261E-3</v>
      </c>
      <c r="M40" s="533">
        <v>1</v>
      </c>
      <c r="N40" s="1014">
        <f t="shared" si="13"/>
        <v>3.3898305084745762E-3</v>
      </c>
      <c r="O40" s="533">
        <v>1</v>
      </c>
      <c r="P40" s="1014">
        <f t="shared" si="18"/>
        <v>3.4843205574912892E-3</v>
      </c>
      <c r="Q40" s="533">
        <v>1</v>
      </c>
      <c r="R40" s="1014">
        <f t="shared" si="15"/>
        <v>3.4602076124567475E-3</v>
      </c>
      <c r="S40" s="533">
        <v>1</v>
      </c>
      <c r="T40" s="1014">
        <f t="shared" si="19"/>
        <v>3.3557046979865771E-3</v>
      </c>
      <c r="U40" s="533">
        <v>2</v>
      </c>
      <c r="V40" s="1014">
        <f t="shared" si="19"/>
        <v>6.5146579804560263E-3</v>
      </c>
      <c r="W40" s="533">
        <v>2</v>
      </c>
      <c r="X40" s="1014">
        <f t="shared" si="17"/>
        <v>6.369426751592357E-3</v>
      </c>
      <c r="AA40"/>
    </row>
    <row r="41" spans="1:27" ht="21.2" customHeight="1">
      <c r="A41" s="760" t="s">
        <v>555</v>
      </c>
      <c r="E41" s="757">
        <v>47</v>
      </c>
      <c r="F41" s="235">
        <v>16.491228070175438</v>
      </c>
      <c r="G41" s="533">
        <v>13</v>
      </c>
      <c r="H41" s="925">
        <f t="shared" si="11"/>
        <v>4.4520547945205475</v>
      </c>
      <c r="I41" s="533">
        <v>14</v>
      </c>
      <c r="J41" s="1014">
        <f t="shared" si="10"/>
        <v>4.6052631578947366E-2</v>
      </c>
      <c r="K41" s="533">
        <v>14</v>
      </c>
      <c r="L41" s="1014">
        <f t="shared" si="12"/>
        <v>4.6052631578947366E-2</v>
      </c>
      <c r="M41" s="533">
        <v>15</v>
      </c>
      <c r="N41" s="1014">
        <f t="shared" si="13"/>
        <v>5.0847457627118647E-2</v>
      </c>
      <c r="O41" s="533">
        <v>15</v>
      </c>
      <c r="P41" s="1014">
        <f t="shared" si="18"/>
        <v>5.2264808362369339E-2</v>
      </c>
      <c r="Q41" s="533">
        <v>16</v>
      </c>
      <c r="R41" s="1014">
        <f t="shared" si="15"/>
        <v>5.536332179930796E-2</v>
      </c>
      <c r="S41" s="533">
        <v>18</v>
      </c>
      <c r="T41" s="1014">
        <f t="shared" si="19"/>
        <v>6.0402684563758392E-2</v>
      </c>
      <c r="U41" s="533">
        <v>18</v>
      </c>
      <c r="V41" s="1014">
        <f t="shared" si="19"/>
        <v>5.8631921824104233E-2</v>
      </c>
      <c r="W41" s="533">
        <v>18</v>
      </c>
      <c r="X41" s="1014">
        <f t="shared" si="17"/>
        <v>5.7324840764331211E-2</v>
      </c>
      <c r="AA41"/>
    </row>
    <row r="42" spans="1:27" ht="21.2" customHeight="1">
      <c r="A42" s="4734" t="s">
        <v>554</v>
      </c>
      <c r="B42" s="4735"/>
      <c r="C42" s="4735"/>
      <c r="D42" s="4735"/>
      <c r="E42" s="757" t="s">
        <v>597</v>
      </c>
      <c r="F42" s="758" t="s">
        <v>597</v>
      </c>
      <c r="G42" s="533">
        <v>14</v>
      </c>
      <c r="H42" s="925">
        <f t="shared" si="11"/>
        <v>4.7945205479452051</v>
      </c>
      <c r="I42" s="533">
        <v>14</v>
      </c>
      <c r="J42" s="1014">
        <f t="shared" si="10"/>
        <v>4.6052631578947366E-2</v>
      </c>
      <c r="K42" s="533">
        <v>14</v>
      </c>
      <c r="L42" s="1014">
        <f t="shared" si="12"/>
        <v>4.6052631578947366E-2</v>
      </c>
      <c r="M42" s="533">
        <v>13</v>
      </c>
      <c r="N42" s="1014">
        <f t="shared" si="13"/>
        <v>4.4067796610169491E-2</v>
      </c>
      <c r="O42" s="533">
        <v>11</v>
      </c>
      <c r="P42" s="1014">
        <f t="shared" si="18"/>
        <v>3.8327526132404179E-2</v>
      </c>
      <c r="Q42" s="533">
        <v>15</v>
      </c>
      <c r="R42" s="1014">
        <f t="shared" si="15"/>
        <v>5.1903114186851208E-2</v>
      </c>
      <c r="S42" s="533">
        <v>14</v>
      </c>
      <c r="T42" s="1014">
        <f t="shared" si="19"/>
        <v>4.6979865771812082E-2</v>
      </c>
      <c r="U42" s="533">
        <v>13</v>
      </c>
      <c r="V42" s="1014">
        <f t="shared" si="19"/>
        <v>4.2345276872964167E-2</v>
      </c>
      <c r="W42" s="533">
        <v>17</v>
      </c>
      <c r="X42" s="1014">
        <f t="shared" si="17"/>
        <v>5.4140127388535034E-2</v>
      </c>
      <c r="AA42"/>
    </row>
    <row r="43" spans="1:27" ht="21.2" customHeight="1">
      <c r="A43" s="4734" t="s">
        <v>553</v>
      </c>
      <c r="B43" s="4735"/>
      <c r="C43" s="4735"/>
      <c r="D43" s="4735"/>
      <c r="E43" s="757" t="s">
        <v>597</v>
      </c>
      <c r="F43" s="758" t="s">
        <v>597</v>
      </c>
      <c r="G43" s="533">
        <v>16</v>
      </c>
      <c r="H43" s="925">
        <f t="shared" si="11"/>
        <v>5.4794520547945202</v>
      </c>
      <c r="I43" s="533">
        <v>15</v>
      </c>
      <c r="J43" s="1014">
        <f t="shared" si="10"/>
        <v>4.9342105263157895E-2</v>
      </c>
      <c r="K43" s="533">
        <v>15</v>
      </c>
      <c r="L43" s="1014">
        <f t="shared" si="12"/>
        <v>4.9342105263157895E-2</v>
      </c>
      <c r="M43" s="533">
        <v>15</v>
      </c>
      <c r="N43" s="1014">
        <f t="shared" si="13"/>
        <v>5.0847457627118647E-2</v>
      </c>
      <c r="O43" s="533">
        <v>14</v>
      </c>
      <c r="P43" s="1014">
        <f t="shared" si="18"/>
        <v>4.878048780487805E-2</v>
      </c>
      <c r="Q43" s="533">
        <v>14</v>
      </c>
      <c r="R43" s="1014">
        <f t="shared" si="15"/>
        <v>4.8442906574394463E-2</v>
      </c>
      <c r="S43" s="533">
        <v>16</v>
      </c>
      <c r="T43" s="1014">
        <f t="shared" si="19"/>
        <v>5.3691275167785234E-2</v>
      </c>
      <c r="U43" s="533">
        <v>14</v>
      </c>
      <c r="V43" s="1014">
        <f t="shared" si="19"/>
        <v>4.5602605863192182E-2</v>
      </c>
      <c r="W43" s="533">
        <v>14</v>
      </c>
      <c r="X43" s="1014">
        <f t="shared" si="17"/>
        <v>4.4585987261146494E-2</v>
      </c>
      <c r="AA43"/>
    </row>
    <row r="44" spans="1:27" ht="21.2" customHeight="1">
      <c r="A44" s="4734" t="s">
        <v>447</v>
      </c>
      <c r="B44" s="4735"/>
      <c r="C44" s="4735"/>
      <c r="D44" s="4735"/>
      <c r="E44" s="757">
        <v>0</v>
      </c>
      <c r="F44" s="758">
        <v>0</v>
      </c>
      <c r="G44" s="533">
        <v>0</v>
      </c>
      <c r="H44" s="925">
        <f t="shared" si="11"/>
        <v>0</v>
      </c>
      <c r="I44" s="533">
        <v>0</v>
      </c>
      <c r="J44" s="1014">
        <v>0</v>
      </c>
      <c r="K44" s="533">
        <v>1</v>
      </c>
      <c r="L44" s="1014">
        <f t="shared" si="12"/>
        <v>3.2894736842105261E-3</v>
      </c>
      <c r="M44" s="533">
        <v>1</v>
      </c>
      <c r="N44" s="1014">
        <f t="shared" si="13"/>
        <v>3.3898305084745762E-3</v>
      </c>
      <c r="O44" s="533">
        <v>1</v>
      </c>
      <c r="P44" s="1014">
        <f t="shared" si="18"/>
        <v>3.4843205574912892E-3</v>
      </c>
      <c r="Q44" s="533">
        <v>1</v>
      </c>
      <c r="R44" s="1014">
        <f t="shared" si="15"/>
        <v>3.4602076124567475E-3</v>
      </c>
      <c r="S44" s="533">
        <v>3</v>
      </c>
      <c r="T44" s="1014">
        <f t="shared" si="19"/>
        <v>1.0067114093959731E-2</v>
      </c>
      <c r="U44" s="533">
        <v>3</v>
      </c>
      <c r="V44" s="1014">
        <f t="shared" si="19"/>
        <v>9.7719869706840382E-3</v>
      </c>
      <c r="W44" s="533">
        <v>3</v>
      </c>
      <c r="X44" s="1014">
        <f t="shared" si="17"/>
        <v>9.5541401273885346E-3</v>
      </c>
      <c r="AA44"/>
    </row>
    <row r="45" spans="1:27" ht="21.2" customHeight="1">
      <c r="A45" s="233" t="s">
        <v>559</v>
      </c>
      <c r="B45" s="234"/>
      <c r="C45" s="234"/>
      <c r="D45" s="234"/>
      <c r="E45" s="764">
        <v>0</v>
      </c>
      <c r="F45" s="235">
        <v>0</v>
      </c>
      <c r="G45" s="533">
        <v>3</v>
      </c>
      <c r="H45" s="925">
        <f t="shared" si="11"/>
        <v>1.0273972602739725</v>
      </c>
      <c r="I45" s="533">
        <v>3</v>
      </c>
      <c r="J45" s="1014">
        <f t="shared" si="10"/>
        <v>9.8684210526315784E-3</v>
      </c>
      <c r="K45" s="533">
        <v>5</v>
      </c>
      <c r="L45" s="1014">
        <f t="shared" si="12"/>
        <v>1.6447368421052631E-2</v>
      </c>
      <c r="M45" s="533">
        <v>5</v>
      </c>
      <c r="N45" s="1014">
        <f t="shared" si="13"/>
        <v>1.6949152542372881E-2</v>
      </c>
      <c r="O45" s="533">
        <v>4</v>
      </c>
      <c r="P45" s="1014">
        <f t="shared" si="18"/>
        <v>1.3937282229965157E-2</v>
      </c>
      <c r="Q45" s="533">
        <v>4</v>
      </c>
      <c r="R45" s="1014">
        <f t="shared" si="15"/>
        <v>1.384083044982699E-2</v>
      </c>
      <c r="S45" s="533">
        <v>3</v>
      </c>
      <c r="T45" s="1014">
        <f t="shared" si="19"/>
        <v>1.0067114093959731E-2</v>
      </c>
      <c r="U45" s="533">
        <v>6</v>
      </c>
      <c r="V45" s="1014">
        <f t="shared" si="19"/>
        <v>1.9543973941368076E-2</v>
      </c>
      <c r="W45" s="533">
        <v>6</v>
      </c>
      <c r="X45" s="1014">
        <f t="shared" si="17"/>
        <v>1.9108280254777069E-2</v>
      </c>
      <c r="AA45"/>
    </row>
    <row r="46" spans="1:27" ht="21.2" customHeight="1">
      <c r="A46" s="4734" t="s">
        <v>560</v>
      </c>
      <c r="B46" s="4736"/>
      <c r="C46" s="4736"/>
      <c r="D46" s="4736"/>
      <c r="E46" s="757" t="s">
        <v>597</v>
      </c>
      <c r="F46" s="758" t="s">
        <v>597</v>
      </c>
      <c r="G46" s="533">
        <v>3</v>
      </c>
      <c r="H46" s="925">
        <f t="shared" si="11"/>
        <v>1.0273972602739725</v>
      </c>
      <c r="I46" s="533">
        <v>6</v>
      </c>
      <c r="J46" s="1014">
        <f t="shared" si="10"/>
        <v>1.9736842105263157E-2</v>
      </c>
      <c r="K46" s="533">
        <v>8</v>
      </c>
      <c r="L46" s="1014">
        <f t="shared" si="12"/>
        <v>2.6315789473684209E-2</v>
      </c>
      <c r="M46" s="533">
        <v>7</v>
      </c>
      <c r="N46" s="1014">
        <f t="shared" si="13"/>
        <v>2.3728813559322035E-2</v>
      </c>
      <c r="O46" s="533">
        <v>8</v>
      </c>
      <c r="P46" s="1014">
        <f t="shared" si="18"/>
        <v>2.7874564459930314E-2</v>
      </c>
      <c r="Q46" s="533">
        <v>9</v>
      </c>
      <c r="R46" s="1014">
        <f t="shared" si="15"/>
        <v>3.1141868512110725E-2</v>
      </c>
      <c r="S46" s="533">
        <v>10</v>
      </c>
      <c r="T46" s="1014">
        <f t="shared" si="19"/>
        <v>3.3557046979865772E-2</v>
      </c>
      <c r="U46" s="533">
        <v>12</v>
      </c>
      <c r="V46" s="1014">
        <f t="shared" si="19"/>
        <v>3.9087947882736153E-2</v>
      </c>
      <c r="W46" s="533">
        <v>12</v>
      </c>
      <c r="X46" s="1014">
        <f t="shared" si="17"/>
        <v>3.8216560509554139E-2</v>
      </c>
      <c r="AA46"/>
    </row>
    <row r="47" spans="1:27" ht="21.2" customHeight="1">
      <c r="A47" s="233" t="s">
        <v>561</v>
      </c>
      <c r="B47" s="234"/>
      <c r="C47" s="234"/>
      <c r="D47" s="234"/>
      <c r="E47" s="533">
        <v>11</v>
      </c>
      <c r="F47" s="235">
        <v>3.8596491228070176</v>
      </c>
      <c r="G47" s="533">
        <v>5</v>
      </c>
      <c r="H47" s="925">
        <f t="shared" si="11"/>
        <v>1.7123287671232876</v>
      </c>
      <c r="I47" s="533">
        <v>4</v>
      </c>
      <c r="J47" s="1014">
        <f t="shared" si="10"/>
        <v>1.3157894736842105E-2</v>
      </c>
      <c r="K47" s="533">
        <v>4</v>
      </c>
      <c r="L47" s="1014">
        <f t="shared" si="12"/>
        <v>1.3157894736842105E-2</v>
      </c>
      <c r="M47" s="533">
        <v>3</v>
      </c>
      <c r="N47" s="1014">
        <f t="shared" si="13"/>
        <v>1.0169491525423728E-2</v>
      </c>
      <c r="O47" s="533">
        <v>3</v>
      </c>
      <c r="P47" s="1014">
        <f t="shared" si="18"/>
        <v>1.0452961672473868E-2</v>
      </c>
      <c r="Q47" s="533">
        <v>5</v>
      </c>
      <c r="R47" s="1014">
        <f t="shared" si="15"/>
        <v>1.7301038062283738E-2</v>
      </c>
      <c r="S47" s="533">
        <v>5</v>
      </c>
      <c r="T47" s="1014">
        <f t="shared" si="19"/>
        <v>1.6778523489932886E-2</v>
      </c>
      <c r="U47" s="533">
        <v>4</v>
      </c>
      <c r="V47" s="1014">
        <f t="shared" si="19"/>
        <v>1.3029315960912053E-2</v>
      </c>
      <c r="W47" s="533">
        <v>3</v>
      </c>
      <c r="X47" s="1014">
        <f t="shared" si="17"/>
        <v>9.5541401273885346E-3</v>
      </c>
      <c r="AA47"/>
    </row>
    <row r="48" spans="1:27" ht="23.25" customHeight="1">
      <c r="A48" s="904" t="s">
        <v>282</v>
      </c>
      <c r="B48" s="905"/>
      <c r="C48" s="905"/>
      <c r="D48" s="905"/>
      <c r="E48" s="534">
        <v>23</v>
      </c>
      <c r="F48" s="237">
        <v>8.0701754385964914</v>
      </c>
      <c r="G48" s="534">
        <v>26</v>
      </c>
      <c r="H48" s="927">
        <f t="shared" si="11"/>
        <v>8.9041095890410951</v>
      </c>
      <c r="I48" s="534">
        <v>22</v>
      </c>
      <c r="J48" s="1015">
        <f t="shared" si="10"/>
        <v>7.2368421052631582E-2</v>
      </c>
      <c r="K48" s="534">
        <v>18</v>
      </c>
      <c r="L48" s="1015">
        <f t="shared" si="12"/>
        <v>5.921052631578947E-2</v>
      </c>
      <c r="M48" s="534">
        <v>11</v>
      </c>
      <c r="N48" s="1015">
        <f t="shared" si="13"/>
        <v>3.7288135593220341E-2</v>
      </c>
      <c r="O48" s="534">
        <v>11</v>
      </c>
      <c r="P48" s="1015">
        <f t="shared" si="18"/>
        <v>3.8327526132404179E-2</v>
      </c>
      <c r="Q48" s="534">
        <v>10</v>
      </c>
      <c r="R48" s="1015">
        <f t="shared" si="15"/>
        <v>3.4602076124567477E-2</v>
      </c>
      <c r="S48" s="534">
        <v>8</v>
      </c>
      <c r="T48" s="1015">
        <f t="shared" si="19"/>
        <v>2.6845637583892617E-2</v>
      </c>
      <c r="U48" s="533">
        <v>16</v>
      </c>
      <c r="V48" s="1015">
        <f t="shared" si="19"/>
        <v>5.2117263843648211E-2</v>
      </c>
      <c r="W48" s="533">
        <v>14</v>
      </c>
      <c r="X48" s="1015">
        <f t="shared" si="17"/>
        <v>4.4585987261146494E-2</v>
      </c>
      <c r="AA48"/>
    </row>
    <row r="49" spans="1:27" ht="18" customHeight="1" thickBot="1">
      <c r="A49" s="238" t="s">
        <v>152</v>
      </c>
      <c r="B49" s="239"/>
      <c r="C49" s="239"/>
      <c r="D49" s="240"/>
      <c r="E49" s="535">
        <v>285</v>
      </c>
      <c r="F49" s="739">
        <v>1</v>
      </c>
      <c r="G49" s="535">
        <f>SUM(G31:G48)</f>
        <v>292</v>
      </c>
      <c r="H49" s="739">
        <v>1</v>
      </c>
      <c r="I49" s="535">
        <f>SUM(I31:I48)</f>
        <v>307</v>
      </c>
      <c r="J49" s="739">
        <v>1</v>
      </c>
      <c r="K49" s="535">
        <f t="shared" ref="K49" si="20">SUM(K31:K48)</f>
        <v>304</v>
      </c>
      <c r="L49" s="1859">
        <f>SUM(L31:L48)</f>
        <v>0.99999999999999989</v>
      </c>
      <c r="M49" s="535">
        <f>SUM(M31:M48)</f>
        <v>295</v>
      </c>
      <c r="N49" s="739">
        <f>SUM(N31:N48)</f>
        <v>0.99999999999999967</v>
      </c>
      <c r="O49" s="535">
        <f>SUM(O31:O48)</f>
        <v>287</v>
      </c>
      <c r="P49" s="739">
        <f>SUM(P31:P48)</f>
        <v>1</v>
      </c>
      <c r="Q49" s="535">
        <f t="shared" ref="Q49" si="21">SUM(Q31:Q48)</f>
        <v>289</v>
      </c>
      <c r="R49" s="739">
        <f>SUM(R31:R48)</f>
        <v>1.0000000000000002</v>
      </c>
      <c r="S49" s="535">
        <v>298</v>
      </c>
      <c r="T49" s="739">
        <f>SUM(T31:T48)</f>
        <v>1.0000000000000002</v>
      </c>
      <c r="U49" s="1983">
        <f>SUM(U31:U48)</f>
        <v>307</v>
      </c>
      <c r="V49" s="739">
        <f>SUM(V31:V48)</f>
        <v>1</v>
      </c>
      <c r="W49" s="1983">
        <f>SUM(W31:W48)</f>
        <v>314</v>
      </c>
      <c r="X49" s="739">
        <f>SUM(X31:X48)</f>
        <v>0.99999999999999989</v>
      </c>
    </row>
    <row r="50" spans="1:27" s="2" customFormat="1" ht="18.75" customHeight="1">
      <c r="A50" s="2818" t="s">
        <v>250</v>
      </c>
      <c r="B50" s="2813"/>
      <c r="C50" s="2813"/>
      <c r="D50" s="2813"/>
      <c r="E50" s="2813"/>
      <c r="F50" s="2813"/>
      <c r="G50" s="2813"/>
      <c r="H50" s="2813"/>
      <c r="I50" s="2813"/>
      <c r="J50" s="2813"/>
      <c r="K50"/>
      <c r="L50"/>
      <c r="M50"/>
      <c r="N50"/>
      <c r="O50"/>
      <c r="P50"/>
      <c r="Q50"/>
      <c r="R50"/>
      <c r="W50" s="2345"/>
      <c r="X50" s="2345"/>
      <c r="Y50" s="3091"/>
      <c r="AA50" s="3403"/>
    </row>
    <row r="51" spans="1:27" s="2" customFormat="1" ht="22.5" customHeight="1">
      <c r="A51" s="619" t="s">
        <v>62</v>
      </c>
      <c r="B51" s="2344"/>
      <c r="C51" s="2344"/>
      <c r="D51" s="2344"/>
      <c r="E51" s="2344"/>
      <c r="F51" s="2344"/>
      <c r="G51" s="2344"/>
      <c r="H51" s="2344"/>
      <c r="I51" s="2344"/>
      <c r="J51" s="2813"/>
      <c r="O51"/>
      <c r="W51" s="2345"/>
      <c r="X51" s="2345"/>
      <c r="Y51" s="3091"/>
      <c r="AA51" s="3403"/>
    </row>
    <row r="52" spans="1:27" s="2" customFormat="1">
      <c r="B52" s="157"/>
      <c r="C52" s="157"/>
      <c r="D52" s="157"/>
      <c r="E52" s="4753"/>
      <c r="F52" s="4753"/>
      <c r="G52" s="4753"/>
      <c r="H52" s="4753"/>
      <c r="I52" s="4753"/>
      <c r="J52" s="4753"/>
      <c r="O52"/>
      <c r="W52" s="2345"/>
      <c r="X52" s="2345"/>
      <c r="Y52" s="3091"/>
      <c r="AA52" s="3403"/>
    </row>
    <row r="53" spans="1:27" s="2" customFormat="1">
      <c r="A53" s="4751"/>
      <c r="B53" s="4752"/>
      <c r="C53" s="4752"/>
      <c r="D53" s="4752"/>
      <c r="E53" s="766"/>
      <c r="F53" s="766"/>
      <c r="G53" s="766"/>
      <c r="H53" s="766"/>
      <c r="I53" s="766"/>
      <c r="J53" s="766"/>
      <c r="W53" s="2345"/>
      <c r="X53" s="2345"/>
      <c r="Y53" s="3091"/>
      <c r="AA53" s="3403"/>
    </row>
    <row r="54" spans="1:27" s="2" customFormat="1">
      <c r="A54" s="12"/>
      <c r="B54" s="12"/>
      <c r="C54" s="12"/>
      <c r="D54" s="12"/>
      <c r="E54" s="765"/>
      <c r="F54" s="761"/>
      <c r="G54" s="765"/>
      <c r="H54" s="761"/>
      <c r="I54" s="765"/>
      <c r="J54" s="761"/>
      <c r="W54" s="2345"/>
      <c r="X54" s="2345"/>
      <c r="Y54" s="3091"/>
      <c r="AA54" s="3403"/>
    </row>
    <row r="55" spans="1:27" s="2" customFormat="1">
      <c r="A55" s="12"/>
      <c r="B55" s="12"/>
      <c r="C55" s="12"/>
      <c r="D55" s="12"/>
      <c r="E55" s="765"/>
      <c r="F55" s="761"/>
      <c r="G55" s="765"/>
      <c r="H55" s="761"/>
      <c r="I55" s="765"/>
      <c r="J55" s="761"/>
      <c r="W55" s="2345"/>
      <c r="X55" s="2345"/>
      <c r="Y55" s="3091"/>
      <c r="AA55" s="3403"/>
    </row>
    <row r="56" spans="1:27" s="2" customFormat="1">
      <c r="A56" s="12"/>
      <c r="B56" s="12"/>
      <c r="C56" s="12"/>
      <c r="D56" s="12"/>
      <c r="E56" s="765"/>
      <c r="F56" s="761"/>
      <c r="G56" s="765"/>
      <c r="H56" s="761"/>
      <c r="I56" s="765"/>
      <c r="J56" s="761"/>
      <c r="W56" s="2345"/>
      <c r="X56" s="2345"/>
      <c r="Y56" s="3091"/>
      <c r="AA56" s="3403"/>
    </row>
    <row r="57" spans="1:27" s="2" customFormat="1">
      <c r="A57" s="12"/>
      <c r="B57" s="12"/>
      <c r="C57" s="12"/>
      <c r="D57" s="12"/>
      <c r="E57" s="765"/>
      <c r="F57" s="761"/>
      <c r="G57" s="765"/>
      <c r="H57" s="761"/>
      <c r="I57" s="765"/>
      <c r="J57" s="761"/>
      <c r="W57" s="2345"/>
      <c r="X57" s="2345"/>
      <c r="Y57" s="3091"/>
      <c r="AA57" s="3403"/>
    </row>
    <row r="58" spans="1:27" s="2" customFormat="1">
      <c r="A58" s="12"/>
      <c r="B58" s="12"/>
      <c r="C58" s="12"/>
      <c r="D58" s="12"/>
      <c r="E58" s="765"/>
      <c r="F58" s="761"/>
      <c r="G58" s="765"/>
      <c r="H58" s="761"/>
      <c r="I58" s="765"/>
      <c r="J58" s="761"/>
      <c r="W58" s="2345"/>
      <c r="X58" s="2345"/>
      <c r="Y58" s="3091"/>
      <c r="AA58" s="3403"/>
    </row>
    <row r="59" spans="1:27" s="2" customFormat="1">
      <c r="A59" s="4749"/>
      <c r="B59" s="4750"/>
      <c r="C59" s="4750"/>
      <c r="D59" s="4750"/>
      <c r="E59" s="765"/>
      <c r="F59" s="761"/>
      <c r="G59" s="765"/>
      <c r="H59" s="761"/>
      <c r="I59" s="765"/>
      <c r="J59" s="761"/>
      <c r="W59" s="2345"/>
      <c r="X59" s="2345"/>
      <c r="Y59" s="3091"/>
      <c r="AA59" s="3403"/>
    </row>
    <row r="60" spans="1:27" s="2" customFormat="1">
      <c r="A60" s="12"/>
      <c r="B60" s="12"/>
      <c r="C60" s="12"/>
      <c r="D60" s="12"/>
      <c r="E60" s="765"/>
      <c r="F60" s="761"/>
      <c r="G60" s="765"/>
      <c r="H60" s="761"/>
      <c r="I60" s="765"/>
      <c r="J60" s="761"/>
      <c r="W60" s="2345"/>
      <c r="X60" s="2345"/>
      <c r="Y60" s="3091"/>
      <c r="AA60" s="3403"/>
    </row>
    <row r="61" spans="1:27" s="2" customFormat="1">
      <c r="A61" s="12"/>
      <c r="B61" s="12"/>
      <c r="C61" s="12"/>
      <c r="D61" s="12"/>
      <c r="E61" s="765"/>
      <c r="F61" s="761"/>
      <c r="G61" s="765"/>
      <c r="H61" s="761"/>
      <c r="I61" s="765"/>
      <c r="J61" s="761"/>
      <c r="W61" s="2345"/>
      <c r="X61" s="2345"/>
      <c r="Y61" s="3091"/>
      <c r="AA61" s="3403"/>
    </row>
    <row r="62" spans="1:27" s="2" customFormat="1">
      <c r="A62" s="4"/>
      <c r="B62" s="4"/>
      <c r="C62" s="4"/>
      <c r="D62" s="4"/>
      <c r="E62" s="765"/>
      <c r="F62" s="761"/>
      <c r="G62" s="765"/>
      <c r="H62" s="761"/>
      <c r="I62" s="765"/>
      <c r="J62" s="761"/>
      <c r="W62" s="2345"/>
      <c r="X62" s="2345"/>
      <c r="Y62" s="3091"/>
      <c r="AA62" s="3403"/>
    </row>
    <row r="63" spans="1:27" s="2" customFormat="1">
      <c r="A63" s="12"/>
      <c r="B63" s="12"/>
      <c r="C63" s="12"/>
      <c r="D63" s="12"/>
      <c r="E63" s="765"/>
      <c r="F63" s="761"/>
      <c r="G63" s="765"/>
      <c r="H63" s="761"/>
      <c r="I63" s="765"/>
      <c r="J63" s="761"/>
      <c r="W63" s="2345"/>
      <c r="X63" s="2345"/>
      <c r="Y63" s="3091"/>
      <c r="AA63" s="3403"/>
    </row>
    <row r="64" spans="1:27" s="2" customFormat="1">
      <c r="A64" s="12"/>
      <c r="B64" s="12"/>
      <c r="C64" s="12"/>
      <c r="D64" s="12"/>
      <c r="E64" s="765"/>
      <c r="F64" s="761"/>
      <c r="G64" s="765"/>
      <c r="H64" s="761"/>
      <c r="I64" s="765"/>
      <c r="J64" s="761"/>
      <c r="W64" s="2345"/>
      <c r="X64" s="2345"/>
      <c r="Y64" s="3091"/>
      <c r="AA64" s="3403"/>
    </row>
    <row r="65" spans="1:27" s="2" customFormat="1">
      <c r="A65" s="12"/>
      <c r="B65" s="12"/>
      <c r="C65" s="12"/>
      <c r="D65" s="12"/>
      <c r="E65" s="765"/>
      <c r="F65" s="761"/>
      <c r="G65" s="765"/>
      <c r="H65" s="761"/>
      <c r="I65" s="765"/>
      <c r="J65" s="761"/>
      <c r="W65" s="2345"/>
      <c r="X65" s="2345"/>
      <c r="Y65" s="3091"/>
      <c r="AA65" s="3403"/>
    </row>
    <row r="66" spans="1:27" s="2" customFormat="1">
      <c r="A66" s="12"/>
      <c r="B66" s="12"/>
      <c r="C66" s="12"/>
      <c r="D66" s="12"/>
      <c r="E66" s="765"/>
      <c r="F66" s="761"/>
      <c r="G66" s="765"/>
      <c r="H66" s="761"/>
      <c r="I66" s="765"/>
      <c r="J66" s="761"/>
      <c r="W66" s="2345"/>
      <c r="X66" s="2345"/>
      <c r="Y66" s="3091"/>
      <c r="AA66" s="3403"/>
    </row>
    <row r="67" spans="1:27" s="2" customFormat="1">
      <c r="A67" s="12"/>
      <c r="B67" s="12"/>
      <c r="C67" s="12"/>
      <c r="D67" s="12"/>
      <c r="E67" s="765"/>
      <c r="F67" s="761"/>
      <c r="G67" s="765"/>
      <c r="H67" s="761"/>
      <c r="I67" s="765"/>
      <c r="J67" s="761"/>
      <c r="W67" s="2345"/>
      <c r="X67" s="2345"/>
      <c r="Y67" s="3091"/>
      <c r="AA67" s="3403"/>
    </row>
    <row r="68" spans="1:27" s="2" customFormat="1">
      <c r="A68" s="767"/>
      <c r="B68" s="768"/>
      <c r="C68" s="768"/>
      <c r="D68" s="4"/>
      <c r="E68" s="769"/>
      <c r="F68" s="770"/>
      <c r="G68" s="769"/>
      <c r="H68" s="770"/>
      <c r="I68" s="769"/>
      <c r="J68" s="770"/>
      <c r="W68" s="2345"/>
      <c r="X68" s="2345"/>
      <c r="Y68" s="3091"/>
      <c r="AA68" s="3403"/>
    </row>
    <row r="69" spans="1:27" s="2" customFormat="1">
      <c r="B69" s="157"/>
      <c r="C69" s="157"/>
      <c r="D69" s="157"/>
      <c r="E69" s="157"/>
      <c r="F69" s="157"/>
      <c r="G69" s="157"/>
      <c r="H69" s="157"/>
      <c r="I69" s="157"/>
      <c r="J69" s="157"/>
      <c r="W69" s="2345"/>
      <c r="X69" s="2345"/>
      <c r="Y69" s="3091"/>
      <c r="AA69" s="3403"/>
    </row>
    <row r="70" spans="1:27" s="2" customFormat="1">
      <c r="B70" s="157"/>
      <c r="C70" s="157"/>
      <c r="D70" s="157"/>
      <c r="E70" s="157"/>
      <c r="F70" s="157"/>
      <c r="G70" s="157"/>
      <c r="H70" s="157"/>
      <c r="I70" s="157"/>
      <c r="J70" s="157"/>
      <c r="W70" s="2345"/>
      <c r="X70" s="2345"/>
      <c r="Y70" s="3091"/>
      <c r="AA70" s="3403"/>
    </row>
    <row r="71" spans="1:27" s="2" customFormat="1">
      <c r="B71" s="157"/>
      <c r="C71" s="157"/>
      <c r="D71" s="157"/>
      <c r="E71" s="157"/>
      <c r="F71" s="157"/>
      <c r="G71" s="157"/>
      <c r="H71" s="157"/>
      <c r="I71" s="157"/>
      <c r="J71" s="157"/>
      <c r="W71" s="2345"/>
      <c r="X71" s="2345"/>
      <c r="Y71" s="3091"/>
      <c r="AA71" s="3403"/>
    </row>
    <row r="72" spans="1:27" s="2" customFormat="1">
      <c r="B72" s="157"/>
      <c r="C72" s="157"/>
      <c r="D72" s="157"/>
      <c r="E72" s="157"/>
      <c r="F72" s="157"/>
      <c r="G72" s="157"/>
      <c r="H72" s="157"/>
      <c r="I72" s="157"/>
      <c r="J72" s="157"/>
      <c r="W72" s="2345"/>
      <c r="X72" s="2345"/>
      <c r="Y72" s="3091"/>
      <c r="AA72" s="3403"/>
    </row>
    <row r="73" spans="1:27" s="2" customFormat="1">
      <c r="B73" s="157"/>
      <c r="C73" s="157"/>
      <c r="D73" s="157"/>
      <c r="E73" s="157"/>
      <c r="F73" s="157"/>
      <c r="G73" s="157"/>
      <c r="H73" s="157"/>
      <c r="I73" s="157"/>
      <c r="J73" s="157"/>
      <c r="W73" s="2345"/>
      <c r="X73" s="2345"/>
      <c r="Y73" s="3091"/>
      <c r="AA73" s="3403"/>
    </row>
    <row r="74" spans="1:27" s="2" customFormat="1">
      <c r="B74" s="157"/>
      <c r="C74" s="157"/>
      <c r="D74" s="157"/>
      <c r="E74" s="157"/>
      <c r="F74" s="157"/>
      <c r="G74" s="157"/>
      <c r="H74" s="157"/>
      <c r="I74" s="157"/>
      <c r="J74" s="157"/>
      <c r="W74" s="2345"/>
      <c r="X74" s="2345"/>
      <c r="Y74" s="3091"/>
      <c r="AA74" s="3403"/>
    </row>
    <row r="75" spans="1:27">
      <c r="A75" s="2"/>
      <c r="B75" s="157"/>
      <c r="C75" s="157"/>
      <c r="D75" s="157"/>
      <c r="E75" s="157"/>
      <c r="F75" s="157"/>
      <c r="G75" s="157"/>
      <c r="H75" s="157"/>
      <c r="I75" s="157"/>
      <c r="J75" s="157"/>
      <c r="K75" s="2"/>
      <c r="L75" s="2"/>
      <c r="M75" s="2"/>
      <c r="N75" s="2"/>
      <c r="O75" s="2"/>
      <c r="P75" s="2"/>
      <c r="Q75" s="2"/>
      <c r="R75" s="2"/>
    </row>
    <row r="76" spans="1:27">
      <c r="O76" s="2"/>
    </row>
    <row r="77" spans="1:27">
      <c r="O77" s="2"/>
    </row>
  </sheetData>
  <mergeCells count="38">
    <mergeCell ref="A30:D30"/>
    <mergeCell ref="E52:F52"/>
    <mergeCell ref="I29:J29"/>
    <mergeCell ref="I52:J52"/>
    <mergeCell ref="A44:D44"/>
    <mergeCell ref="G52:H52"/>
    <mergeCell ref="G29:H29"/>
    <mergeCell ref="E29:F29"/>
    <mergeCell ref="A59:D59"/>
    <mergeCell ref="A36:D36"/>
    <mergeCell ref="A42:D42"/>
    <mergeCell ref="A43:D43"/>
    <mergeCell ref="A46:D46"/>
    <mergeCell ref="A53:D53"/>
    <mergeCell ref="A17:D17"/>
    <mergeCell ref="A18:D18"/>
    <mergeCell ref="M29:N29"/>
    <mergeCell ref="B1:R2"/>
    <mergeCell ref="B27:P28"/>
    <mergeCell ref="Q3:R3"/>
    <mergeCell ref="K3:L3"/>
    <mergeCell ref="A10:D10"/>
    <mergeCell ref="E3:F3"/>
    <mergeCell ref="G3:H3"/>
    <mergeCell ref="I3:J3"/>
    <mergeCell ref="A4:D4"/>
    <mergeCell ref="M3:N3"/>
    <mergeCell ref="K29:L29"/>
    <mergeCell ref="A16:D16"/>
    <mergeCell ref="Q29:R29"/>
    <mergeCell ref="W3:X3"/>
    <mergeCell ref="W29:X29"/>
    <mergeCell ref="U3:V3"/>
    <mergeCell ref="S3:T3"/>
    <mergeCell ref="O3:P3"/>
    <mergeCell ref="O29:P29"/>
    <mergeCell ref="S29:T29"/>
    <mergeCell ref="U29:V29"/>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91"/>
  <sheetViews>
    <sheetView workbookViewId="0">
      <pane ySplit="5" topLeftCell="A63" activePane="bottomLeft" state="frozen"/>
      <selection pane="bottomLeft" activeCell="R69" sqref="R69"/>
    </sheetView>
  </sheetViews>
  <sheetFormatPr defaultColWidth="8.85546875" defaultRowHeight="12.75"/>
  <cols>
    <col min="1" max="1" width="6.85546875" customWidth="1"/>
    <col min="2" max="2" width="6.28515625" style="3" customWidth="1"/>
    <col min="3" max="4" width="5.7109375" style="3" customWidth="1"/>
    <col min="5" max="7" width="8.42578125" style="3" customWidth="1"/>
    <col min="8" max="8" width="9.5703125" style="3" customWidth="1"/>
    <col min="9" max="14" width="8.42578125" style="3" customWidth="1"/>
    <col min="15" max="15" width="6.28515625" customWidth="1"/>
    <col min="16" max="16" width="6.42578125" customWidth="1"/>
    <col min="17" max="17" width="4.85546875" customWidth="1"/>
  </cols>
  <sheetData>
    <row r="1" spans="1:17" ht="39.75" customHeight="1" thickBot="1">
      <c r="A1" s="198" t="s">
        <v>45</v>
      </c>
      <c r="B1" s="4364" t="s">
        <v>283</v>
      </c>
      <c r="C1" s="4795"/>
      <c r="D1" s="4795"/>
      <c r="E1" s="4795"/>
      <c r="F1" s="4795"/>
      <c r="G1" s="4795"/>
      <c r="H1" s="4795"/>
      <c r="I1" s="4795"/>
      <c r="J1" s="4795"/>
      <c r="K1" s="4795"/>
      <c r="L1" s="4795"/>
      <c r="M1" s="4795"/>
      <c r="N1" s="4796"/>
    </row>
    <row r="2" spans="1:17" ht="27.75" customHeight="1" thickBot="1">
      <c r="A2" s="404"/>
      <c r="B2" s="242"/>
      <c r="C2" s="243"/>
      <c r="D2" s="243"/>
      <c r="E2" s="4801" t="s">
        <v>284</v>
      </c>
      <c r="F2" s="4479"/>
      <c r="G2" s="4802"/>
      <c r="H2" s="4802"/>
      <c r="I2" s="4802"/>
      <c r="J2" s="4802"/>
      <c r="K2" s="4802"/>
      <c r="L2" s="4802"/>
      <c r="M2" s="4802"/>
      <c r="N2" s="4803"/>
    </row>
    <row r="3" spans="1:17" s="3" customFormat="1" ht="24" customHeight="1" thickBot="1">
      <c r="B3" s="244" t="s">
        <v>285</v>
      </c>
      <c r="C3" s="4804" t="s">
        <v>286</v>
      </c>
      <c r="D3" s="4726"/>
      <c r="E3" s="4797" t="s">
        <v>253</v>
      </c>
      <c r="F3" s="4798"/>
      <c r="G3" s="4797" t="s">
        <v>246</v>
      </c>
      <c r="H3" s="4798"/>
      <c r="I3" s="4799" t="s">
        <v>247</v>
      </c>
      <c r="J3" s="4798"/>
      <c r="K3" s="4797" t="s">
        <v>248</v>
      </c>
      <c r="L3" s="4800"/>
      <c r="M3" s="4805" t="s">
        <v>152</v>
      </c>
      <c r="N3" s="4806"/>
      <c r="O3" s="4"/>
      <c r="P3" s="4"/>
      <c r="Q3" s="245"/>
    </row>
    <row r="4" spans="1:17" ht="11.25" customHeight="1">
      <c r="B4" s="4786" t="s">
        <v>245</v>
      </c>
      <c r="C4" s="4757" t="s">
        <v>287</v>
      </c>
      <c r="D4" s="4793"/>
      <c r="E4" s="1686">
        <v>178</v>
      </c>
      <c r="F4" s="1248" t="s">
        <v>103</v>
      </c>
      <c r="G4" s="1686">
        <v>843</v>
      </c>
      <c r="H4" s="1248" t="s">
        <v>103</v>
      </c>
      <c r="I4" s="1685">
        <v>26141</v>
      </c>
      <c r="J4" s="1248" t="s">
        <v>103</v>
      </c>
      <c r="K4" s="1686">
        <v>146</v>
      </c>
      <c r="L4" s="1248" t="s">
        <v>103</v>
      </c>
      <c r="M4" s="1685">
        <f>E4+G4+I4+K4</f>
        <v>27308</v>
      </c>
      <c r="N4" s="1248" t="s">
        <v>103</v>
      </c>
    </row>
    <row r="5" spans="1:17" ht="3" customHeight="1">
      <c r="B5" s="4794"/>
      <c r="C5" s="4780"/>
      <c r="D5" s="4791"/>
      <c r="E5" s="4782"/>
      <c r="F5" s="4783"/>
      <c r="G5" s="4782"/>
      <c r="H5" s="4783"/>
      <c r="I5" s="4782"/>
      <c r="J5" s="4783"/>
      <c r="K5" s="4782"/>
      <c r="L5" s="4783"/>
      <c r="M5" s="4784"/>
      <c r="N5" s="4785"/>
    </row>
    <row r="6" spans="1:17" ht="13.15" customHeight="1">
      <c r="B6" s="4788"/>
      <c r="C6" s="4765" t="s">
        <v>288</v>
      </c>
      <c r="D6" s="4773"/>
      <c r="E6" s="1705">
        <v>0</v>
      </c>
      <c r="F6" s="247">
        <f>SUM(E6/E4*100)</f>
        <v>0</v>
      </c>
      <c r="G6" s="1705">
        <v>0</v>
      </c>
      <c r="H6" s="247">
        <f>SUM(G6/G4*100)</f>
        <v>0</v>
      </c>
      <c r="I6" s="1705">
        <v>0</v>
      </c>
      <c r="J6" s="247">
        <f>SUM(I6/I4*100)</f>
        <v>0</v>
      </c>
      <c r="K6" s="1705">
        <v>77</v>
      </c>
      <c r="L6" s="247">
        <f>SUM(K6/K4*100)</f>
        <v>52.739726027397261</v>
      </c>
      <c r="M6" s="1679">
        <v>77</v>
      </c>
      <c r="N6" s="248">
        <f>SUM(M6/M4*100)</f>
        <v>0.28196865387432257</v>
      </c>
      <c r="P6" s="2985"/>
    </row>
    <row r="7" spans="1:17" ht="13.15" customHeight="1">
      <c r="B7" s="4788"/>
      <c r="C7" s="4767" t="s">
        <v>289</v>
      </c>
      <c r="D7" s="4773"/>
      <c r="E7" s="1680">
        <v>0</v>
      </c>
      <c r="F7" s="247">
        <f>SUM(E7/E4*100)</f>
        <v>0</v>
      </c>
      <c r="G7" s="1680">
        <v>0</v>
      </c>
      <c r="H7" s="247">
        <f>SUM(G7/G4*100)</f>
        <v>0</v>
      </c>
      <c r="I7" s="1680">
        <v>9</v>
      </c>
      <c r="J7" s="247">
        <f>SUM(I7/I4*100)</f>
        <v>3.4428675261084125E-2</v>
      </c>
      <c r="K7" s="1680">
        <v>0</v>
      </c>
      <c r="L7" s="247">
        <f>SUM(K7/K4*100)</f>
        <v>0</v>
      </c>
      <c r="M7" s="1679">
        <v>9</v>
      </c>
      <c r="N7" s="248">
        <f>SUM(M7/M4*100)</f>
        <v>3.2957375128167571E-2</v>
      </c>
    </row>
    <row r="8" spans="1:17" ht="13.15" customHeight="1">
      <c r="B8" s="4788"/>
      <c r="C8" s="4769" t="s">
        <v>290</v>
      </c>
      <c r="D8" s="4773"/>
      <c r="E8" s="1680">
        <v>10</v>
      </c>
      <c r="F8" s="247">
        <f>SUM(E8/E4*100)</f>
        <v>5.6179775280898872</v>
      </c>
      <c r="G8" s="1680">
        <v>98</v>
      </c>
      <c r="H8" s="247">
        <f>SUM(G8/G4*100)</f>
        <v>11.625148279952551</v>
      </c>
      <c r="I8" s="1680">
        <v>1625</v>
      </c>
      <c r="J8" s="247">
        <f>SUM(I8/I4*100)</f>
        <v>6.2162885888068553</v>
      </c>
      <c r="K8" s="1680">
        <v>0</v>
      </c>
      <c r="L8" s="247">
        <f>SUM(K8/K4*100)</f>
        <v>0</v>
      </c>
      <c r="M8" s="1679">
        <v>1733</v>
      </c>
      <c r="N8" s="248">
        <f>SUM(M8/M4*100)</f>
        <v>6.3461256774571551</v>
      </c>
    </row>
    <row r="9" spans="1:17" ht="13.15" customHeight="1">
      <c r="B9" s="4788"/>
      <c r="C9" s="4767" t="s">
        <v>291</v>
      </c>
      <c r="D9" s="4773"/>
      <c r="E9" s="1680">
        <v>111</v>
      </c>
      <c r="F9" s="247">
        <f>SUM(E9/E4*100)</f>
        <v>62.359550561797747</v>
      </c>
      <c r="G9" s="1680">
        <v>548</v>
      </c>
      <c r="H9" s="247">
        <f>SUM(G9/G4*100)</f>
        <v>65.005931198102019</v>
      </c>
      <c r="I9" s="1680">
        <v>13563</v>
      </c>
      <c r="J9" s="247">
        <f>SUM(I9/I4*100)</f>
        <v>51.884013618453771</v>
      </c>
      <c r="K9" s="1680">
        <v>10</v>
      </c>
      <c r="L9" s="247">
        <f>SUM(K9/K4*100)</f>
        <v>6.8493150684931505</v>
      </c>
      <c r="M9" s="1679">
        <v>14232</v>
      </c>
      <c r="N9" s="248">
        <f>SUM(M9/M4*100)</f>
        <v>52.116595869342319</v>
      </c>
    </row>
    <row r="10" spans="1:17" ht="13.15" customHeight="1">
      <c r="B10" s="4788"/>
      <c r="C10" s="4767" t="s">
        <v>292</v>
      </c>
      <c r="D10" s="4773"/>
      <c r="E10" s="1680">
        <v>55</v>
      </c>
      <c r="F10" s="247">
        <f>SUM(E10/E4*100)</f>
        <v>30.898876404494381</v>
      </c>
      <c r="G10" s="1680">
        <v>187</v>
      </c>
      <c r="H10" s="247">
        <f>SUM(G10/G4*100)</f>
        <v>22.182680901542113</v>
      </c>
      <c r="I10" s="1680">
        <v>9215</v>
      </c>
      <c r="J10" s="247">
        <f>SUM(I10/I4*100)</f>
        <v>35.251138058987799</v>
      </c>
      <c r="K10" s="1680">
        <v>38</v>
      </c>
      <c r="L10" s="247">
        <f>SUM(K10/K4*100)</f>
        <v>26.027397260273972</v>
      </c>
      <c r="M10" s="1679">
        <v>9495</v>
      </c>
      <c r="N10" s="248">
        <f>SUM(M10/M4*100)</f>
        <v>34.770030760216784</v>
      </c>
    </row>
    <row r="11" spans="1:17" ht="13.15" customHeight="1" thickBot="1">
      <c r="B11" s="4789"/>
      <c r="C11" s="4771" t="s">
        <v>293</v>
      </c>
      <c r="D11" s="4792"/>
      <c r="E11" s="1682">
        <v>2</v>
      </c>
      <c r="F11" s="249">
        <f>SUM(E11/E4*100)</f>
        <v>1.1235955056179776</v>
      </c>
      <c r="G11" s="1682">
        <v>10</v>
      </c>
      <c r="H11" s="249">
        <f>SUM(G11/G4*100)</f>
        <v>1.1862396204033214</v>
      </c>
      <c r="I11" s="1682">
        <v>1729</v>
      </c>
      <c r="J11" s="249">
        <f>SUM(I11/I4*100)</f>
        <v>6.6141310584904938</v>
      </c>
      <c r="K11" s="1682">
        <v>21</v>
      </c>
      <c r="L11" s="249">
        <f>SUM(K11/K4*100)</f>
        <v>14.383561643835616</v>
      </c>
      <c r="M11" s="1684">
        <v>1762</v>
      </c>
      <c r="N11" s="250">
        <f>SUM(M11/M4*100)</f>
        <v>6.45232166398125</v>
      </c>
    </row>
    <row r="12" spans="1:17">
      <c r="B12" s="4786" t="s">
        <v>622</v>
      </c>
      <c r="C12" s="4757" t="s">
        <v>287</v>
      </c>
      <c r="D12" s="4779"/>
      <c r="E12" s="1685">
        <f>SUM(E14:E19)</f>
        <v>182</v>
      </c>
      <c r="F12" s="1248" t="s">
        <v>103</v>
      </c>
      <c r="G12" s="1704">
        <f>SUM(G14:G19)</f>
        <v>889</v>
      </c>
      <c r="H12" s="1248" t="s">
        <v>103</v>
      </c>
      <c r="I12" s="1685">
        <f>SUM(I14:I19)</f>
        <v>25779</v>
      </c>
      <c r="J12" s="1248" t="s">
        <v>103</v>
      </c>
      <c r="K12" s="1685">
        <f>SUM(K14:K19)</f>
        <v>140</v>
      </c>
      <c r="L12" s="1248" t="s">
        <v>103</v>
      </c>
      <c r="M12" s="1685">
        <f>SUM(M14:M19)</f>
        <v>26990</v>
      </c>
      <c r="N12" s="1248" t="s">
        <v>103</v>
      </c>
    </row>
    <row r="13" spans="1:17" ht="3" customHeight="1">
      <c r="B13" s="4794"/>
      <c r="C13" s="4780"/>
      <c r="D13" s="4781"/>
      <c r="E13" s="4782"/>
      <c r="F13" s="4783"/>
      <c r="G13" s="4782"/>
      <c r="H13" s="4783"/>
      <c r="I13" s="4782"/>
      <c r="J13" s="4783"/>
      <c r="K13" s="4782"/>
      <c r="L13" s="4783"/>
      <c r="M13" s="4784"/>
      <c r="N13" s="4785"/>
    </row>
    <row r="14" spans="1:17" ht="13.15" customHeight="1">
      <c r="B14" s="4788"/>
      <c r="C14" s="4765" t="s">
        <v>288</v>
      </c>
      <c r="D14" s="4773"/>
      <c r="E14" s="1681">
        <v>0</v>
      </c>
      <c r="F14" s="247">
        <f>SUM(E14/E12*100)</f>
        <v>0</v>
      </c>
      <c r="G14" s="1705">
        <v>0</v>
      </c>
      <c r="H14" s="247">
        <f>SUM(G14/G12*100)</f>
        <v>0</v>
      </c>
      <c r="I14" s="1705">
        <v>0</v>
      </c>
      <c r="J14" s="247">
        <f>SUM(I14/I12*100)</f>
        <v>0</v>
      </c>
      <c r="K14" s="1705">
        <v>72</v>
      </c>
      <c r="L14" s="247">
        <f>SUM(K14/K12*100)</f>
        <v>51.428571428571423</v>
      </c>
      <c r="M14" s="1679">
        <f>SUM(E14+G14+I14+K14)</f>
        <v>72</v>
      </c>
      <c r="N14" s="248">
        <f>SUM(M14/M12*100)</f>
        <v>0.26676546869210821</v>
      </c>
      <c r="P14" s="2985"/>
    </row>
    <row r="15" spans="1:17" ht="13.15" customHeight="1">
      <c r="B15" s="4788"/>
      <c r="C15" s="4767" t="s">
        <v>289</v>
      </c>
      <c r="D15" s="4773"/>
      <c r="E15" s="1681">
        <v>0</v>
      </c>
      <c r="F15" s="247">
        <f>SUM(E15/E12*100)</f>
        <v>0</v>
      </c>
      <c r="G15" s="1680">
        <v>0</v>
      </c>
      <c r="H15" s="247">
        <f>SUM(G15/G12*100)</f>
        <v>0</v>
      </c>
      <c r="I15" s="1680">
        <v>6</v>
      </c>
      <c r="J15" s="247">
        <f>SUM(I15/I12*100)</f>
        <v>2.327475852438031E-2</v>
      </c>
      <c r="K15" s="1680">
        <v>0</v>
      </c>
      <c r="L15" s="247">
        <f>SUM(K15/K12*100)</f>
        <v>0</v>
      </c>
      <c r="M15" s="1679">
        <f t="shared" ref="M15:M19" si="0">SUM(E15+G15+I15+K15)</f>
        <v>6</v>
      </c>
      <c r="N15" s="248">
        <f>SUM(M15/M12*100)</f>
        <v>2.223045572434235E-2</v>
      </c>
    </row>
    <row r="16" spans="1:17" ht="13.15" customHeight="1">
      <c r="B16" s="4788"/>
      <c r="C16" s="4769" t="s">
        <v>290</v>
      </c>
      <c r="D16" s="4773"/>
      <c r="E16" s="1681">
        <v>14</v>
      </c>
      <c r="F16" s="247">
        <f>SUM(E16/E12*100)</f>
        <v>7.6923076923076925</v>
      </c>
      <c r="G16" s="1680">
        <v>113</v>
      </c>
      <c r="H16" s="247">
        <f>SUM(G16/G12*100)</f>
        <v>12.710911136107987</v>
      </c>
      <c r="I16" s="1680">
        <v>1528</v>
      </c>
      <c r="J16" s="247">
        <f>SUM(I16/I12*100)</f>
        <v>5.9273051708755187</v>
      </c>
      <c r="K16" s="1680">
        <v>0</v>
      </c>
      <c r="L16" s="247">
        <f>SUM(K16/K12*100)</f>
        <v>0</v>
      </c>
      <c r="M16" s="1679">
        <f t="shared" si="0"/>
        <v>1655</v>
      </c>
      <c r="N16" s="248">
        <f>SUM(M16/M12*100)</f>
        <v>6.1319007039644307</v>
      </c>
    </row>
    <row r="17" spans="2:16" ht="13.15" customHeight="1">
      <c r="B17" s="4788"/>
      <c r="C17" s="4767" t="s">
        <v>291</v>
      </c>
      <c r="D17" s="4773"/>
      <c r="E17" s="1681">
        <v>109</v>
      </c>
      <c r="F17" s="247">
        <f>SUM(E17/E12*100)</f>
        <v>59.890109890109891</v>
      </c>
      <c r="G17" s="1680">
        <v>568</v>
      </c>
      <c r="H17" s="247">
        <f>SUM(G17/G12*100)</f>
        <v>63.892013498312714</v>
      </c>
      <c r="I17" s="1680">
        <v>13089</v>
      </c>
      <c r="J17" s="247">
        <f>SUM(I17/I12*100)</f>
        <v>50.773885720935638</v>
      </c>
      <c r="K17" s="1680">
        <v>7</v>
      </c>
      <c r="L17" s="247">
        <f>SUM(K17/K12*100)</f>
        <v>5</v>
      </c>
      <c r="M17" s="1679">
        <f t="shared" si="0"/>
        <v>13773</v>
      </c>
      <c r="N17" s="248">
        <f>SUM(M17/M12*100)</f>
        <v>51.030011115227857</v>
      </c>
    </row>
    <row r="18" spans="2:16" ht="13.15" customHeight="1">
      <c r="B18" s="4788"/>
      <c r="C18" s="4767" t="s">
        <v>292</v>
      </c>
      <c r="D18" s="4773"/>
      <c r="E18" s="1681">
        <v>57</v>
      </c>
      <c r="F18" s="247">
        <f>SUM(E18/E12*100)</f>
        <v>31.318681318681318</v>
      </c>
      <c r="G18" s="1680">
        <v>196</v>
      </c>
      <c r="H18" s="247">
        <f>SUM(G18/G12*100)</f>
        <v>22.047244094488189</v>
      </c>
      <c r="I18" s="1680">
        <v>9289</v>
      </c>
      <c r="J18" s="247">
        <f>SUM(I18/I12*100)</f>
        <v>36.03320532216145</v>
      </c>
      <c r="K18" s="1680">
        <v>42</v>
      </c>
      <c r="L18" s="247">
        <f>SUM(K18/K12*100)</f>
        <v>30</v>
      </c>
      <c r="M18" s="1679">
        <f t="shared" si="0"/>
        <v>9584</v>
      </c>
      <c r="N18" s="248">
        <f>SUM(M18/M12*100)</f>
        <v>35.509447943682851</v>
      </c>
    </row>
    <row r="19" spans="2:16" ht="13.15" customHeight="1" thickBot="1">
      <c r="B19" s="4788"/>
      <c r="C19" s="4767" t="s">
        <v>293</v>
      </c>
      <c r="D19" s="4773"/>
      <c r="E19" s="1683">
        <v>2</v>
      </c>
      <c r="F19" s="249">
        <f>SUM(E19/E12*100)</f>
        <v>1.098901098901099</v>
      </c>
      <c r="G19" s="1682">
        <v>12</v>
      </c>
      <c r="H19" s="247">
        <f>SUM(G19/G12*100)</f>
        <v>1.3498312710911136</v>
      </c>
      <c r="I19" s="1682">
        <v>1867</v>
      </c>
      <c r="J19" s="247">
        <f>SUM(I19/I12*100)</f>
        <v>7.2423290275030068</v>
      </c>
      <c r="K19" s="1682">
        <v>19</v>
      </c>
      <c r="L19" s="247">
        <f>SUM(K19/K12*100)</f>
        <v>13.571428571428571</v>
      </c>
      <c r="M19" s="1679">
        <f t="shared" si="0"/>
        <v>1900</v>
      </c>
      <c r="N19" s="248">
        <f>SUM(M19/M12*100)</f>
        <v>7.0396443127084112</v>
      </c>
    </row>
    <row r="20" spans="2:16" ht="12.75" customHeight="1">
      <c r="B20" s="4786" t="s">
        <v>681</v>
      </c>
      <c r="C20" s="4757" t="s">
        <v>287</v>
      </c>
      <c r="D20" s="4793"/>
      <c r="E20" s="1685">
        <f>SUM(E22:E27)</f>
        <v>178</v>
      </c>
      <c r="F20" s="1248" t="s">
        <v>103</v>
      </c>
      <c r="G20" s="1685">
        <f>SUM(G22:G27)</f>
        <v>935</v>
      </c>
      <c r="H20" s="1248" t="s">
        <v>103</v>
      </c>
      <c r="I20" s="1685">
        <f>SUM(I22:I27)</f>
        <v>25452</v>
      </c>
      <c r="J20" s="1248" t="s">
        <v>103</v>
      </c>
      <c r="K20" s="1685">
        <f>SUM(K22:K27)</f>
        <v>133</v>
      </c>
      <c r="L20" s="1249" t="s">
        <v>103</v>
      </c>
      <c r="M20" s="1685">
        <f>SUM(M22:M27)</f>
        <v>26698</v>
      </c>
      <c r="N20" s="1250" t="s">
        <v>103</v>
      </c>
    </row>
    <row r="21" spans="2:16" ht="3" customHeight="1">
      <c r="B21" s="4794"/>
      <c r="C21" s="4780"/>
      <c r="D21" s="4791"/>
      <c r="E21" s="4782"/>
      <c r="F21" s="4783"/>
      <c r="G21" s="4782"/>
      <c r="H21" s="4783"/>
      <c r="I21" s="4782"/>
      <c r="J21" s="4783"/>
      <c r="K21" s="4782"/>
      <c r="L21" s="4783"/>
      <c r="M21" s="4784"/>
      <c r="N21" s="4785"/>
    </row>
    <row r="22" spans="2:16" ht="13.15" customHeight="1">
      <c r="B22" s="4788"/>
      <c r="C22" s="4765" t="s">
        <v>288</v>
      </c>
      <c r="D22" s="4773"/>
      <c r="E22" s="1705">
        <v>0</v>
      </c>
      <c r="F22" s="247">
        <f>SUM(E22/E20*100)</f>
        <v>0</v>
      </c>
      <c r="G22" s="1705">
        <v>0</v>
      </c>
      <c r="H22" s="247">
        <f>SUM(G22/G20*100)</f>
        <v>0</v>
      </c>
      <c r="I22" s="1705">
        <v>0</v>
      </c>
      <c r="J22" s="247">
        <f>SUM(I22/I20*100)</f>
        <v>0</v>
      </c>
      <c r="K22" s="1705">
        <v>65</v>
      </c>
      <c r="L22" s="1204">
        <f>SUM(K22/K20*100)</f>
        <v>48.872180451127818</v>
      </c>
      <c r="M22" s="1679">
        <f t="shared" ref="M22:M28" si="1">SUM(E22+G22+I22+K22)</f>
        <v>65</v>
      </c>
      <c r="N22" s="248">
        <f>SUM(M22/M20*100)</f>
        <v>0.24346392988238821</v>
      </c>
      <c r="P22" s="2985"/>
    </row>
    <row r="23" spans="2:16" ht="13.15" customHeight="1">
      <c r="B23" s="4788"/>
      <c r="C23" s="4767" t="s">
        <v>289</v>
      </c>
      <c r="D23" s="4773"/>
      <c r="E23" s="1680">
        <v>0</v>
      </c>
      <c r="F23" s="247">
        <f>SUM(E23/E20*100)</f>
        <v>0</v>
      </c>
      <c r="G23" s="1680">
        <v>0</v>
      </c>
      <c r="H23" s="247">
        <f>SUM(G23/G20*100)</f>
        <v>0</v>
      </c>
      <c r="I23" s="1680">
        <v>4</v>
      </c>
      <c r="J23" s="247">
        <f>SUM(I23/I20*100)</f>
        <v>1.5715857300015717E-2</v>
      </c>
      <c r="K23" s="1680">
        <v>0</v>
      </c>
      <c r="L23" s="1204">
        <f>SUM(K23/K20*100)</f>
        <v>0</v>
      </c>
      <c r="M23" s="1679">
        <f t="shared" si="1"/>
        <v>4</v>
      </c>
      <c r="N23" s="248">
        <f>SUM(M23/M20*100)</f>
        <v>1.4982395685070041E-2</v>
      </c>
    </row>
    <row r="24" spans="2:16" ht="13.15" customHeight="1">
      <c r="B24" s="4788"/>
      <c r="C24" s="4769" t="s">
        <v>290</v>
      </c>
      <c r="D24" s="4773"/>
      <c r="E24" s="1680">
        <v>11</v>
      </c>
      <c r="F24" s="247">
        <f>SUM(E24/E20*100)</f>
        <v>6.179775280898876</v>
      </c>
      <c r="G24" s="1680">
        <v>117</v>
      </c>
      <c r="H24" s="247">
        <f>SUM(G24/G20*100)</f>
        <v>12.513368983957218</v>
      </c>
      <c r="I24" s="1680">
        <v>1412</v>
      </c>
      <c r="J24" s="247">
        <f>SUM(I24/I20*100)</f>
        <v>5.5476976269055474</v>
      </c>
      <c r="K24" s="1680">
        <v>0</v>
      </c>
      <c r="L24" s="1204">
        <f>SUM(K24/K20*100)</f>
        <v>0</v>
      </c>
      <c r="M24" s="1679">
        <f t="shared" si="1"/>
        <v>1540</v>
      </c>
      <c r="N24" s="248">
        <f>SUM(M24/M20*100)</f>
        <v>5.7682223387519667</v>
      </c>
    </row>
    <row r="25" spans="2:16" ht="13.15" customHeight="1">
      <c r="B25" s="4788"/>
      <c r="C25" s="4767" t="s">
        <v>291</v>
      </c>
      <c r="D25" s="4773"/>
      <c r="E25" s="1680">
        <v>106</v>
      </c>
      <c r="F25" s="247">
        <f>SUM(E25/E20*100)</f>
        <v>59.550561797752813</v>
      </c>
      <c r="G25" s="1680">
        <v>600</v>
      </c>
      <c r="H25" s="247">
        <f>SUM(G25/G20*100)</f>
        <v>64.171122994652407</v>
      </c>
      <c r="I25" s="1680">
        <v>12711</v>
      </c>
      <c r="J25" s="247">
        <f>SUM(I25/I20*100)</f>
        <v>49.941065535124942</v>
      </c>
      <c r="K25" s="1680">
        <v>8</v>
      </c>
      <c r="L25" s="1204">
        <f>SUM(K25/K20*100)</f>
        <v>6.0150375939849621</v>
      </c>
      <c r="M25" s="1679">
        <f t="shared" si="1"/>
        <v>13425</v>
      </c>
      <c r="N25" s="248">
        <f>SUM(M25/M20*100)</f>
        <v>50.28466551801634</v>
      </c>
    </row>
    <row r="26" spans="2:16" ht="13.15" customHeight="1">
      <c r="B26" s="4788"/>
      <c r="C26" s="4767" t="s">
        <v>292</v>
      </c>
      <c r="D26" s="4773"/>
      <c r="E26" s="1680">
        <v>58</v>
      </c>
      <c r="F26" s="247">
        <f>SUM(E26/E20*100)</f>
        <v>32.584269662921351</v>
      </c>
      <c r="G26" s="1680">
        <v>200</v>
      </c>
      <c r="H26" s="247">
        <f>SUM(G26/G20*100)</f>
        <v>21.390374331550802</v>
      </c>
      <c r="I26" s="1680">
        <v>9422</v>
      </c>
      <c r="J26" s="247">
        <f>SUM(I26/I20*100)</f>
        <v>37.018701870187023</v>
      </c>
      <c r="K26" s="1680">
        <v>43</v>
      </c>
      <c r="L26" s="1204">
        <f>SUM(K26/K20*100)</f>
        <v>32.330827067669169</v>
      </c>
      <c r="M26" s="1679">
        <f t="shared" si="1"/>
        <v>9723</v>
      </c>
      <c r="N26" s="248">
        <f>SUM(M26/M20*100)</f>
        <v>36.418458311484009</v>
      </c>
    </row>
    <row r="27" spans="2:16" ht="13.15" customHeight="1" thickBot="1">
      <c r="B27" s="4789"/>
      <c r="C27" s="4771" t="s">
        <v>293</v>
      </c>
      <c r="D27" s="4792"/>
      <c r="E27" s="1682">
        <v>3</v>
      </c>
      <c r="F27" s="249">
        <f>SUM(E27/E20*100)</f>
        <v>1.6853932584269662</v>
      </c>
      <c r="G27" s="1682">
        <v>18</v>
      </c>
      <c r="H27" s="249">
        <f>SUM(G27/G20*100)</f>
        <v>1.9251336898395723</v>
      </c>
      <c r="I27" s="1682">
        <v>1903</v>
      </c>
      <c r="J27" s="249">
        <f>SUM(I27/I20*100)</f>
        <v>7.4768191104824773</v>
      </c>
      <c r="K27" s="1682">
        <v>17</v>
      </c>
      <c r="L27" s="1205">
        <f>SUM(K27/K20*100)</f>
        <v>12.781954887218044</v>
      </c>
      <c r="M27" s="1684">
        <f t="shared" si="1"/>
        <v>1941</v>
      </c>
      <c r="N27" s="250">
        <f>SUM(M27/M20*100)</f>
        <v>7.2702075061802391</v>
      </c>
    </row>
    <row r="28" spans="2:16">
      <c r="B28" s="4786" t="s">
        <v>737</v>
      </c>
      <c r="C28" s="4757" t="s">
        <v>287</v>
      </c>
      <c r="D28" s="4793"/>
      <c r="E28" s="1685">
        <f>SUM(E30:E35)</f>
        <v>190</v>
      </c>
      <c r="F28" s="1248" t="s">
        <v>103</v>
      </c>
      <c r="G28" s="1685">
        <f>SUM(G30:G35)</f>
        <v>973</v>
      </c>
      <c r="H28" s="1248" t="s">
        <v>103</v>
      </c>
      <c r="I28" s="1685">
        <f>SUM(I30:I35)</f>
        <v>24998</v>
      </c>
      <c r="J28" s="1248" t="s">
        <v>103</v>
      </c>
      <c r="K28" s="1685">
        <f>SUM(K30:K35)</f>
        <v>102</v>
      </c>
      <c r="L28" s="1249" t="s">
        <v>103</v>
      </c>
      <c r="M28" s="1685">
        <f t="shared" si="1"/>
        <v>26263</v>
      </c>
      <c r="N28" s="1250" t="s">
        <v>103</v>
      </c>
    </row>
    <row r="29" spans="2:16" ht="3" customHeight="1">
      <c r="B29" s="4794"/>
      <c r="C29" s="4780"/>
      <c r="D29" s="4791"/>
      <c r="E29" s="4782"/>
      <c r="F29" s="4783"/>
      <c r="G29" s="4782"/>
      <c r="H29" s="4783"/>
      <c r="I29" s="4782"/>
      <c r="J29" s="4783"/>
      <c r="K29" s="4782"/>
      <c r="L29" s="4783"/>
      <c r="M29" s="4784"/>
      <c r="N29" s="4785"/>
    </row>
    <row r="30" spans="2:16" ht="13.15" customHeight="1">
      <c r="B30" s="4788"/>
      <c r="C30" s="4765" t="s">
        <v>288</v>
      </c>
      <c r="D30" s="4773"/>
      <c r="E30" s="1705">
        <v>0</v>
      </c>
      <c r="F30" s="247">
        <f>SUM(E30/E28*100)</f>
        <v>0</v>
      </c>
      <c r="G30" s="1705">
        <v>0</v>
      </c>
      <c r="H30" s="247">
        <f>SUM(G30/G28*100)</f>
        <v>0</v>
      </c>
      <c r="I30" s="1705">
        <v>0</v>
      </c>
      <c r="J30" s="247">
        <f>SUM(I30/I28*100)</f>
        <v>0</v>
      </c>
      <c r="K30" s="1705">
        <v>46</v>
      </c>
      <c r="L30" s="1204">
        <f>SUM(K30/K28*100)</f>
        <v>45.098039215686278</v>
      </c>
      <c r="M30" s="1679">
        <f t="shared" ref="M30:M35" si="2">SUM(K30,I30,G30,E30)</f>
        <v>46</v>
      </c>
      <c r="N30" s="248">
        <f>SUM(M30/M28*100)</f>
        <v>0.17515135361535239</v>
      </c>
      <c r="P30" s="2985"/>
    </row>
    <row r="31" spans="2:16" ht="13.15" customHeight="1">
      <c r="B31" s="4788"/>
      <c r="C31" s="4767" t="s">
        <v>289</v>
      </c>
      <c r="D31" s="4773"/>
      <c r="E31" s="1680">
        <v>0</v>
      </c>
      <c r="F31" s="247">
        <f>SUM(E31/E28*100)</f>
        <v>0</v>
      </c>
      <c r="G31" s="1680">
        <v>0</v>
      </c>
      <c r="H31" s="247">
        <f>SUM(G31/G28*100)</f>
        <v>0</v>
      </c>
      <c r="I31" s="1680">
        <v>7</v>
      </c>
      <c r="J31" s="247">
        <f>SUM(I31/I28*100)</f>
        <v>2.8002240179214339E-2</v>
      </c>
      <c r="K31" s="1680">
        <v>0</v>
      </c>
      <c r="L31" s="1204">
        <f>SUM(K31/K28*100)</f>
        <v>0</v>
      </c>
      <c r="M31" s="1679">
        <f t="shared" si="2"/>
        <v>7</v>
      </c>
      <c r="N31" s="248">
        <f>SUM(M31/M28*100)</f>
        <v>2.6653466854510147E-2</v>
      </c>
      <c r="P31" s="203"/>
    </row>
    <row r="32" spans="2:16" ht="13.15" customHeight="1">
      <c r="B32" s="4788"/>
      <c r="C32" s="4769" t="s">
        <v>290</v>
      </c>
      <c r="D32" s="4773"/>
      <c r="E32" s="1680">
        <v>17</v>
      </c>
      <c r="F32" s="247">
        <f>SUM(E32/E28*100)</f>
        <v>8.9473684210526319</v>
      </c>
      <c r="G32" s="1680">
        <v>120</v>
      </c>
      <c r="H32" s="247">
        <f>SUM(G32/G28*100)</f>
        <v>12.332990750256938</v>
      </c>
      <c r="I32" s="1680">
        <v>1352</v>
      </c>
      <c r="J32" s="247">
        <f>SUM(I32/I28*100)</f>
        <v>5.4084326746139695</v>
      </c>
      <c r="K32" s="1680">
        <v>0</v>
      </c>
      <c r="L32" s="1204">
        <f>SUM(K32/K28*100)</f>
        <v>0</v>
      </c>
      <c r="M32" s="1679">
        <f t="shared" si="2"/>
        <v>1489</v>
      </c>
      <c r="N32" s="248">
        <f>SUM(M32/M28*100)</f>
        <v>5.6695731637665157</v>
      </c>
      <c r="P32" s="203"/>
    </row>
    <row r="33" spans="2:16" ht="13.15" customHeight="1">
      <c r="B33" s="4788"/>
      <c r="C33" s="4767" t="s">
        <v>291</v>
      </c>
      <c r="D33" s="4773"/>
      <c r="E33" s="1680">
        <v>106</v>
      </c>
      <c r="F33" s="247">
        <f>SUM(E33/E28*100)</f>
        <v>55.78947368421052</v>
      </c>
      <c r="G33" s="1680">
        <v>597</v>
      </c>
      <c r="H33" s="247">
        <f>SUM(G33/G28*100)</f>
        <v>61.356628982528264</v>
      </c>
      <c r="I33" s="1680">
        <v>12228</v>
      </c>
      <c r="J33" s="247">
        <f>SUM(I33/I28*100)</f>
        <v>48.915913273061847</v>
      </c>
      <c r="K33" s="1680">
        <v>8</v>
      </c>
      <c r="L33" s="1204">
        <f>SUM(K33/K28*100)</f>
        <v>7.8431372549019605</v>
      </c>
      <c r="M33" s="1679">
        <f t="shared" si="2"/>
        <v>12939</v>
      </c>
      <c r="N33" s="248">
        <f>SUM(M33/M28*100)</f>
        <v>49.26702966150097</v>
      </c>
      <c r="P33" s="203"/>
    </row>
    <row r="34" spans="2:16" ht="13.15" customHeight="1">
      <c r="B34" s="4788"/>
      <c r="C34" s="4767" t="s">
        <v>292</v>
      </c>
      <c r="D34" s="4773"/>
      <c r="E34" s="1680">
        <v>65</v>
      </c>
      <c r="F34" s="247">
        <f>SUM(E34/E28*100)</f>
        <v>34.210526315789473</v>
      </c>
      <c r="G34" s="1680">
        <v>237</v>
      </c>
      <c r="H34" s="247">
        <f>SUM(G34/G28*100)</f>
        <v>24.357656731757451</v>
      </c>
      <c r="I34" s="1680">
        <v>9458</v>
      </c>
      <c r="J34" s="247">
        <f>SUM(I34/I28*100)</f>
        <v>37.835026802144171</v>
      </c>
      <c r="K34" s="1680">
        <v>31</v>
      </c>
      <c r="L34" s="1204">
        <f>SUM(K34/K28*100)</f>
        <v>30.392156862745097</v>
      </c>
      <c r="M34" s="1679">
        <f t="shared" si="2"/>
        <v>9791</v>
      </c>
      <c r="N34" s="248">
        <f>SUM(M34/M28*100)</f>
        <v>37.280584853215551</v>
      </c>
      <c r="P34" s="203"/>
    </row>
    <row r="35" spans="2:16" ht="13.15" customHeight="1" thickBot="1">
      <c r="B35" s="4789"/>
      <c r="C35" s="4771" t="s">
        <v>293</v>
      </c>
      <c r="D35" s="4792"/>
      <c r="E35" s="1682">
        <v>2</v>
      </c>
      <c r="F35" s="249">
        <f>SUM(E35/E28*100)</f>
        <v>1.0526315789473684</v>
      </c>
      <c r="G35" s="1682">
        <v>19</v>
      </c>
      <c r="H35" s="249">
        <f>SUM(G35/G28*100)</f>
        <v>1.9527235354573484</v>
      </c>
      <c r="I35" s="1682">
        <v>1953</v>
      </c>
      <c r="J35" s="249">
        <f>SUM(I35/I28*100)</f>
        <v>7.8126250100007999</v>
      </c>
      <c r="K35" s="1682">
        <v>17</v>
      </c>
      <c r="L35" s="1205">
        <f>SUM(K35/K28*100)</f>
        <v>16.666666666666664</v>
      </c>
      <c r="M35" s="1684">
        <f t="shared" si="2"/>
        <v>1991</v>
      </c>
      <c r="N35" s="250">
        <f>SUM(M35/M28*100)</f>
        <v>7.5810075010471003</v>
      </c>
      <c r="P35" s="203"/>
    </row>
    <row r="36" spans="2:16" ht="13.15" customHeight="1">
      <c r="B36" s="4754" t="s">
        <v>767</v>
      </c>
      <c r="C36" s="4757" t="s">
        <v>287</v>
      </c>
      <c r="D36" s="4779"/>
      <c r="E36" s="1685">
        <v>188</v>
      </c>
      <c r="F36" s="1248" t="s">
        <v>103</v>
      </c>
      <c r="G36" s="1685">
        <v>930</v>
      </c>
      <c r="H36" s="1248" t="s">
        <v>103</v>
      </c>
      <c r="I36" s="1685">
        <v>24454</v>
      </c>
      <c r="J36" s="1248" t="s">
        <v>103</v>
      </c>
      <c r="K36" s="1685">
        <v>92</v>
      </c>
      <c r="L36" s="1249" t="s">
        <v>103</v>
      </c>
      <c r="M36" s="1685">
        <v>25664</v>
      </c>
      <c r="N36" s="1250" t="s">
        <v>103</v>
      </c>
      <c r="P36" s="203"/>
    </row>
    <row r="37" spans="2:16" ht="3" customHeight="1">
      <c r="B37" s="4776"/>
      <c r="C37" s="4780"/>
      <c r="D37" s="4781"/>
      <c r="E37" s="4782"/>
      <c r="F37" s="4783"/>
      <c r="G37" s="4782"/>
      <c r="H37" s="4783"/>
      <c r="I37" s="4782"/>
      <c r="J37" s="4783"/>
      <c r="K37" s="4782"/>
      <c r="L37" s="4783"/>
      <c r="M37" s="4784"/>
      <c r="N37" s="4785"/>
      <c r="P37" s="203"/>
    </row>
    <row r="38" spans="2:16" ht="13.15" customHeight="1">
      <c r="B38" s="4777"/>
      <c r="C38" s="4765" t="s">
        <v>288</v>
      </c>
      <c r="D38" s="4773"/>
      <c r="E38" s="1705">
        <v>0</v>
      </c>
      <c r="F38" s="235">
        <v>0</v>
      </c>
      <c r="G38" s="1705">
        <v>0</v>
      </c>
      <c r="H38" s="247">
        <v>0</v>
      </c>
      <c r="I38" s="1705">
        <v>0</v>
      </c>
      <c r="J38" s="247">
        <v>0</v>
      </c>
      <c r="K38" s="1705">
        <v>42</v>
      </c>
      <c r="L38" s="1204">
        <v>45.652173913043477</v>
      </c>
      <c r="M38" s="1679">
        <v>42</v>
      </c>
      <c r="N38" s="248">
        <v>0.16365336658354115</v>
      </c>
      <c r="P38" s="2985"/>
    </row>
    <row r="39" spans="2:16" ht="13.15" customHeight="1">
      <c r="B39" s="4777"/>
      <c r="C39" s="4767" t="s">
        <v>289</v>
      </c>
      <c r="D39" s="4773"/>
      <c r="E39" s="1680">
        <v>0</v>
      </c>
      <c r="F39" s="247">
        <v>0</v>
      </c>
      <c r="G39" s="1705">
        <v>0</v>
      </c>
      <c r="H39" s="247">
        <v>0</v>
      </c>
      <c r="I39" s="1680">
        <v>5</v>
      </c>
      <c r="J39" s="247">
        <v>2.044655271121289E-2</v>
      </c>
      <c r="K39" s="1680">
        <v>0</v>
      </c>
      <c r="L39" s="1204">
        <v>0</v>
      </c>
      <c r="M39" s="1679">
        <v>5</v>
      </c>
      <c r="N39" s="248">
        <v>1.9482543640897756E-2</v>
      </c>
      <c r="P39" s="203"/>
    </row>
    <row r="40" spans="2:16" ht="13.15" customHeight="1">
      <c r="B40" s="4777"/>
      <c r="C40" s="4769" t="s">
        <v>290</v>
      </c>
      <c r="D40" s="4773"/>
      <c r="E40" s="1680">
        <v>19</v>
      </c>
      <c r="F40" s="247">
        <v>10.106382978723403</v>
      </c>
      <c r="G40" s="1681">
        <v>120</v>
      </c>
      <c r="H40" s="247">
        <v>12.903225806451612</v>
      </c>
      <c r="I40" s="1680">
        <v>1258</v>
      </c>
      <c r="J40" s="247">
        <v>5.1443526621411628</v>
      </c>
      <c r="K40" s="1680">
        <v>0</v>
      </c>
      <c r="L40" s="1204">
        <v>0</v>
      </c>
      <c r="M40" s="1679">
        <v>1397</v>
      </c>
      <c r="N40" s="248">
        <v>5.4434226932668324</v>
      </c>
      <c r="P40" s="203"/>
    </row>
    <row r="41" spans="2:16" ht="13.15" customHeight="1">
      <c r="B41" s="4777"/>
      <c r="C41" s="4767" t="s">
        <v>291</v>
      </c>
      <c r="D41" s="4773"/>
      <c r="E41" s="1680">
        <v>106</v>
      </c>
      <c r="F41" s="247">
        <v>56.38297872340425</v>
      </c>
      <c r="G41" s="1681">
        <v>553</v>
      </c>
      <c r="H41" s="247">
        <v>59.462365591397848</v>
      </c>
      <c r="I41" s="1680">
        <v>11708</v>
      </c>
      <c r="J41" s="247">
        <v>47.877647828576102</v>
      </c>
      <c r="K41" s="1680">
        <v>6</v>
      </c>
      <c r="L41" s="1204">
        <v>6.5217391304347823</v>
      </c>
      <c r="M41" s="1679">
        <v>12373</v>
      </c>
      <c r="N41" s="248">
        <v>48.211502493765586</v>
      </c>
      <c r="P41" s="203"/>
    </row>
    <row r="42" spans="2:16" ht="13.15" customHeight="1">
      <c r="B42" s="4777"/>
      <c r="C42" s="4767" t="s">
        <v>292</v>
      </c>
      <c r="D42" s="4773"/>
      <c r="E42" s="1680">
        <v>59</v>
      </c>
      <c r="F42" s="247">
        <v>31.382978723404253</v>
      </c>
      <c r="G42" s="1681">
        <v>239</v>
      </c>
      <c r="H42" s="247">
        <v>25.6989247311828</v>
      </c>
      <c r="I42" s="1680">
        <v>9508</v>
      </c>
      <c r="J42" s="247">
        <v>38.881164635642428</v>
      </c>
      <c r="K42" s="1680">
        <v>27</v>
      </c>
      <c r="L42" s="1204">
        <v>29.347826086956523</v>
      </c>
      <c r="M42" s="1679">
        <v>9833</v>
      </c>
      <c r="N42" s="248">
        <v>38.314370324189525</v>
      </c>
      <c r="P42" s="203"/>
    </row>
    <row r="43" spans="2:16" ht="13.15" customHeight="1" thickBot="1">
      <c r="B43" s="4778"/>
      <c r="C43" s="4771" t="s">
        <v>293</v>
      </c>
      <c r="D43" s="4774"/>
      <c r="E43" s="1682">
        <v>4</v>
      </c>
      <c r="F43" s="249">
        <v>2.1276595744680851</v>
      </c>
      <c r="G43" s="1683">
        <v>18</v>
      </c>
      <c r="H43" s="249">
        <v>1.935483870967742</v>
      </c>
      <c r="I43" s="1682">
        <v>1975</v>
      </c>
      <c r="J43" s="249">
        <v>8.076388320929091</v>
      </c>
      <c r="K43" s="1682">
        <v>17</v>
      </c>
      <c r="L43" s="1205">
        <v>18.478260869565215</v>
      </c>
      <c r="M43" s="1684">
        <v>2014</v>
      </c>
      <c r="N43" s="250">
        <v>7.8475685785536156</v>
      </c>
      <c r="P43" s="203"/>
    </row>
    <row r="44" spans="2:16">
      <c r="B44" s="4786" t="s">
        <v>797</v>
      </c>
      <c r="C44" s="4757" t="s">
        <v>287</v>
      </c>
      <c r="D44" s="4779"/>
      <c r="E44" s="1685">
        <f>SUM(E46:E51)</f>
        <v>190</v>
      </c>
      <c r="F44" s="1248" t="s">
        <v>103</v>
      </c>
      <c r="G44" s="1685">
        <f>SUM(G46:G51)</f>
        <v>960</v>
      </c>
      <c r="H44" s="1248" t="s">
        <v>103</v>
      </c>
      <c r="I44" s="1685">
        <f>SUM(I46:I51)</f>
        <v>23819</v>
      </c>
      <c r="J44" s="1248" t="s">
        <v>103</v>
      </c>
      <c r="K44" s="1685">
        <f>SUM(K46:K51)</f>
        <v>83</v>
      </c>
      <c r="L44" s="1249" t="s">
        <v>103</v>
      </c>
      <c r="M44" s="1685">
        <f>SUM(E44+G44+I44+K44)</f>
        <v>25052</v>
      </c>
      <c r="N44" s="1250" t="s">
        <v>103</v>
      </c>
    </row>
    <row r="45" spans="2:16" ht="3" customHeight="1">
      <c r="B45" s="4787"/>
      <c r="C45" s="4780"/>
      <c r="D45" s="4781"/>
      <c r="E45" s="4782"/>
      <c r="F45" s="4783"/>
      <c r="G45" s="4782"/>
      <c r="H45" s="4783"/>
      <c r="I45" s="4782"/>
      <c r="J45" s="4783"/>
      <c r="K45" s="4782"/>
      <c r="L45" s="4783"/>
      <c r="M45" s="4784"/>
      <c r="N45" s="4785"/>
    </row>
    <row r="46" spans="2:16" ht="13.15" customHeight="1">
      <c r="B46" s="4788"/>
      <c r="C46" s="4765" t="s">
        <v>288</v>
      </c>
      <c r="D46" s="4773"/>
      <c r="E46" s="1705">
        <v>0</v>
      </c>
      <c r="F46" s="235">
        <f>SUM(E46/E44*100)</f>
        <v>0</v>
      </c>
      <c r="G46" s="1705">
        <v>0</v>
      </c>
      <c r="H46" s="247">
        <f>SUM(G46/G44*100)</f>
        <v>0</v>
      </c>
      <c r="I46" s="1705">
        <v>0</v>
      </c>
      <c r="J46" s="247">
        <f>SUM(I46/I44*100)</f>
        <v>0</v>
      </c>
      <c r="K46" s="1705">
        <v>39</v>
      </c>
      <c r="L46" s="1204">
        <f>SUM(K46/K44*100)</f>
        <v>46.987951807228917</v>
      </c>
      <c r="M46" s="1679">
        <f>SUM(E46+G46+I46+K46)</f>
        <v>39</v>
      </c>
      <c r="N46" s="248">
        <f>SUM(M46/M44*100)</f>
        <v>0.15567619351748363</v>
      </c>
      <c r="P46" s="2985"/>
    </row>
    <row r="47" spans="2:16" ht="13.15" customHeight="1">
      <c r="B47" s="4788"/>
      <c r="C47" s="4767" t="s">
        <v>289</v>
      </c>
      <c r="D47" s="4773"/>
      <c r="E47" s="1680">
        <v>0</v>
      </c>
      <c r="F47" s="247">
        <f>SUM(E47/E44*100)</f>
        <v>0</v>
      </c>
      <c r="G47" s="1705">
        <v>0</v>
      </c>
      <c r="H47" s="247">
        <f>SUM(G47/G44*100)</f>
        <v>0</v>
      </c>
      <c r="I47" s="1680">
        <v>6</v>
      </c>
      <c r="J47" s="247">
        <f>SUM(I47/I44*100)</f>
        <v>2.5189974390192701E-2</v>
      </c>
      <c r="K47" s="1680">
        <v>0</v>
      </c>
      <c r="L47" s="1204">
        <f>SUM(K47/K44*100)</f>
        <v>0</v>
      </c>
      <c r="M47" s="1679">
        <f t="shared" ref="M47:M51" si="3">SUM(E47+G47+I47+K47)</f>
        <v>6</v>
      </c>
      <c r="N47" s="248">
        <f>SUM(M47/M44*100)</f>
        <v>2.3950183618074404E-2</v>
      </c>
    </row>
    <row r="48" spans="2:16" ht="13.15" customHeight="1">
      <c r="B48" s="4788"/>
      <c r="C48" s="4769" t="s">
        <v>775</v>
      </c>
      <c r="D48" s="4773"/>
      <c r="E48" s="1680">
        <v>18</v>
      </c>
      <c r="F48" s="247">
        <f>SUM(E48/E44*100)</f>
        <v>9.4736842105263168</v>
      </c>
      <c r="G48" s="1681">
        <v>119</v>
      </c>
      <c r="H48" s="247">
        <f>SUM(G48/G44*100)</f>
        <v>12.395833333333334</v>
      </c>
      <c r="I48" s="1680">
        <v>1198</v>
      </c>
      <c r="J48" s="247">
        <f>SUM(I48/I44*100)</f>
        <v>5.0295982199084763</v>
      </c>
      <c r="K48" s="1680">
        <v>0</v>
      </c>
      <c r="L48" s="1204">
        <f>SUM(K48/K44*100)</f>
        <v>0</v>
      </c>
      <c r="M48" s="1679">
        <f t="shared" si="3"/>
        <v>1335</v>
      </c>
      <c r="N48" s="248">
        <f>SUM(M48/M44*100)</f>
        <v>5.3289158550215552</v>
      </c>
    </row>
    <row r="49" spans="2:16" ht="13.15" customHeight="1">
      <c r="B49" s="4788"/>
      <c r="C49" s="4767" t="s">
        <v>776</v>
      </c>
      <c r="D49" s="4773"/>
      <c r="E49" s="1680">
        <v>105</v>
      </c>
      <c r="F49" s="247">
        <f>SUM(E49/E44*100)</f>
        <v>55.26315789473685</v>
      </c>
      <c r="G49" s="1681">
        <v>577</v>
      </c>
      <c r="H49" s="247">
        <f>SUM(G49/G44*100)</f>
        <v>60.104166666666671</v>
      </c>
      <c r="I49" s="1680">
        <v>11120</v>
      </c>
      <c r="J49" s="247">
        <f>SUM(I49/I44*100)</f>
        <v>46.685419203157139</v>
      </c>
      <c r="K49" s="1680">
        <v>5</v>
      </c>
      <c r="L49" s="1204">
        <f>SUM(K49/K44*100)</f>
        <v>6.024096385542169</v>
      </c>
      <c r="M49" s="1679">
        <f t="shared" si="3"/>
        <v>11807</v>
      </c>
      <c r="N49" s="248">
        <f>SUM(M49/M44*100)</f>
        <v>47.129969663100752</v>
      </c>
    </row>
    <row r="50" spans="2:16" ht="13.15" customHeight="1">
      <c r="B50" s="4788"/>
      <c r="C50" s="4767" t="s">
        <v>777</v>
      </c>
      <c r="D50" s="4773"/>
      <c r="E50" s="1680">
        <v>63</v>
      </c>
      <c r="F50" s="247">
        <f>SUM(E50/E44*100)</f>
        <v>33.157894736842103</v>
      </c>
      <c r="G50" s="1681">
        <v>246</v>
      </c>
      <c r="H50" s="247">
        <f>SUM(G50/G44*100)</f>
        <v>25.624999999999996</v>
      </c>
      <c r="I50" s="1680">
        <v>9542</v>
      </c>
      <c r="J50" s="247">
        <f>SUM(I50/I44*100)</f>
        <v>40.060455938536457</v>
      </c>
      <c r="K50" s="1680">
        <v>22</v>
      </c>
      <c r="L50" s="1204">
        <f>SUM(K50/K44*100)</f>
        <v>26.506024096385545</v>
      </c>
      <c r="M50" s="1679">
        <f t="shared" si="3"/>
        <v>9873</v>
      </c>
      <c r="N50" s="248">
        <f>SUM(M50/M44*100)</f>
        <v>39.410027143541434</v>
      </c>
    </row>
    <row r="51" spans="2:16" ht="13.15" customHeight="1" thickBot="1">
      <c r="B51" s="4789"/>
      <c r="C51" s="4771" t="s">
        <v>293</v>
      </c>
      <c r="D51" s="4774"/>
      <c r="E51" s="1682">
        <v>4</v>
      </c>
      <c r="F51" s="249">
        <f>SUM(E51/E44*100)</f>
        <v>2.1052631578947367</v>
      </c>
      <c r="G51" s="1683">
        <v>18</v>
      </c>
      <c r="H51" s="249">
        <f>SUM(G51/G44*100)</f>
        <v>1.875</v>
      </c>
      <c r="I51" s="1682">
        <v>1953</v>
      </c>
      <c r="J51" s="249">
        <f>SUM(I51/I44*100)</f>
        <v>8.1993366640077259</v>
      </c>
      <c r="K51" s="1682">
        <v>17</v>
      </c>
      <c r="L51" s="1205">
        <f>SUM(K51/K44*100)</f>
        <v>20.481927710843372</v>
      </c>
      <c r="M51" s="1684">
        <f t="shared" si="3"/>
        <v>1992</v>
      </c>
      <c r="N51" s="250">
        <f>SUM(M51/M44*100)</f>
        <v>7.951460961200703</v>
      </c>
      <c r="P51" s="203"/>
    </row>
    <row r="52" spans="2:16" ht="13.15" customHeight="1">
      <c r="B52" s="4754">
        <v>2014</v>
      </c>
      <c r="C52" s="4757" t="s">
        <v>287</v>
      </c>
      <c r="D52" s="4779"/>
      <c r="E52" s="1685">
        <f>SUM(E54:E59)</f>
        <v>194</v>
      </c>
      <c r="F52" s="1248" t="s">
        <v>103</v>
      </c>
      <c r="G52" s="1685">
        <f>SUM(G54:G59)</f>
        <v>966</v>
      </c>
      <c r="H52" s="1248" t="s">
        <v>103</v>
      </c>
      <c r="I52" s="1685">
        <f>SUM(I54:I59)</f>
        <v>23238</v>
      </c>
      <c r="J52" s="1248" t="s">
        <v>103</v>
      </c>
      <c r="K52" s="1685">
        <f>SUM(K54:K59)</f>
        <v>59</v>
      </c>
      <c r="L52" s="1249" t="s">
        <v>103</v>
      </c>
      <c r="M52" s="1685">
        <f>SUM(E52+G52+I52+K52)</f>
        <v>24457</v>
      </c>
      <c r="N52" s="1250" t="s">
        <v>103</v>
      </c>
    </row>
    <row r="53" spans="2:16" ht="4.5" customHeight="1">
      <c r="B53" s="4776"/>
      <c r="C53" s="4780"/>
      <c r="D53" s="4781"/>
      <c r="E53" s="4782"/>
      <c r="F53" s="4783"/>
      <c r="G53" s="4782"/>
      <c r="H53" s="4783"/>
      <c r="I53" s="4782"/>
      <c r="J53" s="4783"/>
      <c r="K53" s="4782"/>
      <c r="L53" s="4783"/>
      <c r="M53" s="4784"/>
      <c r="N53" s="4785"/>
    </row>
    <row r="54" spans="2:16" ht="13.15" customHeight="1">
      <c r="B54" s="4777"/>
      <c r="C54" s="4765" t="s">
        <v>288</v>
      </c>
      <c r="D54" s="4773"/>
      <c r="E54" s="1705">
        <v>0</v>
      </c>
      <c r="F54" s="235">
        <f>SUM(E54/E52*100)</f>
        <v>0</v>
      </c>
      <c r="G54" s="1705">
        <v>0</v>
      </c>
      <c r="H54" s="247">
        <f>SUM(G54/G52*100)</f>
        <v>0</v>
      </c>
      <c r="I54" s="1705">
        <v>0</v>
      </c>
      <c r="J54" s="247">
        <f>SUM(I54/I52*100)</f>
        <v>0</v>
      </c>
      <c r="K54" s="1705">
        <v>23</v>
      </c>
      <c r="L54" s="1204">
        <f>SUM(K54/K52*100)</f>
        <v>38.983050847457626</v>
      </c>
      <c r="M54" s="1679">
        <f>SUM(E54+G54+I54+K54)</f>
        <v>23</v>
      </c>
      <c r="N54" s="248">
        <f>SUM(M54/M52*100)</f>
        <v>9.4042605389050168E-2</v>
      </c>
      <c r="P54" s="2985"/>
    </row>
    <row r="55" spans="2:16" ht="13.15" customHeight="1">
      <c r="B55" s="4777"/>
      <c r="C55" s="4767" t="s">
        <v>289</v>
      </c>
      <c r="D55" s="4773"/>
      <c r="E55" s="1680">
        <v>0</v>
      </c>
      <c r="F55" s="247">
        <f>SUM(E55/E52*100)</f>
        <v>0</v>
      </c>
      <c r="G55" s="1705">
        <v>0</v>
      </c>
      <c r="H55" s="247">
        <f>SUM(G55/G52*100)</f>
        <v>0</v>
      </c>
      <c r="I55" s="1680">
        <v>4</v>
      </c>
      <c r="J55" s="247">
        <f>SUM(I55/I52*100)</f>
        <v>1.7213185299939756E-2</v>
      </c>
      <c r="K55" s="1680">
        <v>0</v>
      </c>
      <c r="L55" s="1204">
        <f>SUM(K55/K52*100)</f>
        <v>0</v>
      </c>
      <c r="M55" s="1679">
        <f t="shared" ref="M55:M59" si="4">SUM(E55+G55+I55+K55)</f>
        <v>4</v>
      </c>
      <c r="N55" s="248">
        <f>SUM(M55/M52*100)</f>
        <v>1.6355235719834813E-2</v>
      </c>
    </row>
    <row r="56" spans="2:16" ht="13.15" customHeight="1">
      <c r="B56" s="4777"/>
      <c r="C56" s="4769" t="s">
        <v>290</v>
      </c>
      <c r="D56" s="4773"/>
      <c r="E56" s="1680">
        <v>18</v>
      </c>
      <c r="F56" s="247">
        <f>SUM(E56/E52*100)</f>
        <v>9.2783505154639183</v>
      </c>
      <c r="G56" s="1681">
        <v>110</v>
      </c>
      <c r="H56" s="247">
        <f>SUM(G56/G52*100)</f>
        <v>11.387163561076605</v>
      </c>
      <c r="I56" s="1680">
        <v>1142</v>
      </c>
      <c r="J56" s="247">
        <f>SUM(I56/I52*100)</f>
        <v>4.9143644031328</v>
      </c>
      <c r="K56" s="1680">
        <v>0</v>
      </c>
      <c r="L56" s="1204">
        <f>SUM(K56/K52*100)</f>
        <v>0</v>
      </c>
      <c r="M56" s="1679">
        <f t="shared" si="4"/>
        <v>1270</v>
      </c>
      <c r="N56" s="248">
        <f>SUM(M56/M52*100)</f>
        <v>5.1927873410475529</v>
      </c>
    </row>
    <row r="57" spans="2:16" ht="13.15" customHeight="1">
      <c r="B57" s="4777"/>
      <c r="C57" s="4767" t="s">
        <v>291</v>
      </c>
      <c r="D57" s="4773"/>
      <c r="E57" s="1680">
        <v>106</v>
      </c>
      <c r="F57" s="247">
        <f>SUM(E57/E52*100)</f>
        <v>54.639175257731956</v>
      </c>
      <c r="G57" s="1681">
        <v>563</v>
      </c>
      <c r="H57" s="247">
        <f>SUM(G57/G52*100)</f>
        <v>58.281573498964804</v>
      </c>
      <c r="I57" s="1680">
        <v>10453</v>
      </c>
      <c r="J57" s="247">
        <f>SUM(I57/I52*100)</f>
        <v>44.982356485067562</v>
      </c>
      <c r="K57" s="1680">
        <v>3</v>
      </c>
      <c r="L57" s="1204">
        <f>SUM(K57/K52*100)</f>
        <v>5.0847457627118651</v>
      </c>
      <c r="M57" s="1679">
        <f t="shared" si="4"/>
        <v>11125</v>
      </c>
      <c r="N57" s="248">
        <f>SUM(M57/M52*100)</f>
        <v>45.48799934579057</v>
      </c>
    </row>
    <row r="58" spans="2:16" ht="13.15" customHeight="1">
      <c r="B58" s="4777"/>
      <c r="C58" s="4767" t="s">
        <v>292</v>
      </c>
      <c r="D58" s="4773"/>
      <c r="E58" s="1680">
        <v>65</v>
      </c>
      <c r="F58" s="247">
        <f>SUM(E58/E52*100)</f>
        <v>33.505154639175252</v>
      </c>
      <c r="G58" s="1681">
        <v>269</v>
      </c>
      <c r="H58" s="247">
        <f>SUM(G58/G52*100)</f>
        <v>27.846790890269151</v>
      </c>
      <c r="I58" s="1680">
        <v>9701</v>
      </c>
      <c r="J58" s="247">
        <f>SUM(I58/I52*100)</f>
        <v>41.746277648678884</v>
      </c>
      <c r="K58" s="1680">
        <v>17</v>
      </c>
      <c r="L58" s="1204">
        <f>SUM(K58/K52*100)</f>
        <v>28.8135593220339</v>
      </c>
      <c r="M58" s="1679">
        <f t="shared" si="4"/>
        <v>10052</v>
      </c>
      <c r="N58" s="248">
        <f>SUM(M58/M52*100)</f>
        <v>41.100707363944885</v>
      </c>
    </row>
    <row r="59" spans="2:16" ht="13.15" customHeight="1" thickBot="1">
      <c r="B59" s="4778"/>
      <c r="C59" s="4771" t="s">
        <v>293</v>
      </c>
      <c r="D59" s="4774"/>
      <c r="E59" s="1682">
        <v>5</v>
      </c>
      <c r="F59" s="249">
        <f>SUM(E59/E52*100)</f>
        <v>2.5773195876288657</v>
      </c>
      <c r="G59" s="1683">
        <v>24</v>
      </c>
      <c r="H59" s="249">
        <f>SUM(G59/G52*100)</f>
        <v>2.4844720496894408</v>
      </c>
      <c r="I59" s="1682">
        <v>1938</v>
      </c>
      <c r="J59" s="249">
        <f>SUM(I59/I52*100)</f>
        <v>8.3397882778208103</v>
      </c>
      <c r="K59" s="1682">
        <v>16</v>
      </c>
      <c r="L59" s="1205">
        <f>SUM(K59/K52*100)</f>
        <v>27.118644067796609</v>
      </c>
      <c r="M59" s="1684">
        <f t="shared" si="4"/>
        <v>1983</v>
      </c>
      <c r="N59" s="250">
        <f>SUM(M59/M52*100)</f>
        <v>8.1081081081081088</v>
      </c>
      <c r="P59" s="203"/>
    </row>
    <row r="60" spans="2:16" ht="21" customHeight="1">
      <c r="B60" s="4775" t="s">
        <v>864</v>
      </c>
      <c r="C60" s="4757" t="s">
        <v>287</v>
      </c>
      <c r="D60" s="4779"/>
      <c r="E60" s="1685">
        <f>SUM(E62:E67)</f>
        <v>201</v>
      </c>
      <c r="F60" s="1248" t="s">
        <v>103</v>
      </c>
      <c r="G60" s="1685">
        <f>SUM(G62:G67)</f>
        <v>994</v>
      </c>
      <c r="H60" s="1248" t="s">
        <v>103</v>
      </c>
      <c r="I60" s="1685">
        <f>SUM(I62:I67)</f>
        <v>23004</v>
      </c>
      <c r="J60" s="1248" t="s">
        <v>103</v>
      </c>
      <c r="K60" s="1685">
        <f>SUM(K62:K67)</f>
        <v>53</v>
      </c>
      <c r="L60" s="1249" t="s">
        <v>103</v>
      </c>
      <c r="M60" s="1685">
        <f>SUM(E60+G60+I60+K60)</f>
        <v>24252</v>
      </c>
      <c r="N60" s="1250" t="s">
        <v>103</v>
      </c>
    </row>
    <row r="61" spans="2:16">
      <c r="B61" s="4776"/>
      <c r="C61" s="4780"/>
      <c r="D61" s="4781"/>
      <c r="E61" s="4782"/>
      <c r="F61" s="4783"/>
      <c r="G61" s="4782"/>
      <c r="H61" s="4783"/>
      <c r="I61" s="4782"/>
      <c r="J61" s="4783"/>
      <c r="K61" s="4782"/>
      <c r="L61" s="4783"/>
      <c r="M61" s="4784"/>
      <c r="N61" s="4785"/>
    </row>
    <row r="62" spans="2:16">
      <c r="B62" s="4777"/>
      <c r="C62" s="4765" t="s">
        <v>288</v>
      </c>
      <c r="D62" s="4773"/>
      <c r="E62" s="1705">
        <v>0</v>
      </c>
      <c r="F62" s="235">
        <f>SUM(E62/E60*100)</f>
        <v>0</v>
      </c>
      <c r="G62" s="1705">
        <v>0</v>
      </c>
      <c r="H62" s="247">
        <f>SUM(G62/G60*100)</f>
        <v>0</v>
      </c>
      <c r="I62" s="1705">
        <v>0</v>
      </c>
      <c r="J62" s="247">
        <f>SUM(I62/I60*100)</f>
        <v>0</v>
      </c>
      <c r="K62" s="1705">
        <v>19</v>
      </c>
      <c r="L62" s="1204">
        <f>SUM(K62/K60*100)</f>
        <v>35.849056603773583</v>
      </c>
      <c r="M62" s="1679">
        <f>SUM(E62+G62+I62+K62)</f>
        <v>19</v>
      </c>
      <c r="N62" s="248">
        <f>SUM(M62/M60*100)</f>
        <v>7.8344054098631044E-2</v>
      </c>
      <c r="P62" s="2985"/>
    </row>
    <row r="63" spans="2:16">
      <c r="B63" s="4777"/>
      <c r="C63" s="4767" t="s">
        <v>289</v>
      </c>
      <c r="D63" s="4773"/>
      <c r="E63" s="1680">
        <v>0</v>
      </c>
      <c r="F63" s="247">
        <f>SUM(E63/E60*100)</f>
        <v>0</v>
      </c>
      <c r="G63" s="1705">
        <v>0</v>
      </c>
      <c r="H63" s="247">
        <f>SUM(G63/G60*100)</f>
        <v>0</v>
      </c>
      <c r="I63" s="1680">
        <v>4</v>
      </c>
      <c r="J63" s="247">
        <f>SUM(I63/I60*100)</f>
        <v>1.7388280299078421E-2</v>
      </c>
      <c r="K63" s="1680">
        <v>0</v>
      </c>
      <c r="L63" s="1204">
        <f>SUM(K63/K60*100)</f>
        <v>0</v>
      </c>
      <c r="M63" s="1679">
        <f t="shared" ref="M63:M67" si="5">SUM(E63+G63+I63+K63)</f>
        <v>4</v>
      </c>
      <c r="N63" s="248">
        <f>SUM(M63/M60*100)</f>
        <v>1.6493485073396007E-2</v>
      </c>
    </row>
    <row r="64" spans="2:16" ht="12.75" customHeight="1">
      <c r="B64" s="4777"/>
      <c r="C64" s="4769" t="s">
        <v>290</v>
      </c>
      <c r="D64" s="4773"/>
      <c r="E64" s="1680">
        <v>16</v>
      </c>
      <c r="F64" s="247">
        <f>SUM(E64/E60*100)</f>
        <v>7.9601990049751246</v>
      </c>
      <c r="G64" s="1681">
        <v>100</v>
      </c>
      <c r="H64" s="247">
        <f>SUM(G64/G60*100)</f>
        <v>10.06036217303823</v>
      </c>
      <c r="I64" s="1680">
        <v>1081</v>
      </c>
      <c r="J64" s="247">
        <f>SUM(I64/I60*100)</f>
        <v>4.6991827508259432</v>
      </c>
      <c r="K64" s="1680">
        <v>0</v>
      </c>
      <c r="L64" s="1204">
        <f>SUM(K64/K60*100)</f>
        <v>0</v>
      </c>
      <c r="M64" s="1679">
        <f t="shared" si="5"/>
        <v>1197</v>
      </c>
      <c r="N64" s="248">
        <f>SUM(M64/M60*100)</f>
        <v>4.9356754082137559</v>
      </c>
    </row>
    <row r="65" spans="2:18">
      <c r="B65" s="4777"/>
      <c r="C65" s="4767" t="s">
        <v>291</v>
      </c>
      <c r="D65" s="4773"/>
      <c r="E65" s="1680">
        <v>110</v>
      </c>
      <c r="F65" s="247">
        <f>SUM(E65/E60*100)</f>
        <v>54.726368159203972</v>
      </c>
      <c r="G65" s="1681">
        <v>572</v>
      </c>
      <c r="H65" s="247">
        <f>SUM(G65/G60*100)</f>
        <v>57.545271629778668</v>
      </c>
      <c r="I65" s="1680">
        <v>10000</v>
      </c>
      <c r="J65" s="247">
        <f>SUM(I65/I60*100)</f>
        <v>43.47070074769605</v>
      </c>
      <c r="K65" s="1680">
        <v>2</v>
      </c>
      <c r="L65" s="1204">
        <f>SUM(K65/K60*100)</f>
        <v>3.7735849056603774</v>
      </c>
      <c r="M65" s="1679">
        <f t="shared" si="5"/>
        <v>10684</v>
      </c>
      <c r="N65" s="248">
        <f>SUM(M65/M60*100)</f>
        <v>44.054098631040738</v>
      </c>
    </row>
    <row r="66" spans="2:18">
      <c r="B66" s="4777"/>
      <c r="C66" s="4767" t="s">
        <v>292</v>
      </c>
      <c r="D66" s="4773"/>
      <c r="E66" s="1680">
        <v>69</v>
      </c>
      <c r="F66" s="247">
        <f>SUM(E66/E60*100)</f>
        <v>34.328358208955223</v>
      </c>
      <c r="G66" s="1681">
        <v>299</v>
      </c>
      <c r="H66" s="247">
        <f>SUM(G66/G60*100)</f>
        <v>30.080482897384307</v>
      </c>
      <c r="I66" s="1680">
        <v>9909</v>
      </c>
      <c r="J66" s="247">
        <f>SUM(I66/I60*100)</f>
        <v>43.075117370892016</v>
      </c>
      <c r="K66" s="1680">
        <v>14</v>
      </c>
      <c r="L66" s="1204">
        <f>SUM(K66/K60*100)</f>
        <v>26.415094339622641</v>
      </c>
      <c r="M66" s="1679">
        <f t="shared" si="5"/>
        <v>10291</v>
      </c>
      <c r="N66" s="248">
        <f>SUM(M66/M60*100)</f>
        <v>42.43361372257958</v>
      </c>
      <c r="Q66" s="203"/>
      <c r="R66" s="203"/>
    </row>
    <row r="67" spans="2:18" ht="13.5" thickBot="1">
      <c r="B67" s="4778"/>
      <c r="C67" s="4771" t="s">
        <v>293</v>
      </c>
      <c r="D67" s="4774"/>
      <c r="E67" s="1682">
        <v>6</v>
      </c>
      <c r="F67" s="249">
        <f>SUM(E67/E60*100)</f>
        <v>2.9850746268656714</v>
      </c>
      <c r="G67" s="1683">
        <v>23</v>
      </c>
      <c r="H67" s="249">
        <f>SUM(G67/G60*100)</f>
        <v>2.3138832997987926</v>
      </c>
      <c r="I67" s="1682">
        <v>2010</v>
      </c>
      <c r="J67" s="249">
        <f>SUM(I67/I60*100)</f>
        <v>8.7376108502869059</v>
      </c>
      <c r="K67" s="1682">
        <v>18</v>
      </c>
      <c r="L67" s="1205">
        <f>SUM(K67/K60*100)</f>
        <v>33.962264150943398</v>
      </c>
      <c r="M67" s="1684">
        <f t="shared" si="5"/>
        <v>2057</v>
      </c>
      <c r="N67" s="250">
        <f>SUM(M67/M60*100)</f>
        <v>8.4817746989938971</v>
      </c>
      <c r="O67" s="203"/>
    </row>
    <row r="68" spans="2:18" s="1723" customFormat="1" ht="24.75" customHeight="1">
      <c r="B68" s="4775" t="s">
        <v>907</v>
      </c>
      <c r="C68" s="4757" t="s">
        <v>287</v>
      </c>
      <c r="D68" s="4758"/>
      <c r="E68" s="1685">
        <f>SUM(E70:E75)</f>
        <v>215</v>
      </c>
      <c r="F68" s="1248" t="s">
        <v>103</v>
      </c>
      <c r="G68" s="1685">
        <f>SUM(G70:G75)</f>
        <v>1046</v>
      </c>
      <c r="H68" s="1248" t="s">
        <v>103</v>
      </c>
      <c r="I68" s="1685">
        <f>SUM(I70:I75)</f>
        <v>22966</v>
      </c>
      <c r="J68" s="1248" t="s">
        <v>103</v>
      </c>
      <c r="K68" s="1685">
        <f>SUM(K70:K75)</f>
        <v>50</v>
      </c>
      <c r="L68" s="1248" t="s">
        <v>103</v>
      </c>
      <c r="M68" s="1685">
        <f>SUM(M70:M75)</f>
        <v>24277</v>
      </c>
      <c r="N68" s="1248" t="s">
        <v>103</v>
      </c>
      <c r="P68" s="1722"/>
    </row>
    <row r="69" spans="2:18" s="1723" customFormat="1">
      <c r="B69" s="4755"/>
      <c r="C69" s="4759"/>
      <c r="D69" s="4760"/>
      <c r="E69" s="4761"/>
      <c r="F69" s="4762"/>
      <c r="G69" s="4761"/>
      <c r="H69" s="4762"/>
      <c r="I69" s="4761"/>
      <c r="J69" s="4762"/>
      <c r="K69" s="4761"/>
      <c r="L69" s="4762"/>
      <c r="M69" s="4763"/>
      <c r="N69" s="4764"/>
      <c r="P69" s="1722"/>
    </row>
    <row r="70" spans="2:18" s="1723" customFormat="1">
      <c r="B70" s="4755"/>
      <c r="C70" s="4765" t="s">
        <v>288</v>
      </c>
      <c r="D70" s="4766"/>
      <c r="E70" s="1705">
        <v>0</v>
      </c>
      <c r="F70" s="235">
        <f>SUM(E70/E68*100)</f>
        <v>0</v>
      </c>
      <c r="G70" s="1705">
        <v>0</v>
      </c>
      <c r="H70" s="247">
        <f>SUM(G70/G68*100)</f>
        <v>0</v>
      </c>
      <c r="I70" s="1705">
        <v>0</v>
      </c>
      <c r="J70" s="247">
        <f>SUM(I70/I68*100)</f>
        <v>0</v>
      </c>
      <c r="K70" s="1705">
        <v>19</v>
      </c>
      <c r="L70" s="247">
        <f>SUM(K70/K68*100)</f>
        <v>38</v>
      </c>
      <c r="M70" s="1679">
        <f>E70+G70+I70+K70</f>
        <v>19</v>
      </c>
      <c r="N70" s="248">
        <f>SUM(M70/M68*100)</f>
        <v>7.8263376858755201E-2</v>
      </c>
      <c r="P70" s="2986"/>
    </row>
    <row r="71" spans="2:18" s="1723" customFormat="1">
      <c r="B71" s="4755"/>
      <c r="C71" s="4767" t="s">
        <v>289</v>
      </c>
      <c r="D71" s="4768"/>
      <c r="E71" s="1705">
        <v>0</v>
      </c>
      <c r="F71" s="235">
        <f>SUM(E71/E68*100)</f>
        <v>0</v>
      </c>
      <c r="G71" s="1705">
        <v>0</v>
      </c>
      <c r="H71" s="247">
        <f>SUM(G71/G68*100)</f>
        <v>0</v>
      </c>
      <c r="I71" s="1680">
        <v>4</v>
      </c>
      <c r="J71" s="247">
        <f>SUM(I71/I68*100)</f>
        <v>1.7417051293216058E-2</v>
      </c>
      <c r="K71" s="1680">
        <v>0</v>
      </c>
      <c r="L71" s="247">
        <f>SUM(K71/K68*100)</f>
        <v>0</v>
      </c>
      <c r="M71" s="1679">
        <f t="shared" ref="M71:M75" si="6">E71+G71+I71+K71</f>
        <v>4</v>
      </c>
      <c r="N71" s="248">
        <f>SUM(M71/M68*100)</f>
        <v>1.6476500391316883E-2</v>
      </c>
      <c r="P71" s="1722"/>
    </row>
    <row r="72" spans="2:18" s="1723" customFormat="1">
      <c r="B72" s="4755"/>
      <c r="C72" s="4769" t="s">
        <v>290</v>
      </c>
      <c r="D72" s="4770"/>
      <c r="E72" s="1705">
        <v>14</v>
      </c>
      <c r="F72" s="235">
        <f>SUM(E72/E68*100)</f>
        <v>6.5116279069767442</v>
      </c>
      <c r="G72" s="1681">
        <v>108</v>
      </c>
      <c r="H72" s="247">
        <f>SUM(G72/G68*100)</f>
        <v>10.325047801147228</v>
      </c>
      <c r="I72" s="1680">
        <v>1114</v>
      </c>
      <c r="J72" s="247">
        <f>SUM(I72/I68*100)</f>
        <v>4.8506487851606721</v>
      </c>
      <c r="K72" s="1680">
        <v>0</v>
      </c>
      <c r="L72" s="247">
        <f>SUM(K72/K68*100)</f>
        <v>0</v>
      </c>
      <c r="M72" s="1679">
        <f t="shared" si="6"/>
        <v>1236</v>
      </c>
      <c r="N72" s="248">
        <f>SUM(M72/M68*100)</f>
        <v>5.0912386209169176</v>
      </c>
      <c r="P72" s="1722"/>
    </row>
    <row r="73" spans="2:18" s="1723" customFormat="1">
      <c r="B73" s="4755"/>
      <c r="C73" s="4767" t="s">
        <v>291</v>
      </c>
      <c r="D73" s="4768"/>
      <c r="E73" s="1705">
        <v>118</v>
      </c>
      <c r="F73" s="235">
        <f>SUM(E73/E68*100)</f>
        <v>54.883720930232563</v>
      </c>
      <c r="G73" s="1681">
        <v>596</v>
      </c>
      <c r="H73" s="247">
        <f>SUM(G73/G68*100)</f>
        <v>56.978967495219891</v>
      </c>
      <c r="I73" s="1680">
        <v>9596</v>
      </c>
      <c r="J73" s="247">
        <f>SUM(I73/I68*100)</f>
        <v>41.783506052425324</v>
      </c>
      <c r="K73" s="1680">
        <v>2</v>
      </c>
      <c r="L73" s="247">
        <f>SUM(K73/K68*100)</f>
        <v>4</v>
      </c>
      <c r="M73" s="1679">
        <f t="shared" si="6"/>
        <v>10312</v>
      </c>
      <c r="N73" s="248">
        <f>SUM(M73/M68*100)</f>
        <v>42.476418008814925</v>
      </c>
      <c r="P73" s="1722"/>
    </row>
    <row r="74" spans="2:18" s="1723" customFormat="1">
      <c r="B74" s="4755"/>
      <c r="C74" s="4767" t="s">
        <v>292</v>
      </c>
      <c r="D74" s="4768"/>
      <c r="E74" s="1705">
        <v>76</v>
      </c>
      <c r="F74" s="235">
        <f>SUM(E74/E68*100)</f>
        <v>35.348837209302324</v>
      </c>
      <c r="G74" s="1681">
        <v>319</v>
      </c>
      <c r="H74" s="247">
        <f>SUM(G74/G68*100)</f>
        <v>30.497131931166351</v>
      </c>
      <c r="I74" s="1680">
        <v>10139</v>
      </c>
      <c r="J74" s="247">
        <f>SUM(I74/I68*100)</f>
        <v>44.147870765479404</v>
      </c>
      <c r="K74" s="1680">
        <v>11</v>
      </c>
      <c r="L74" s="247">
        <f>SUM(K74/K68*100)</f>
        <v>22</v>
      </c>
      <c r="M74" s="1679">
        <f t="shared" si="6"/>
        <v>10545</v>
      </c>
      <c r="N74" s="248">
        <f>SUM(M74/M68*100)</f>
        <v>43.436174156609134</v>
      </c>
      <c r="P74" s="1722"/>
    </row>
    <row r="75" spans="2:18" s="1723" customFormat="1" ht="13.5" thickBot="1">
      <c r="B75" s="4756"/>
      <c r="C75" s="4771" t="s">
        <v>293</v>
      </c>
      <c r="D75" s="4772"/>
      <c r="E75" s="2987">
        <v>7</v>
      </c>
      <c r="F75" s="249">
        <f>SUM(E75/E68*100)</f>
        <v>3.2558139534883721</v>
      </c>
      <c r="G75" s="1683">
        <v>23</v>
      </c>
      <c r="H75" s="249">
        <f>SUM(G75/G68*100)</f>
        <v>2.1988527724665392</v>
      </c>
      <c r="I75" s="1682">
        <v>2113</v>
      </c>
      <c r="J75" s="249">
        <f>SUM(I75/I68*100)</f>
        <v>9.2005573456413838</v>
      </c>
      <c r="K75" s="1682">
        <v>18</v>
      </c>
      <c r="L75" s="249">
        <f>SUM(K75/K68*100)</f>
        <v>36</v>
      </c>
      <c r="M75" s="2988">
        <f t="shared" si="6"/>
        <v>2161</v>
      </c>
      <c r="N75" s="250">
        <f>SUM(M75/M68*100)</f>
        <v>8.9014293364089454</v>
      </c>
      <c r="O75" s="1722"/>
      <c r="P75" s="1722"/>
    </row>
    <row r="76" spans="2:18" s="1723" customFormat="1" ht="24.75" customHeight="1">
      <c r="B76" s="4754" t="s">
        <v>926</v>
      </c>
      <c r="C76" s="4757" t="s">
        <v>287</v>
      </c>
      <c r="D76" s="4758"/>
      <c r="E76" s="1685">
        <f>SUM(E78:E83)</f>
        <v>224</v>
      </c>
      <c r="F76" s="1248" t="s">
        <v>103</v>
      </c>
      <c r="G76" s="1685">
        <f>SUM(G78:G83)</f>
        <v>1078</v>
      </c>
      <c r="H76" s="1248" t="s">
        <v>103</v>
      </c>
      <c r="I76" s="1685">
        <f>SUM(I78:I83)</f>
        <v>22783</v>
      </c>
      <c r="J76" s="1248" t="s">
        <v>103</v>
      </c>
      <c r="K76" s="1685">
        <f>SUM(K78:K83)</f>
        <v>44</v>
      </c>
      <c r="L76" s="1248" t="s">
        <v>103</v>
      </c>
      <c r="M76" s="1685">
        <f>SUM(M78:M83)</f>
        <v>24129</v>
      </c>
      <c r="N76" s="1248" t="s">
        <v>103</v>
      </c>
      <c r="P76" s="1722"/>
    </row>
    <row r="77" spans="2:18" s="1723" customFormat="1">
      <c r="B77" s="4755"/>
      <c r="C77" s="4759"/>
      <c r="D77" s="4760"/>
      <c r="E77" s="4761"/>
      <c r="F77" s="4762"/>
      <c r="G77" s="4761"/>
      <c r="H77" s="4762"/>
      <c r="I77" s="4761"/>
      <c r="J77" s="4762"/>
      <c r="K77" s="4761"/>
      <c r="L77" s="4762"/>
      <c r="M77" s="4763"/>
      <c r="N77" s="4764"/>
      <c r="P77" s="1722"/>
    </row>
    <row r="78" spans="2:18" s="1723" customFormat="1">
      <c r="B78" s="4755"/>
      <c r="C78" s="4765" t="s">
        <v>288</v>
      </c>
      <c r="D78" s="4766"/>
      <c r="E78" s="1705">
        <v>0</v>
      </c>
      <c r="F78" s="235">
        <f>SUM(E78/E76*100)</f>
        <v>0</v>
      </c>
      <c r="G78" s="1705">
        <v>0</v>
      </c>
      <c r="H78" s="247">
        <f>SUM(G78/G76*100)</f>
        <v>0</v>
      </c>
      <c r="I78" s="1705">
        <v>0</v>
      </c>
      <c r="J78" s="247">
        <f>SUM(I78/I76*100)</f>
        <v>0</v>
      </c>
      <c r="K78" s="1705">
        <v>16</v>
      </c>
      <c r="L78" s="247">
        <f>SUM(K78/K76*100)</f>
        <v>36.363636363636367</v>
      </c>
      <c r="M78" s="1679">
        <f>E78+G78+I78+K78</f>
        <v>16</v>
      </c>
      <c r="N78" s="248">
        <f>SUM(M78/M76*100)</f>
        <v>6.6310249077873099E-2</v>
      </c>
      <c r="P78" s="2986"/>
    </row>
    <row r="79" spans="2:18" s="1723" customFormat="1">
      <c r="B79" s="4755"/>
      <c r="C79" s="4767" t="s">
        <v>289</v>
      </c>
      <c r="D79" s="4768"/>
      <c r="E79" s="1705">
        <v>0</v>
      </c>
      <c r="F79" s="235">
        <f>SUM(E79/E76*100)</f>
        <v>0</v>
      </c>
      <c r="G79" s="1705">
        <v>0</v>
      </c>
      <c r="H79" s="247">
        <f>SUM(G79/G76*100)</f>
        <v>0</v>
      </c>
      <c r="I79" s="1680">
        <v>4</v>
      </c>
      <c r="J79" s="247">
        <f>SUM(I79/I76*100)</f>
        <v>1.7556950357722863E-2</v>
      </c>
      <c r="K79" s="1680">
        <v>0</v>
      </c>
      <c r="L79" s="247">
        <f>SUM(K79/K76*100)</f>
        <v>0</v>
      </c>
      <c r="M79" s="1679">
        <f t="shared" ref="M79:M83" si="7">E79+G79+I79+K79</f>
        <v>4</v>
      </c>
      <c r="N79" s="248">
        <f>SUM(M79/M76*100)</f>
        <v>1.6577562269468275E-2</v>
      </c>
      <c r="P79" s="1722"/>
    </row>
    <row r="80" spans="2:18" s="1723" customFormat="1">
      <c r="B80" s="4755"/>
      <c r="C80" s="4769" t="s">
        <v>290</v>
      </c>
      <c r="D80" s="4770"/>
      <c r="E80" s="1705">
        <v>11</v>
      </c>
      <c r="F80" s="235">
        <f>SUM(E80/E76*100)</f>
        <v>4.9107142857142856</v>
      </c>
      <c r="G80" s="1681">
        <v>114</v>
      </c>
      <c r="H80" s="247">
        <f>SUM(G80/G76*100)</f>
        <v>10.575139146567718</v>
      </c>
      <c r="I80" s="1680">
        <v>1140</v>
      </c>
      <c r="J80" s="247">
        <f>SUM(I80/I76*100)</f>
        <v>5.0037308519510155</v>
      </c>
      <c r="K80" s="1680">
        <v>0</v>
      </c>
      <c r="L80" s="247">
        <f>SUM(K80/K76*100)</f>
        <v>0</v>
      </c>
      <c r="M80" s="1679">
        <f t="shared" si="7"/>
        <v>1265</v>
      </c>
      <c r="N80" s="248">
        <f>SUM(M80/M76*100)</f>
        <v>5.2426540677193421</v>
      </c>
      <c r="P80" s="1722"/>
    </row>
    <row r="81" spans="2:16" s="1723" customFormat="1">
      <c r="B81" s="4755"/>
      <c r="C81" s="4767" t="s">
        <v>291</v>
      </c>
      <c r="D81" s="4768"/>
      <c r="E81" s="1705">
        <v>126</v>
      </c>
      <c r="F81" s="235">
        <f>SUM(E81/E76*100)</f>
        <v>56.25</v>
      </c>
      <c r="G81" s="1681">
        <v>590</v>
      </c>
      <c r="H81" s="247">
        <f>SUM(G81/G76*100)</f>
        <v>54.730983302411872</v>
      </c>
      <c r="I81" s="1680">
        <v>9062</v>
      </c>
      <c r="J81" s="247">
        <f>SUM(I81/I76*100)</f>
        <v>39.775271035421142</v>
      </c>
      <c r="K81" s="1680">
        <v>2</v>
      </c>
      <c r="L81" s="247">
        <f>SUM(K81/K76*100)</f>
        <v>4.5454545454545459</v>
      </c>
      <c r="M81" s="1679">
        <f t="shared" si="7"/>
        <v>9780</v>
      </c>
      <c r="N81" s="248">
        <f>SUM(M81/M76*100)</f>
        <v>40.532139748849936</v>
      </c>
      <c r="P81" s="1722"/>
    </row>
    <row r="82" spans="2:16" s="1723" customFormat="1">
      <c r="B82" s="4755"/>
      <c r="C82" s="4767" t="s">
        <v>292</v>
      </c>
      <c r="D82" s="4768"/>
      <c r="E82" s="1705">
        <v>80</v>
      </c>
      <c r="F82" s="235">
        <f>SUM(E82/E76*100)</f>
        <v>35.714285714285715</v>
      </c>
      <c r="G82" s="1681">
        <v>352</v>
      </c>
      <c r="H82" s="247">
        <f>SUM(G82/G76*100)</f>
        <v>32.653061224489797</v>
      </c>
      <c r="I82" s="1680">
        <v>10398</v>
      </c>
      <c r="J82" s="247">
        <f>SUM(I82/I76*100)</f>
        <v>45.639292454900584</v>
      </c>
      <c r="K82" s="1680">
        <v>8</v>
      </c>
      <c r="L82" s="247">
        <f>SUM(K82/K76*100)</f>
        <v>18.181818181818183</v>
      </c>
      <c r="M82" s="1679">
        <f t="shared" si="7"/>
        <v>10838</v>
      </c>
      <c r="N82" s="248">
        <f>SUM(M82/M76*100)</f>
        <v>44.916904969124289</v>
      </c>
      <c r="P82" s="1722"/>
    </row>
    <row r="83" spans="2:16" s="1723" customFormat="1" ht="13.5" thickBot="1">
      <c r="B83" s="4756"/>
      <c r="C83" s="4771" t="s">
        <v>293</v>
      </c>
      <c r="D83" s="4772"/>
      <c r="E83" s="2987">
        <v>7</v>
      </c>
      <c r="F83" s="249">
        <f>SUM(E83/E76*100)</f>
        <v>3.125</v>
      </c>
      <c r="G83" s="1683">
        <v>22</v>
      </c>
      <c r="H83" s="249">
        <f>SUM(G83/G76*100)</f>
        <v>2.0408163265306123</v>
      </c>
      <c r="I83" s="1682">
        <v>2179</v>
      </c>
      <c r="J83" s="249">
        <f>SUM(I83/I76*100)</f>
        <v>9.5641487073695295</v>
      </c>
      <c r="K83" s="1682">
        <v>18</v>
      </c>
      <c r="L83" s="249">
        <f>SUM(K83/K76*100)</f>
        <v>40.909090909090914</v>
      </c>
      <c r="M83" s="2988">
        <f t="shared" si="7"/>
        <v>2226</v>
      </c>
      <c r="N83" s="250">
        <f>SUM(M83/M76*100)</f>
        <v>9.2254134029590951</v>
      </c>
      <c r="O83" s="1722"/>
      <c r="P83" s="1722"/>
    </row>
    <row r="84" spans="2:16" ht="22.5" customHeight="1">
      <c r="B84" s="4790" t="s">
        <v>711</v>
      </c>
      <c r="C84" s="4790"/>
      <c r="D84" s="4790"/>
      <c r="E84" s="4790"/>
      <c r="F84" s="4790"/>
      <c r="G84" s="4790"/>
      <c r="H84" s="4790"/>
      <c r="I84" s="4790"/>
      <c r="J84" s="4790"/>
      <c r="K84" s="4790"/>
      <c r="L84" s="4790"/>
      <c r="M84" s="4790"/>
    </row>
    <row r="85" spans="2:16" ht="15" customHeight="1">
      <c r="B85" s="4306" t="s">
        <v>931</v>
      </c>
      <c r="C85" s="4306"/>
      <c r="D85" s="4306"/>
      <c r="E85" s="4306"/>
      <c r="F85" s="4306"/>
      <c r="G85" s="4306"/>
      <c r="H85" s="4306"/>
      <c r="I85" s="4306"/>
      <c r="J85" s="4306"/>
      <c r="K85" s="4306"/>
      <c r="L85" s="4306"/>
      <c r="M85" s="4306"/>
    </row>
    <row r="86" spans="2:16" ht="20.25" customHeight="1"/>
    <row r="87" spans="2:16">
      <c r="M87"/>
      <c r="N87"/>
    </row>
    <row r="88" spans="2:16">
      <c r="M88"/>
      <c r="N88"/>
    </row>
    <row r="89" spans="2:16">
      <c r="M89"/>
      <c r="N89"/>
    </row>
    <row r="90" spans="2:16">
      <c r="M90"/>
      <c r="N90"/>
    </row>
    <row r="91" spans="2:16">
      <c r="M91"/>
      <c r="N91"/>
    </row>
  </sheetData>
  <mergeCells count="150">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 ref="C12:D12"/>
    <mergeCell ref="C15:D15"/>
    <mergeCell ref="E13:F13"/>
    <mergeCell ref="C17:D17"/>
    <mergeCell ref="C14:D14"/>
    <mergeCell ref="C18:D18"/>
    <mergeCell ref="C19:D19"/>
    <mergeCell ref="K13:L13"/>
    <mergeCell ref="C16:D16"/>
    <mergeCell ref="I13:J13"/>
    <mergeCell ref="C13:D13"/>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B85:M85"/>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84:M84"/>
    <mergeCell ref="B76:B83"/>
    <mergeCell ref="C76:D76"/>
    <mergeCell ref="C77:D77"/>
    <mergeCell ref="E77:F77"/>
    <mergeCell ref="G77:H77"/>
    <mergeCell ref="I77:J77"/>
    <mergeCell ref="K77:L77"/>
    <mergeCell ref="M77:N77"/>
    <mergeCell ref="C78:D78"/>
    <mergeCell ref="C79:D79"/>
    <mergeCell ref="C80:D80"/>
    <mergeCell ref="C81:D81"/>
    <mergeCell ref="C82:D82"/>
    <mergeCell ref="C83:D83"/>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5"/>
  <sheetViews>
    <sheetView zoomScale="120" zoomScaleNormal="120" workbookViewId="0">
      <pane ySplit="5" topLeftCell="A63" activePane="bottomLeft" state="frozen"/>
      <selection pane="bottomLeft" activeCell="P73" sqref="P73"/>
    </sheetView>
  </sheetViews>
  <sheetFormatPr defaultColWidth="8.85546875" defaultRowHeight="12.75"/>
  <cols>
    <col min="1" max="1" width="8" customWidth="1"/>
    <col min="2" max="2" width="6.85546875" style="3" customWidth="1"/>
    <col min="3" max="3" width="14.7109375" style="3" customWidth="1"/>
    <col min="4" max="4" width="8" style="3" customWidth="1"/>
    <col min="5" max="5" width="7.5703125" style="3" customWidth="1"/>
    <col min="6" max="6" width="8.140625" style="3" customWidth="1"/>
    <col min="7" max="7" width="7.5703125" style="3" customWidth="1"/>
    <col min="8" max="8" width="8.28515625" style="55" customWidth="1"/>
    <col min="9" max="10" width="4.7109375" style="3" customWidth="1"/>
    <col min="11" max="11" width="4.42578125" style="3" customWidth="1"/>
    <col min="12" max="12" width="4.7109375" style="3" customWidth="1"/>
    <col min="13" max="13" width="6.42578125" style="55" customWidth="1"/>
    <col min="14" max="17" width="4.7109375" style="3" customWidth="1"/>
    <col min="18" max="18" width="6.42578125" style="55" customWidth="1"/>
    <col min="19" max="22" width="4.7109375" customWidth="1"/>
    <col min="23" max="23" width="6.42578125" style="55" customWidth="1"/>
    <col min="24" max="27" width="4.7109375" customWidth="1"/>
  </cols>
  <sheetData>
    <row r="1" spans="1:27">
      <c r="A1" s="20"/>
      <c r="B1" s="198" t="s">
        <v>46</v>
      </c>
      <c r="C1" s="23"/>
      <c r="D1" s="23"/>
      <c r="E1" s="23"/>
      <c r="F1" s="23"/>
      <c r="G1" s="23"/>
      <c r="H1" s="49"/>
      <c r="I1" s="23"/>
      <c r="J1" s="23"/>
      <c r="K1" s="23"/>
      <c r="L1" s="23"/>
      <c r="M1" s="49"/>
      <c r="N1" s="23"/>
      <c r="O1" s="23"/>
      <c r="P1" s="23"/>
      <c r="Q1" s="23"/>
      <c r="R1" s="49"/>
      <c r="S1" s="20"/>
      <c r="T1" s="20"/>
      <c r="U1" s="20"/>
      <c r="V1" s="20"/>
      <c r="W1" s="49"/>
      <c r="X1" s="20"/>
      <c r="Y1" s="20"/>
      <c r="Z1" s="20"/>
      <c r="AA1" s="20"/>
    </row>
    <row r="2" spans="1:27" ht="16.5" customHeight="1" thickBot="1">
      <c r="A2" s="198"/>
      <c r="B2" s="4808" t="s">
        <v>295</v>
      </c>
      <c r="C2" s="4809"/>
      <c r="D2" s="4809"/>
      <c r="E2" s="4809"/>
      <c r="F2" s="4809"/>
      <c r="G2" s="4809"/>
      <c r="H2" s="4809"/>
      <c r="I2" s="4809"/>
      <c r="J2" s="4809"/>
      <c r="K2" s="4809"/>
      <c r="L2" s="4809"/>
      <c r="M2" s="4809"/>
      <c r="N2" s="4809"/>
      <c r="O2" s="4809"/>
      <c r="P2" s="4809"/>
      <c r="Q2" s="4809"/>
      <c r="R2" s="4810"/>
    </row>
    <row r="3" spans="1:27" ht="21.75" customHeight="1" thickBot="1">
      <c r="B3" s="56"/>
      <c r="C3" s="4655" t="s">
        <v>296</v>
      </c>
      <c r="D3" s="4656"/>
      <c r="E3" s="4656"/>
      <c r="F3" s="4656"/>
      <c r="G3" s="4656"/>
      <c r="H3" s="4811"/>
      <c r="I3" s="4811"/>
      <c r="J3" s="4811"/>
      <c r="K3" s="4811"/>
      <c r="L3" s="4811"/>
      <c r="M3" s="4811"/>
      <c r="N3" s="4811"/>
      <c r="O3" s="4811"/>
      <c r="P3" s="4811"/>
      <c r="Q3" s="4811"/>
      <c r="R3" s="4811"/>
      <c r="S3" s="4726"/>
      <c r="T3" s="4726"/>
      <c r="U3" s="4726"/>
      <c r="V3" s="4726"/>
      <c r="W3" s="4726"/>
      <c r="X3" s="4726"/>
      <c r="Y3" s="4726"/>
      <c r="Z3" s="4726"/>
      <c r="AA3" s="4430"/>
    </row>
    <row r="4" spans="1:27" ht="22.7" customHeight="1" thickBot="1">
      <c r="B4" s="2279" t="s">
        <v>101</v>
      </c>
      <c r="C4" s="4815" t="s">
        <v>297</v>
      </c>
      <c r="D4" s="4812" t="s">
        <v>152</v>
      </c>
      <c r="E4" s="4812"/>
      <c r="F4" s="4812"/>
      <c r="G4" s="4746"/>
      <c r="H4" s="4722" t="s">
        <v>253</v>
      </c>
      <c r="I4" s="4812"/>
      <c r="J4" s="4812"/>
      <c r="K4" s="4814"/>
      <c r="L4" s="252"/>
      <c r="M4" s="4813" t="s">
        <v>246</v>
      </c>
      <c r="N4" s="4723"/>
      <c r="O4" s="4723"/>
      <c r="P4" s="4723"/>
      <c r="Q4" s="4724"/>
      <c r="R4" s="4797" t="s">
        <v>247</v>
      </c>
      <c r="S4" s="4723"/>
      <c r="T4" s="4723"/>
      <c r="U4" s="4723"/>
      <c r="V4" s="4724"/>
      <c r="W4" s="4722" t="s">
        <v>248</v>
      </c>
      <c r="X4" s="4723"/>
      <c r="Y4" s="4723"/>
      <c r="Z4" s="4723"/>
      <c r="AA4" s="4724"/>
    </row>
    <row r="5" spans="1:27" ht="14.25" customHeight="1" thickBot="1">
      <c r="B5" s="2280"/>
      <c r="C5" s="4816"/>
      <c r="D5" s="909" t="s">
        <v>298</v>
      </c>
      <c r="E5" s="906" t="s">
        <v>103</v>
      </c>
      <c r="F5" s="907" t="s">
        <v>299</v>
      </c>
      <c r="G5" s="908" t="s">
        <v>103</v>
      </c>
      <c r="H5" s="200" t="s">
        <v>152</v>
      </c>
      <c r="I5" s="909" t="s">
        <v>298</v>
      </c>
      <c r="J5" s="906" t="s">
        <v>103</v>
      </c>
      <c r="K5" s="907" t="s">
        <v>299</v>
      </c>
      <c r="L5" s="908" t="s">
        <v>103</v>
      </c>
      <c r="M5" s="200" t="s">
        <v>152</v>
      </c>
      <c r="N5" s="909" t="s">
        <v>298</v>
      </c>
      <c r="O5" s="906" t="s">
        <v>103</v>
      </c>
      <c r="P5" s="907" t="s">
        <v>299</v>
      </c>
      <c r="Q5" s="908" t="s">
        <v>103</v>
      </c>
      <c r="R5" s="200" t="s">
        <v>152</v>
      </c>
      <c r="S5" s="909" t="s">
        <v>298</v>
      </c>
      <c r="T5" s="906" t="s">
        <v>103</v>
      </c>
      <c r="U5" s="907" t="s">
        <v>299</v>
      </c>
      <c r="V5" s="908" t="s">
        <v>103</v>
      </c>
      <c r="W5" s="200" t="s">
        <v>152</v>
      </c>
      <c r="X5" s="909" t="s">
        <v>298</v>
      </c>
      <c r="Y5" s="906" t="s">
        <v>103</v>
      </c>
      <c r="Z5" s="907" t="s">
        <v>299</v>
      </c>
      <c r="AA5" s="908" t="s">
        <v>103</v>
      </c>
    </row>
    <row r="6" spans="1:27">
      <c r="B6" s="201" t="s">
        <v>113</v>
      </c>
      <c r="C6" s="701">
        <v>28129</v>
      </c>
      <c r="D6" s="384">
        <v>8143</v>
      </c>
      <c r="E6" s="1860">
        <v>28.948771730242811</v>
      </c>
      <c r="F6" s="654">
        <v>19986</v>
      </c>
      <c r="G6" s="1861">
        <v>71.051228269757189</v>
      </c>
      <c r="H6" s="1521">
        <v>103</v>
      </c>
      <c r="I6" s="1862">
        <v>44</v>
      </c>
      <c r="J6" s="1863">
        <v>42.718446601941743</v>
      </c>
      <c r="K6" s="654">
        <v>59</v>
      </c>
      <c r="L6" s="1861">
        <v>57.28155339805825</v>
      </c>
      <c r="M6" s="1521">
        <v>606</v>
      </c>
      <c r="N6" s="1862">
        <v>175</v>
      </c>
      <c r="O6" s="1863">
        <v>28.877887788778878</v>
      </c>
      <c r="P6" s="654">
        <v>431</v>
      </c>
      <c r="Q6" s="1861">
        <v>71.122112211221122</v>
      </c>
      <c r="R6" s="384">
        <v>27163</v>
      </c>
      <c r="S6" s="1862">
        <v>7886</v>
      </c>
      <c r="T6" s="1863">
        <v>29.032139307145748</v>
      </c>
      <c r="U6" s="654">
        <v>19277</v>
      </c>
      <c r="V6" s="1861">
        <v>70.967860692854245</v>
      </c>
      <c r="W6" s="1521">
        <v>257</v>
      </c>
      <c r="X6" s="1862">
        <v>38</v>
      </c>
      <c r="Y6" s="1863">
        <v>14.785992217898833</v>
      </c>
      <c r="Z6" s="654">
        <v>219</v>
      </c>
      <c r="AA6" s="1861">
        <v>85.214007782101163</v>
      </c>
    </row>
    <row r="7" spans="1:27">
      <c r="B7" s="201" t="s">
        <v>114</v>
      </c>
      <c r="C7" s="701">
        <v>28150</v>
      </c>
      <c r="D7" s="2269">
        <v>8178</v>
      </c>
      <c r="E7" s="211">
        <v>29.051509769094135</v>
      </c>
      <c r="F7" s="2266">
        <v>19972</v>
      </c>
      <c r="G7" s="254">
        <v>70.948490230905861</v>
      </c>
      <c r="H7" s="255">
        <v>106</v>
      </c>
      <c r="I7" s="2265">
        <v>44</v>
      </c>
      <c r="J7" s="256">
        <v>41.509433962264154</v>
      </c>
      <c r="K7" s="2266">
        <v>62</v>
      </c>
      <c r="L7" s="254">
        <v>58.490566037735846</v>
      </c>
      <c r="M7" s="255">
        <v>621</v>
      </c>
      <c r="N7" s="2265">
        <v>178</v>
      </c>
      <c r="O7" s="256">
        <v>28.663446054750402</v>
      </c>
      <c r="P7" s="2266">
        <v>443</v>
      </c>
      <c r="Q7" s="254">
        <v>71.336553945249591</v>
      </c>
      <c r="R7" s="2269">
        <v>27175</v>
      </c>
      <c r="S7" s="2265">
        <v>7918</v>
      </c>
      <c r="T7" s="256">
        <v>29.137074517019318</v>
      </c>
      <c r="U7" s="2266">
        <v>19257</v>
      </c>
      <c r="V7" s="254">
        <v>70.862925482980671</v>
      </c>
      <c r="W7" s="255">
        <v>248</v>
      </c>
      <c r="X7" s="2265">
        <v>38</v>
      </c>
      <c r="Y7" s="256">
        <v>15.32258064516129</v>
      </c>
      <c r="Z7" s="2266">
        <v>210</v>
      </c>
      <c r="AA7" s="254">
        <v>84.677419354838719</v>
      </c>
    </row>
    <row r="8" spans="1:27">
      <c r="B8" s="201" t="s">
        <v>115</v>
      </c>
      <c r="C8" s="701">
        <v>28186</v>
      </c>
      <c r="D8" s="2269">
        <v>8166</v>
      </c>
      <c r="E8" s="211">
        <v>28.971829986518127</v>
      </c>
      <c r="F8" s="2266">
        <v>20020</v>
      </c>
      <c r="G8" s="254">
        <v>71.028170013481869</v>
      </c>
      <c r="H8" s="255">
        <v>108</v>
      </c>
      <c r="I8" s="2265">
        <v>45</v>
      </c>
      <c r="J8" s="256">
        <v>41.666666666666671</v>
      </c>
      <c r="K8" s="2266">
        <v>63</v>
      </c>
      <c r="L8" s="254">
        <v>58.333333333333336</v>
      </c>
      <c r="M8" s="255">
        <v>640</v>
      </c>
      <c r="N8" s="2265">
        <v>181</v>
      </c>
      <c r="O8" s="256">
        <v>28.281250000000004</v>
      </c>
      <c r="P8" s="2266">
        <v>459</v>
      </c>
      <c r="Q8" s="254">
        <v>71.71875</v>
      </c>
      <c r="R8" s="2269">
        <v>27202</v>
      </c>
      <c r="S8" s="2265">
        <v>7906</v>
      </c>
      <c r="T8" s="256">
        <v>29.064039408866993</v>
      </c>
      <c r="U8" s="2266">
        <v>19296</v>
      </c>
      <c r="V8" s="254">
        <v>70.935960591133011</v>
      </c>
      <c r="W8" s="255">
        <v>238</v>
      </c>
      <c r="X8" s="2265">
        <v>34</v>
      </c>
      <c r="Y8" s="256">
        <v>14.285714285714285</v>
      </c>
      <c r="Z8" s="2266">
        <v>202</v>
      </c>
      <c r="AA8" s="254">
        <v>84.87394957983193</v>
      </c>
    </row>
    <row r="9" spans="1:27">
      <c r="B9" s="2281" t="s">
        <v>116</v>
      </c>
      <c r="C9" s="702">
        <v>28246</v>
      </c>
      <c r="D9" s="2270">
        <v>8191</v>
      </c>
      <c r="E9" s="2284">
        <v>28.998796289740142</v>
      </c>
      <c r="F9" s="2267">
        <v>20055</v>
      </c>
      <c r="G9" s="2285">
        <v>71.001203710259858</v>
      </c>
      <c r="H9" s="257">
        <v>109</v>
      </c>
      <c r="I9" s="2286">
        <v>44</v>
      </c>
      <c r="J9" s="2287">
        <v>40.366972477064223</v>
      </c>
      <c r="K9" s="2267">
        <v>65</v>
      </c>
      <c r="L9" s="2285">
        <v>59.633027522935777</v>
      </c>
      <c r="M9" s="257">
        <v>649</v>
      </c>
      <c r="N9" s="2286">
        <v>189</v>
      </c>
      <c r="O9" s="2287">
        <v>29.121725731895225</v>
      </c>
      <c r="P9" s="2267">
        <v>460</v>
      </c>
      <c r="Q9" s="2285">
        <v>70.878274268104775</v>
      </c>
      <c r="R9" s="2270">
        <v>27254</v>
      </c>
      <c r="S9" s="2286">
        <v>7924</v>
      </c>
      <c r="T9" s="2287">
        <v>29.074631246789462</v>
      </c>
      <c r="U9" s="2267">
        <v>19330</v>
      </c>
      <c r="V9" s="2285">
        <v>70.925368753210535</v>
      </c>
      <c r="W9" s="257">
        <v>234</v>
      </c>
      <c r="X9" s="2286">
        <v>34</v>
      </c>
      <c r="Y9" s="2287">
        <v>14.529914529914532</v>
      </c>
      <c r="Z9" s="2267">
        <v>200</v>
      </c>
      <c r="AA9" s="2285">
        <v>85.470085470085465</v>
      </c>
    </row>
    <row r="10" spans="1:27">
      <c r="A10" s="203"/>
      <c r="B10" s="201" t="s">
        <v>117</v>
      </c>
      <c r="C10" s="701">
        <v>28101</v>
      </c>
      <c r="D10" s="2269">
        <v>8108</v>
      </c>
      <c r="E10" s="211">
        <f t="shared" ref="E10:E22" si="0">SUM(D10/C10*100)</f>
        <v>28.853065727198317</v>
      </c>
      <c r="F10" s="2266">
        <v>19993</v>
      </c>
      <c r="G10" s="254">
        <f t="shared" ref="G10:G22" si="1">SUM(F10/C10*100)</f>
        <v>71.146934272801673</v>
      </c>
      <c r="H10" s="255">
        <v>105</v>
      </c>
      <c r="I10" s="2265">
        <v>43</v>
      </c>
      <c r="J10" s="256">
        <f t="shared" ref="J10:J22" si="2">SUM(I10/H10*100)</f>
        <v>40.952380952380949</v>
      </c>
      <c r="K10" s="2266">
        <v>62</v>
      </c>
      <c r="L10" s="254">
        <f t="shared" ref="L10:L22" si="3">SUM(K10/H10*100)</f>
        <v>59.047619047619051</v>
      </c>
      <c r="M10" s="255">
        <v>657</v>
      </c>
      <c r="N10" s="2265">
        <v>190</v>
      </c>
      <c r="O10" s="256">
        <f t="shared" ref="O10:O22" si="4">SUM(N10/M10*100)</f>
        <v>28.919330289193301</v>
      </c>
      <c r="P10" s="2266">
        <v>467</v>
      </c>
      <c r="Q10" s="254">
        <f t="shared" ref="Q10:Q22" si="5">SUM(P10/M10*100)</f>
        <v>71.080669710806703</v>
      </c>
      <c r="R10" s="2269">
        <v>27116</v>
      </c>
      <c r="S10" s="2265">
        <v>7843</v>
      </c>
      <c r="T10" s="256">
        <f t="shared" ref="T10:T22" si="6">SUM(S10/R10*100)</f>
        <v>28.923882578551407</v>
      </c>
      <c r="U10" s="2266">
        <v>19273</v>
      </c>
      <c r="V10" s="254">
        <f t="shared" ref="V10:V22" si="7">SUM(U10/R10*100)</f>
        <v>71.076117421448586</v>
      </c>
      <c r="W10" s="255">
        <v>223</v>
      </c>
      <c r="X10" s="2265">
        <v>32</v>
      </c>
      <c r="Y10" s="256">
        <f t="shared" ref="Y10:Y22" si="8">SUM(X10/W10*100)</f>
        <v>14.349775784753364</v>
      </c>
      <c r="Z10" s="2266">
        <v>191</v>
      </c>
      <c r="AA10" s="254">
        <f t="shared" ref="AA10:AA22" si="9">SUM(Z10/W10*100)</f>
        <v>85.650224215246638</v>
      </c>
    </row>
    <row r="11" spans="1:27">
      <c r="A11" s="203"/>
      <c r="B11" s="2282" t="s">
        <v>118</v>
      </c>
      <c r="C11" s="701">
        <v>28285</v>
      </c>
      <c r="D11" s="2269">
        <v>8166</v>
      </c>
      <c r="E11" s="211">
        <f t="shared" si="0"/>
        <v>28.870426020859114</v>
      </c>
      <c r="F11" s="2266">
        <v>20119</v>
      </c>
      <c r="G11" s="254">
        <f t="shared" si="1"/>
        <v>71.129573979140886</v>
      </c>
      <c r="H11" s="255">
        <v>119</v>
      </c>
      <c r="I11" s="2265">
        <v>52</v>
      </c>
      <c r="J11" s="256">
        <f t="shared" si="2"/>
        <v>43.69747899159664</v>
      </c>
      <c r="K11" s="2266">
        <v>67</v>
      </c>
      <c r="L11" s="254">
        <f t="shared" si="3"/>
        <v>56.30252100840336</v>
      </c>
      <c r="M11" s="255">
        <v>661</v>
      </c>
      <c r="N11" s="2265">
        <v>182</v>
      </c>
      <c r="O11" s="256">
        <f t="shared" si="4"/>
        <v>27.534039334341909</v>
      </c>
      <c r="P11" s="2266">
        <v>479</v>
      </c>
      <c r="Q11" s="254">
        <f t="shared" si="5"/>
        <v>72.465960665658088</v>
      </c>
      <c r="R11" s="2269">
        <v>27287</v>
      </c>
      <c r="S11" s="2265">
        <v>7901</v>
      </c>
      <c r="T11" s="256">
        <f t="shared" si="6"/>
        <v>28.955180122402606</v>
      </c>
      <c r="U11" s="2266">
        <v>19386</v>
      </c>
      <c r="V11" s="254">
        <f t="shared" si="7"/>
        <v>71.044819877597391</v>
      </c>
      <c r="W11" s="255">
        <v>218</v>
      </c>
      <c r="X11" s="2265">
        <v>31</v>
      </c>
      <c r="Y11" s="256">
        <f t="shared" si="8"/>
        <v>14.220183486238533</v>
      </c>
      <c r="Z11" s="2266">
        <v>187</v>
      </c>
      <c r="AA11" s="254">
        <f t="shared" si="9"/>
        <v>85.77981651376146</v>
      </c>
    </row>
    <row r="12" spans="1:27">
      <c r="B12" s="205" t="s">
        <v>119</v>
      </c>
      <c r="C12" s="701">
        <v>28407</v>
      </c>
      <c r="D12" s="2269">
        <v>8201</v>
      </c>
      <c r="E12" s="211">
        <f t="shared" si="0"/>
        <v>28.869644805857714</v>
      </c>
      <c r="F12" s="2266">
        <v>20206</v>
      </c>
      <c r="G12" s="254">
        <f t="shared" si="1"/>
        <v>71.130355194142297</v>
      </c>
      <c r="H12" s="255">
        <v>127</v>
      </c>
      <c r="I12" s="2265">
        <v>53</v>
      </c>
      <c r="J12" s="256">
        <f t="shared" si="2"/>
        <v>41.732283464566926</v>
      </c>
      <c r="K12" s="2266">
        <v>74</v>
      </c>
      <c r="L12" s="254">
        <f t="shared" si="3"/>
        <v>58.267716535433067</v>
      </c>
      <c r="M12" s="255">
        <v>666</v>
      </c>
      <c r="N12" s="2265">
        <v>182</v>
      </c>
      <c r="O12" s="256">
        <f t="shared" si="4"/>
        <v>27.327327327327328</v>
      </c>
      <c r="P12" s="2266">
        <v>484</v>
      </c>
      <c r="Q12" s="254">
        <f t="shared" si="5"/>
        <v>72.672672672672675</v>
      </c>
      <c r="R12" s="2269">
        <v>27398</v>
      </c>
      <c r="S12" s="2265">
        <v>7935</v>
      </c>
      <c r="T12" s="256">
        <f t="shared" si="6"/>
        <v>28.961968026863278</v>
      </c>
      <c r="U12" s="2266">
        <v>19463</v>
      </c>
      <c r="V12" s="254">
        <f t="shared" si="7"/>
        <v>71.038031973136725</v>
      </c>
      <c r="W12" s="255">
        <v>216</v>
      </c>
      <c r="X12" s="2265">
        <v>31</v>
      </c>
      <c r="Y12" s="256">
        <f t="shared" si="8"/>
        <v>14.351851851851851</v>
      </c>
      <c r="Z12" s="2266">
        <v>185</v>
      </c>
      <c r="AA12" s="254">
        <f t="shared" si="9"/>
        <v>85.648148148148152</v>
      </c>
    </row>
    <row r="13" spans="1:27">
      <c r="B13" s="1246" t="s">
        <v>120</v>
      </c>
      <c r="C13" s="702">
        <v>28376</v>
      </c>
      <c r="D13" s="2270">
        <v>8205</v>
      </c>
      <c r="E13" s="2284">
        <f t="shared" si="0"/>
        <v>28.915280518748236</v>
      </c>
      <c r="F13" s="2267">
        <v>20171</v>
      </c>
      <c r="G13" s="2285">
        <f t="shared" si="1"/>
        <v>71.084719481251753</v>
      </c>
      <c r="H13" s="257">
        <v>128</v>
      </c>
      <c r="I13" s="2286">
        <v>55</v>
      </c>
      <c r="J13" s="2287">
        <f t="shared" si="2"/>
        <v>42.96875</v>
      </c>
      <c r="K13" s="2267">
        <v>73</v>
      </c>
      <c r="L13" s="2285">
        <f t="shared" si="3"/>
        <v>57.03125</v>
      </c>
      <c r="M13" s="257">
        <v>668</v>
      </c>
      <c r="N13" s="2286">
        <v>183</v>
      </c>
      <c r="O13" s="2287">
        <f t="shared" si="4"/>
        <v>27.395209580838326</v>
      </c>
      <c r="P13" s="2267">
        <v>485</v>
      </c>
      <c r="Q13" s="2285">
        <f t="shared" si="5"/>
        <v>72.604790419161674</v>
      </c>
      <c r="R13" s="2270">
        <v>27370</v>
      </c>
      <c r="S13" s="2286">
        <v>7936</v>
      </c>
      <c r="T13" s="2287">
        <f t="shared" si="6"/>
        <v>28.995250274022656</v>
      </c>
      <c r="U13" s="2267">
        <v>19434</v>
      </c>
      <c r="V13" s="2285">
        <f t="shared" si="7"/>
        <v>71.004749725977348</v>
      </c>
      <c r="W13" s="257">
        <v>210</v>
      </c>
      <c r="X13" s="2286">
        <v>31</v>
      </c>
      <c r="Y13" s="2287">
        <f t="shared" si="8"/>
        <v>14.761904761904763</v>
      </c>
      <c r="Z13" s="2267">
        <v>179</v>
      </c>
      <c r="AA13" s="2285">
        <f t="shared" si="9"/>
        <v>85.238095238095241</v>
      </c>
    </row>
    <row r="14" spans="1:27">
      <c r="B14" s="205" t="s">
        <v>121</v>
      </c>
      <c r="C14" s="701">
        <v>28037</v>
      </c>
      <c r="D14" s="2269">
        <v>8110</v>
      </c>
      <c r="E14" s="211">
        <f t="shared" si="0"/>
        <v>28.926061989513858</v>
      </c>
      <c r="F14" s="2266">
        <v>19927</v>
      </c>
      <c r="G14" s="254">
        <f t="shared" si="1"/>
        <v>71.073938010486145</v>
      </c>
      <c r="H14" s="255">
        <v>129</v>
      </c>
      <c r="I14" s="2265">
        <v>56</v>
      </c>
      <c r="J14" s="256">
        <f t="shared" si="2"/>
        <v>43.410852713178294</v>
      </c>
      <c r="K14" s="2182">
        <v>73</v>
      </c>
      <c r="L14" s="254">
        <f t="shared" si="3"/>
        <v>56.589147286821706</v>
      </c>
      <c r="M14" s="255">
        <v>683</v>
      </c>
      <c r="N14" s="2265">
        <v>191</v>
      </c>
      <c r="O14" s="256">
        <f t="shared" si="4"/>
        <v>27.964860907759881</v>
      </c>
      <c r="P14" s="2266">
        <v>492</v>
      </c>
      <c r="Q14" s="254">
        <f t="shared" si="5"/>
        <v>72.035139092240115</v>
      </c>
      <c r="R14" s="2269">
        <v>27026</v>
      </c>
      <c r="S14" s="2265">
        <v>7834</v>
      </c>
      <c r="T14" s="256">
        <f t="shared" si="6"/>
        <v>28.986901502257084</v>
      </c>
      <c r="U14" s="2266">
        <v>19192</v>
      </c>
      <c r="V14" s="254">
        <f t="shared" si="7"/>
        <v>71.013098497742916</v>
      </c>
      <c r="W14" s="255">
        <v>199</v>
      </c>
      <c r="X14" s="2265">
        <v>29</v>
      </c>
      <c r="Y14" s="256">
        <f t="shared" si="8"/>
        <v>14.572864321608039</v>
      </c>
      <c r="Z14" s="2266">
        <v>170</v>
      </c>
      <c r="AA14" s="254">
        <f t="shared" si="9"/>
        <v>85.427135678391963</v>
      </c>
    </row>
    <row r="15" spans="1:27">
      <c r="B15" s="205" t="s">
        <v>122</v>
      </c>
      <c r="C15" s="703">
        <v>28041</v>
      </c>
      <c r="D15" s="2269">
        <v>8118</v>
      </c>
      <c r="E15" s="211">
        <f t="shared" si="0"/>
        <v>28.950465389964698</v>
      </c>
      <c r="F15" s="2266">
        <v>19923</v>
      </c>
      <c r="G15" s="254">
        <f t="shared" si="1"/>
        <v>71.049534610035309</v>
      </c>
      <c r="H15" s="255">
        <v>123</v>
      </c>
      <c r="I15" s="2265">
        <v>54</v>
      </c>
      <c r="J15" s="256">
        <f t="shared" si="2"/>
        <v>43.902439024390247</v>
      </c>
      <c r="K15" s="2266">
        <v>69</v>
      </c>
      <c r="L15" s="254">
        <f t="shared" si="3"/>
        <v>56.09756097560976</v>
      </c>
      <c r="M15" s="255">
        <v>708</v>
      </c>
      <c r="N15" s="2265">
        <v>199</v>
      </c>
      <c r="O15" s="256">
        <f t="shared" si="4"/>
        <v>28.10734463276836</v>
      </c>
      <c r="P15" s="2266">
        <v>509</v>
      </c>
      <c r="Q15" s="254">
        <f t="shared" si="5"/>
        <v>71.89265536723164</v>
      </c>
      <c r="R15" s="2269">
        <v>27073</v>
      </c>
      <c r="S15" s="2265">
        <v>7835</v>
      </c>
      <c r="T15" s="256">
        <f t="shared" si="6"/>
        <v>28.940272596313672</v>
      </c>
      <c r="U15" s="2266">
        <v>19178</v>
      </c>
      <c r="V15" s="254">
        <f t="shared" si="7"/>
        <v>70.838104384442062</v>
      </c>
      <c r="W15" s="255">
        <v>197</v>
      </c>
      <c r="X15" s="2265">
        <v>30</v>
      </c>
      <c r="Y15" s="256">
        <f t="shared" si="8"/>
        <v>15.228426395939088</v>
      </c>
      <c r="Z15" s="2266">
        <v>167</v>
      </c>
      <c r="AA15" s="254">
        <f t="shared" si="9"/>
        <v>84.771573604060919</v>
      </c>
    </row>
    <row r="16" spans="1:27">
      <c r="B16" s="201" t="s">
        <v>123</v>
      </c>
      <c r="C16" s="703">
        <v>28132</v>
      </c>
      <c r="D16" s="2269">
        <v>8144</v>
      </c>
      <c r="E16" s="213">
        <f t="shared" si="0"/>
        <v>28.949239300440777</v>
      </c>
      <c r="F16" s="2265">
        <v>19988</v>
      </c>
      <c r="G16" s="254">
        <f t="shared" si="1"/>
        <v>71.05076069955922</v>
      </c>
      <c r="H16" s="255">
        <v>128</v>
      </c>
      <c r="I16" s="2265">
        <v>56</v>
      </c>
      <c r="J16" s="256">
        <f t="shared" si="2"/>
        <v>43.75</v>
      </c>
      <c r="K16" s="2266">
        <v>72</v>
      </c>
      <c r="L16" s="254">
        <f t="shared" si="3"/>
        <v>56.25</v>
      </c>
      <c r="M16" s="258">
        <v>721</v>
      </c>
      <c r="N16" s="2266">
        <v>206</v>
      </c>
      <c r="O16" s="256">
        <f t="shared" si="4"/>
        <v>28.571428571428569</v>
      </c>
      <c r="P16" s="2266">
        <v>515</v>
      </c>
      <c r="Q16" s="254">
        <f t="shared" si="5"/>
        <v>71.428571428571431</v>
      </c>
      <c r="R16" s="123">
        <v>27089</v>
      </c>
      <c r="S16" s="2266">
        <v>7852</v>
      </c>
      <c r="T16" s="256">
        <f t="shared" si="6"/>
        <v>28.985935250470668</v>
      </c>
      <c r="U16" s="2266">
        <v>19237</v>
      </c>
      <c r="V16" s="254">
        <f t="shared" si="7"/>
        <v>71.014064749529325</v>
      </c>
      <c r="W16" s="255">
        <v>194</v>
      </c>
      <c r="X16" s="2265">
        <v>30</v>
      </c>
      <c r="Y16" s="256">
        <f t="shared" si="8"/>
        <v>15.463917525773196</v>
      </c>
      <c r="Z16" s="2266">
        <v>164</v>
      </c>
      <c r="AA16" s="254">
        <f t="shared" si="9"/>
        <v>84.536082474226802</v>
      </c>
    </row>
    <row r="17" spans="2:92">
      <c r="B17" s="2281" t="s">
        <v>124</v>
      </c>
      <c r="C17" s="704">
        <v>28250</v>
      </c>
      <c r="D17" s="2270">
        <v>8125</v>
      </c>
      <c r="E17" s="2288">
        <f t="shared" si="0"/>
        <v>28.761061946902654</v>
      </c>
      <c r="F17" s="2286">
        <v>20025</v>
      </c>
      <c r="G17" s="2285">
        <f t="shared" si="1"/>
        <v>70.884955752212392</v>
      </c>
      <c r="H17" s="257">
        <v>129</v>
      </c>
      <c r="I17" s="2286">
        <v>56</v>
      </c>
      <c r="J17" s="2287">
        <f t="shared" si="2"/>
        <v>43.410852713178294</v>
      </c>
      <c r="K17" s="2267">
        <v>73</v>
      </c>
      <c r="L17" s="2285">
        <f t="shared" si="3"/>
        <v>56.589147286821706</v>
      </c>
      <c r="M17" s="259">
        <v>744</v>
      </c>
      <c r="N17" s="2267">
        <v>209</v>
      </c>
      <c r="O17" s="2287">
        <f t="shared" si="4"/>
        <v>28.091397849462364</v>
      </c>
      <c r="P17" s="2267">
        <v>535</v>
      </c>
      <c r="Q17" s="2285">
        <f t="shared" si="5"/>
        <v>71.908602150537632</v>
      </c>
      <c r="R17" s="128">
        <v>27084</v>
      </c>
      <c r="S17" s="2267">
        <v>7831</v>
      </c>
      <c r="T17" s="2287">
        <f t="shared" si="6"/>
        <v>28.91374981538916</v>
      </c>
      <c r="U17" s="2267">
        <v>19253</v>
      </c>
      <c r="V17" s="2285">
        <f t="shared" si="7"/>
        <v>71.086250184610847</v>
      </c>
      <c r="W17" s="257">
        <v>193</v>
      </c>
      <c r="X17" s="2286">
        <v>29</v>
      </c>
      <c r="Y17" s="2287">
        <f t="shared" si="8"/>
        <v>15.025906735751295</v>
      </c>
      <c r="Z17" s="2267">
        <v>164</v>
      </c>
      <c r="AA17" s="2285">
        <f t="shared" si="9"/>
        <v>84.974093264248708</v>
      </c>
    </row>
    <row r="18" spans="2:92">
      <c r="B18" s="201" t="s">
        <v>125</v>
      </c>
      <c r="C18" s="703">
        <v>28064</v>
      </c>
      <c r="D18" s="2269">
        <v>8020</v>
      </c>
      <c r="E18" s="213">
        <f t="shared" si="0"/>
        <v>28.577537058152792</v>
      </c>
      <c r="F18" s="2265">
        <v>19982</v>
      </c>
      <c r="G18" s="254">
        <f t="shared" si="1"/>
        <v>71.201539338654513</v>
      </c>
      <c r="H18" s="255">
        <v>130</v>
      </c>
      <c r="I18" s="2265">
        <v>58</v>
      </c>
      <c r="J18" s="256">
        <f t="shared" si="2"/>
        <v>44.61538461538462</v>
      </c>
      <c r="K18" s="2266">
        <v>72</v>
      </c>
      <c r="L18" s="254">
        <f t="shared" si="3"/>
        <v>55.384615384615387</v>
      </c>
      <c r="M18" s="258">
        <v>762</v>
      </c>
      <c r="N18" s="2266">
        <v>215</v>
      </c>
      <c r="O18" s="256">
        <f t="shared" si="4"/>
        <v>28.215223097112862</v>
      </c>
      <c r="P18" s="2266">
        <v>547</v>
      </c>
      <c r="Q18" s="254">
        <f t="shared" si="5"/>
        <v>71.784776902887131</v>
      </c>
      <c r="R18" s="123">
        <v>26981</v>
      </c>
      <c r="S18" s="2266">
        <v>7780</v>
      </c>
      <c r="T18" s="256">
        <f t="shared" si="6"/>
        <v>28.835106185834476</v>
      </c>
      <c r="U18" s="2266">
        <v>19201</v>
      </c>
      <c r="V18" s="254">
        <f t="shared" si="7"/>
        <v>71.164893814165524</v>
      </c>
      <c r="W18" s="255">
        <v>191</v>
      </c>
      <c r="X18" s="2265">
        <v>29</v>
      </c>
      <c r="Y18" s="256">
        <f t="shared" si="8"/>
        <v>15.183246073298429</v>
      </c>
      <c r="Z18" s="2266">
        <v>162</v>
      </c>
      <c r="AA18" s="254">
        <f t="shared" si="9"/>
        <v>84.816753926701566</v>
      </c>
    </row>
    <row r="19" spans="2:92">
      <c r="B19" s="201" t="s">
        <v>126</v>
      </c>
      <c r="C19" s="703">
        <v>28292</v>
      </c>
      <c r="D19" s="2269">
        <v>8150</v>
      </c>
      <c r="E19" s="213">
        <f t="shared" si="0"/>
        <v>28.80672981761629</v>
      </c>
      <c r="F19" s="2265">
        <v>20142</v>
      </c>
      <c r="G19" s="254">
        <f t="shared" si="1"/>
        <v>71.193270182383714</v>
      </c>
      <c r="H19" s="255">
        <v>130</v>
      </c>
      <c r="I19" s="2265">
        <v>60</v>
      </c>
      <c r="J19" s="256">
        <f t="shared" si="2"/>
        <v>46.153846153846153</v>
      </c>
      <c r="K19" s="2266">
        <v>70</v>
      </c>
      <c r="L19" s="254">
        <f t="shared" si="3"/>
        <v>53.846153846153847</v>
      </c>
      <c r="M19" s="258">
        <v>797</v>
      </c>
      <c r="N19" s="2266">
        <v>226</v>
      </c>
      <c r="O19" s="256">
        <f t="shared" si="4"/>
        <v>28.356336260978672</v>
      </c>
      <c r="P19" s="2266">
        <v>571</v>
      </c>
      <c r="Q19" s="254">
        <f t="shared" si="5"/>
        <v>71.643663739021335</v>
      </c>
      <c r="R19" s="123">
        <v>27176</v>
      </c>
      <c r="S19" s="2266">
        <v>7836</v>
      </c>
      <c r="T19" s="256">
        <f t="shared" si="6"/>
        <v>28.834265528407414</v>
      </c>
      <c r="U19" s="2266">
        <v>19340</v>
      </c>
      <c r="V19" s="254">
        <f t="shared" si="7"/>
        <v>71.165734471592572</v>
      </c>
      <c r="W19" s="255">
        <v>189</v>
      </c>
      <c r="X19" s="2265">
        <v>28</v>
      </c>
      <c r="Y19" s="256">
        <f t="shared" si="8"/>
        <v>14.814814814814813</v>
      </c>
      <c r="Z19" s="2266">
        <v>161</v>
      </c>
      <c r="AA19" s="254">
        <f t="shared" si="9"/>
        <v>85.18518518518519</v>
      </c>
    </row>
    <row r="20" spans="2:92" ht="13.7" customHeight="1">
      <c r="B20" s="201" t="s">
        <v>127</v>
      </c>
      <c r="C20" s="703">
        <v>28235</v>
      </c>
      <c r="D20" s="2269">
        <v>8137</v>
      </c>
      <c r="E20" s="213">
        <f t="shared" si="0"/>
        <v>28.818841862936072</v>
      </c>
      <c r="F20" s="2265">
        <v>20098</v>
      </c>
      <c r="G20" s="254">
        <f t="shared" si="1"/>
        <v>71.181158137063932</v>
      </c>
      <c r="H20" s="255">
        <v>132</v>
      </c>
      <c r="I20" s="2265">
        <v>63</v>
      </c>
      <c r="J20" s="256">
        <f t="shared" si="2"/>
        <v>47.727272727272727</v>
      </c>
      <c r="K20" s="2266">
        <v>69</v>
      </c>
      <c r="L20" s="254">
        <f t="shared" si="3"/>
        <v>52.272727272727273</v>
      </c>
      <c r="M20" s="258">
        <v>804</v>
      </c>
      <c r="N20" s="2266">
        <v>222</v>
      </c>
      <c r="O20" s="256">
        <f t="shared" si="4"/>
        <v>27.611940298507463</v>
      </c>
      <c r="P20" s="2266">
        <v>582</v>
      </c>
      <c r="Q20" s="254">
        <f t="shared" si="5"/>
        <v>72.388059701492537</v>
      </c>
      <c r="R20" s="123">
        <v>27116</v>
      </c>
      <c r="S20" s="2266">
        <v>7824</v>
      </c>
      <c r="T20" s="256">
        <f t="shared" si="6"/>
        <v>28.85381324679156</v>
      </c>
      <c r="U20" s="2266">
        <v>19292</v>
      </c>
      <c r="V20" s="254">
        <f t="shared" si="7"/>
        <v>71.14618675320844</v>
      </c>
      <c r="W20" s="255">
        <v>183</v>
      </c>
      <c r="X20" s="2265">
        <v>28</v>
      </c>
      <c r="Y20" s="256">
        <f t="shared" si="8"/>
        <v>15.300546448087433</v>
      </c>
      <c r="Z20" s="2266">
        <v>155</v>
      </c>
      <c r="AA20" s="254">
        <f t="shared" si="9"/>
        <v>84.699453551912569</v>
      </c>
    </row>
    <row r="21" spans="2:92" ht="13.7" customHeight="1">
      <c r="B21" s="2281" t="s">
        <v>401</v>
      </c>
      <c r="C21" s="704">
        <v>28255</v>
      </c>
      <c r="D21" s="2270">
        <v>8148</v>
      </c>
      <c r="E21" s="2288">
        <f>SUM(D21/C21*100)</f>
        <v>28.837373916121038</v>
      </c>
      <c r="F21" s="2286">
        <v>20107</v>
      </c>
      <c r="G21" s="2285">
        <f>SUM(F21/C21*100)</f>
        <v>71.162626083878962</v>
      </c>
      <c r="H21" s="257">
        <v>134</v>
      </c>
      <c r="I21" s="2286">
        <v>63</v>
      </c>
      <c r="J21" s="2287">
        <f>SUM(I21/H21*100)</f>
        <v>47.014925373134332</v>
      </c>
      <c r="K21" s="2267">
        <v>71</v>
      </c>
      <c r="L21" s="2285">
        <f>SUM(K21/H21*100)</f>
        <v>52.985074626865668</v>
      </c>
      <c r="M21" s="259">
        <v>826</v>
      </c>
      <c r="N21" s="2267">
        <v>228</v>
      </c>
      <c r="O21" s="2287">
        <f>SUM(N21/M21*100)</f>
        <v>27.602905569007262</v>
      </c>
      <c r="P21" s="2267">
        <v>598</v>
      </c>
      <c r="Q21" s="2285">
        <f>SUM(P21/M21*100)</f>
        <v>72.397094430992738</v>
      </c>
      <c r="R21" s="128">
        <v>27114</v>
      </c>
      <c r="S21" s="2267">
        <v>7829</v>
      </c>
      <c r="T21" s="2287">
        <f>SUM(S21/R21*100)</f>
        <v>28.874382237958251</v>
      </c>
      <c r="U21" s="2267">
        <v>19285</v>
      </c>
      <c r="V21" s="2285">
        <f>SUM(U21/R21*100)</f>
        <v>71.125617762041742</v>
      </c>
      <c r="W21" s="257">
        <v>181</v>
      </c>
      <c r="X21" s="2286">
        <v>28</v>
      </c>
      <c r="Y21" s="2287">
        <f>SUM(X21/W21*100)</f>
        <v>15.469613259668508</v>
      </c>
      <c r="Z21" s="2267">
        <v>153</v>
      </c>
      <c r="AA21" s="2285">
        <f>SUM(Z21/W21*100)</f>
        <v>84.530386740331494</v>
      </c>
    </row>
    <row r="22" spans="2:92">
      <c r="B22" s="205" t="s">
        <v>421</v>
      </c>
      <c r="C22" s="703">
        <v>28155</v>
      </c>
      <c r="D22" s="2269">
        <v>8076</v>
      </c>
      <c r="E22" s="213">
        <f t="shared" si="0"/>
        <v>28.684070324986681</v>
      </c>
      <c r="F22" s="2180">
        <v>20079</v>
      </c>
      <c r="G22" s="254">
        <f t="shared" si="1"/>
        <v>71.315929675013322</v>
      </c>
      <c r="H22" s="255">
        <v>169</v>
      </c>
      <c r="I22" s="2180">
        <v>81</v>
      </c>
      <c r="J22" s="2289">
        <f t="shared" si="2"/>
        <v>47.928994082840234</v>
      </c>
      <c r="K22" s="2266">
        <v>88</v>
      </c>
      <c r="L22" s="254">
        <f t="shared" si="3"/>
        <v>52.071005917159766</v>
      </c>
      <c r="M22" s="517">
        <v>808</v>
      </c>
      <c r="N22" s="2180">
        <v>221</v>
      </c>
      <c r="O22" s="2289">
        <f t="shared" si="4"/>
        <v>27.351485148514854</v>
      </c>
      <c r="P22" s="2266">
        <v>587</v>
      </c>
      <c r="Q22" s="254">
        <f t="shared" si="5"/>
        <v>72.648514851485146</v>
      </c>
      <c r="R22" s="2269">
        <v>27001</v>
      </c>
      <c r="S22" s="2180">
        <v>7749</v>
      </c>
      <c r="T22" s="2289">
        <f t="shared" si="6"/>
        <v>28.698937076404579</v>
      </c>
      <c r="U22" s="2266">
        <v>19252</v>
      </c>
      <c r="V22" s="254">
        <f t="shared" si="7"/>
        <v>71.301062923595424</v>
      </c>
      <c r="W22" s="255">
        <v>177</v>
      </c>
      <c r="X22" s="2180">
        <v>25</v>
      </c>
      <c r="Y22" s="2289">
        <f t="shared" si="8"/>
        <v>14.124293785310735</v>
      </c>
      <c r="Z22" s="2266">
        <v>152</v>
      </c>
      <c r="AA22" s="254">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05" t="s">
        <v>571</v>
      </c>
      <c r="C23" s="703">
        <v>28167</v>
      </c>
      <c r="D23" s="2269">
        <v>8062</v>
      </c>
      <c r="E23" s="213">
        <f t="shared" ref="E23:E32" si="10">SUM(D23/C23*100)</f>
        <v>28.622146483473571</v>
      </c>
      <c r="F23" s="2265">
        <v>20105</v>
      </c>
      <c r="G23" s="254">
        <f t="shared" ref="G23:G33" si="11">SUM(F23/C23*100)</f>
        <v>71.377853516526429</v>
      </c>
      <c r="H23" s="255">
        <v>171</v>
      </c>
      <c r="I23" s="2265">
        <v>79</v>
      </c>
      <c r="J23" s="256">
        <f t="shared" ref="J23:J39" si="12">SUM(I23/H23*100)</f>
        <v>46.198830409356724</v>
      </c>
      <c r="K23" s="2266">
        <v>92</v>
      </c>
      <c r="L23" s="254">
        <f t="shared" ref="L23:L39" si="13">SUM(K23/H23*100)</f>
        <v>53.801169590643269</v>
      </c>
      <c r="M23" s="517">
        <v>828</v>
      </c>
      <c r="N23" s="2265">
        <v>225</v>
      </c>
      <c r="O23" s="256">
        <f t="shared" ref="O23:O39" si="14">SUM(N23/M23*100)</f>
        <v>27.173913043478258</v>
      </c>
      <c r="P23" s="2266">
        <v>603</v>
      </c>
      <c r="Q23" s="254">
        <f t="shared" ref="Q23:Q39" si="15">SUM(P23/M23*100)</f>
        <v>72.826086956521735</v>
      </c>
      <c r="R23" s="2269">
        <v>26994</v>
      </c>
      <c r="S23" s="2265">
        <v>7733</v>
      </c>
      <c r="T23" s="256">
        <f t="shared" ref="T23:T37" si="16">SUM(S23/R23*100)</f>
        <v>28.64710676446618</v>
      </c>
      <c r="U23" s="2266">
        <v>19261</v>
      </c>
      <c r="V23" s="254">
        <f t="shared" ref="V23:V39" si="17">SUM(U23/R23*100)</f>
        <v>71.352893235533827</v>
      </c>
      <c r="W23" s="255">
        <v>174</v>
      </c>
      <c r="X23" s="2265">
        <v>25</v>
      </c>
      <c r="Y23" s="256">
        <f t="shared" ref="Y23:Y39" si="18">SUM(X23/W23*100)</f>
        <v>14.367816091954023</v>
      </c>
      <c r="Z23" s="2266">
        <v>149</v>
      </c>
      <c r="AA23" s="254">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05" t="s">
        <v>422</v>
      </c>
      <c r="C24" s="703">
        <v>28144</v>
      </c>
      <c r="D24" s="2269">
        <v>8067</v>
      </c>
      <c r="E24" s="213">
        <f t="shared" si="10"/>
        <v>28.663303013075613</v>
      </c>
      <c r="F24" s="2265">
        <v>20077</v>
      </c>
      <c r="G24" s="254">
        <f t="shared" si="11"/>
        <v>71.33669698692438</v>
      </c>
      <c r="H24" s="255">
        <v>172</v>
      </c>
      <c r="I24" s="2265">
        <v>81</v>
      </c>
      <c r="J24" s="256">
        <f t="shared" si="12"/>
        <v>47.093023255813954</v>
      </c>
      <c r="K24" s="2266">
        <v>91</v>
      </c>
      <c r="L24" s="254">
        <f t="shared" si="13"/>
        <v>52.906976744186053</v>
      </c>
      <c r="M24" s="517">
        <v>830</v>
      </c>
      <c r="N24" s="2265">
        <v>228</v>
      </c>
      <c r="O24" s="256">
        <f t="shared" si="14"/>
        <v>27.469879518072286</v>
      </c>
      <c r="P24" s="2266">
        <v>602</v>
      </c>
      <c r="Q24" s="254">
        <f t="shared" si="15"/>
        <v>72.53012048192771</v>
      </c>
      <c r="R24" s="2269">
        <v>26968</v>
      </c>
      <c r="S24" s="2265">
        <v>7733</v>
      </c>
      <c r="T24" s="256">
        <f t="shared" si="16"/>
        <v>28.674725600711952</v>
      </c>
      <c r="U24" s="2266">
        <v>19235</v>
      </c>
      <c r="V24" s="254">
        <f t="shared" si="17"/>
        <v>71.325274399288048</v>
      </c>
      <c r="W24" s="255">
        <v>174</v>
      </c>
      <c r="X24" s="2265">
        <v>25</v>
      </c>
      <c r="Y24" s="256">
        <f t="shared" si="18"/>
        <v>14.367816091954023</v>
      </c>
      <c r="Z24" s="2266">
        <v>149</v>
      </c>
      <c r="AA24" s="254">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246" t="s">
        <v>475</v>
      </c>
      <c r="C25" s="704">
        <v>27870</v>
      </c>
      <c r="D25" s="2270">
        <v>8014</v>
      </c>
      <c r="E25" s="2288">
        <f t="shared" si="10"/>
        <v>28.754933620380335</v>
      </c>
      <c r="F25" s="2286">
        <v>19856</v>
      </c>
      <c r="G25" s="2285">
        <f t="shared" si="11"/>
        <v>71.245066379619658</v>
      </c>
      <c r="H25" s="257">
        <v>179</v>
      </c>
      <c r="I25" s="2286">
        <v>82</v>
      </c>
      <c r="J25" s="2287">
        <f t="shared" si="12"/>
        <v>45.81005586592179</v>
      </c>
      <c r="K25" s="2267">
        <v>97</v>
      </c>
      <c r="L25" s="2285">
        <f t="shared" si="13"/>
        <v>54.189944134078218</v>
      </c>
      <c r="M25" s="531">
        <v>819</v>
      </c>
      <c r="N25" s="2286">
        <v>220</v>
      </c>
      <c r="O25" s="2287">
        <f t="shared" si="14"/>
        <v>26.862026862026863</v>
      </c>
      <c r="P25" s="2267">
        <v>599</v>
      </c>
      <c r="Q25" s="2285">
        <f t="shared" si="15"/>
        <v>73.137973137973134</v>
      </c>
      <c r="R25" s="2270">
        <v>26699</v>
      </c>
      <c r="S25" s="2286">
        <v>7688</v>
      </c>
      <c r="T25" s="2287">
        <f t="shared" si="16"/>
        <v>28.795085958275589</v>
      </c>
      <c r="U25" s="2267">
        <v>19011</v>
      </c>
      <c r="V25" s="2285">
        <f t="shared" si="17"/>
        <v>71.204914041724408</v>
      </c>
      <c r="W25" s="257">
        <v>173</v>
      </c>
      <c r="X25" s="2286">
        <v>24</v>
      </c>
      <c r="Y25" s="2287">
        <f t="shared" si="18"/>
        <v>13.872832369942195</v>
      </c>
      <c r="Z25" s="2267">
        <v>149</v>
      </c>
      <c r="AA25" s="2285">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05" t="s">
        <v>522</v>
      </c>
      <c r="C26" s="2275">
        <v>27351</v>
      </c>
      <c r="D26" s="2269">
        <v>7838</v>
      </c>
      <c r="E26" s="213">
        <f t="shared" si="10"/>
        <v>28.65708749223063</v>
      </c>
      <c r="F26" s="2265">
        <v>19513</v>
      </c>
      <c r="G26" s="254">
        <f t="shared" si="11"/>
        <v>71.34291250776937</v>
      </c>
      <c r="H26" s="255">
        <v>180</v>
      </c>
      <c r="I26" s="2265">
        <v>80</v>
      </c>
      <c r="J26" s="256">
        <f t="shared" si="12"/>
        <v>44.444444444444443</v>
      </c>
      <c r="K26" s="2266">
        <v>100</v>
      </c>
      <c r="L26" s="254">
        <f t="shared" si="13"/>
        <v>55.555555555555557</v>
      </c>
      <c r="M26" s="517">
        <v>813</v>
      </c>
      <c r="N26" s="2265">
        <v>217</v>
      </c>
      <c r="O26" s="256">
        <f t="shared" si="14"/>
        <v>26.691266912669125</v>
      </c>
      <c r="P26" s="2266">
        <v>596</v>
      </c>
      <c r="Q26" s="254">
        <f t="shared" si="15"/>
        <v>73.308733087330864</v>
      </c>
      <c r="R26" s="2269">
        <v>26205</v>
      </c>
      <c r="S26" s="2265">
        <v>7521</v>
      </c>
      <c r="T26" s="256">
        <f t="shared" si="16"/>
        <v>28.700629650829995</v>
      </c>
      <c r="U26" s="2266">
        <v>18684</v>
      </c>
      <c r="V26" s="254">
        <f t="shared" si="17"/>
        <v>71.299370349170005</v>
      </c>
      <c r="W26" s="255">
        <v>153</v>
      </c>
      <c r="X26" s="2265">
        <v>20</v>
      </c>
      <c r="Y26" s="256">
        <f t="shared" si="18"/>
        <v>13.071895424836603</v>
      </c>
      <c r="Z26" s="2266">
        <v>133</v>
      </c>
      <c r="AA26" s="254">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05" t="s">
        <v>480</v>
      </c>
      <c r="C27" s="703">
        <v>27400</v>
      </c>
      <c r="D27" s="2269">
        <v>7857</v>
      </c>
      <c r="E27" s="213">
        <f t="shared" si="10"/>
        <v>28.675182481751825</v>
      </c>
      <c r="F27" s="2265">
        <v>19543</v>
      </c>
      <c r="G27" s="254">
        <f t="shared" si="11"/>
        <v>71.324817518248167</v>
      </c>
      <c r="H27" s="255">
        <v>180</v>
      </c>
      <c r="I27" s="2265">
        <v>80</v>
      </c>
      <c r="J27" s="256">
        <f t="shared" si="12"/>
        <v>44.444444444444443</v>
      </c>
      <c r="K27" s="2266">
        <v>100</v>
      </c>
      <c r="L27" s="254">
        <f t="shared" si="13"/>
        <v>55.555555555555557</v>
      </c>
      <c r="M27" s="517">
        <v>824</v>
      </c>
      <c r="N27" s="2265">
        <v>224</v>
      </c>
      <c r="O27" s="256">
        <f t="shared" si="14"/>
        <v>27.184466019417474</v>
      </c>
      <c r="P27" s="2266">
        <v>600</v>
      </c>
      <c r="Q27" s="254">
        <f t="shared" si="15"/>
        <v>72.815533980582529</v>
      </c>
      <c r="R27" s="2269">
        <v>26248</v>
      </c>
      <c r="S27" s="2265">
        <v>7534</v>
      </c>
      <c r="T27" s="256">
        <f t="shared" si="16"/>
        <v>28.703139286802802</v>
      </c>
      <c r="U27" s="2266">
        <v>18714</v>
      </c>
      <c r="V27" s="254">
        <f t="shared" si="17"/>
        <v>71.296860713197191</v>
      </c>
      <c r="W27" s="255">
        <v>148</v>
      </c>
      <c r="X27" s="2265">
        <v>19</v>
      </c>
      <c r="Y27" s="256">
        <f t="shared" si="18"/>
        <v>12.837837837837837</v>
      </c>
      <c r="Z27" s="2266">
        <v>129</v>
      </c>
      <c r="AA27" s="254">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05" t="s">
        <v>494</v>
      </c>
      <c r="C28" s="703">
        <v>27387</v>
      </c>
      <c r="D28" s="2269">
        <v>7859</v>
      </c>
      <c r="E28" s="213">
        <f t="shared" si="10"/>
        <v>28.696096688209732</v>
      </c>
      <c r="F28" s="2265">
        <v>19528</v>
      </c>
      <c r="G28" s="254">
        <f t="shared" si="11"/>
        <v>71.303903311790265</v>
      </c>
      <c r="H28" s="255">
        <v>180</v>
      </c>
      <c r="I28" s="2265">
        <v>84</v>
      </c>
      <c r="J28" s="256">
        <f t="shared" si="12"/>
        <v>46.666666666666664</v>
      </c>
      <c r="K28" s="2266">
        <v>96</v>
      </c>
      <c r="L28" s="254">
        <f t="shared" si="13"/>
        <v>53.333333333333336</v>
      </c>
      <c r="M28" s="517">
        <v>839</v>
      </c>
      <c r="N28" s="2265">
        <v>228</v>
      </c>
      <c r="O28" s="256">
        <f t="shared" si="14"/>
        <v>27.175208581644817</v>
      </c>
      <c r="P28" s="2266">
        <v>611</v>
      </c>
      <c r="Q28" s="254">
        <f t="shared" si="15"/>
        <v>72.82479141835519</v>
      </c>
      <c r="R28" s="2269">
        <v>26221</v>
      </c>
      <c r="S28" s="2265">
        <v>7528</v>
      </c>
      <c r="T28" s="256">
        <f t="shared" si="16"/>
        <v>28.709812745509321</v>
      </c>
      <c r="U28" s="2266">
        <v>18693</v>
      </c>
      <c r="V28" s="254">
        <f t="shared" si="17"/>
        <v>71.290187254490675</v>
      </c>
      <c r="W28" s="255">
        <v>147</v>
      </c>
      <c r="X28" s="2265">
        <v>19</v>
      </c>
      <c r="Y28" s="256">
        <f t="shared" si="18"/>
        <v>12.925170068027212</v>
      </c>
      <c r="Z28" s="2266">
        <v>128</v>
      </c>
      <c r="AA28" s="254">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246" t="s">
        <v>424</v>
      </c>
      <c r="C29" s="704">
        <v>27308</v>
      </c>
      <c r="D29" s="2270">
        <v>7851</v>
      </c>
      <c r="E29" s="2288">
        <f t="shared" si="10"/>
        <v>28.749816903471508</v>
      </c>
      <c r="F29" s="2286">
        <v>19457</v>
      </c>
      <c r="G29" s="2285">
        <f t="shared" si="11"/>
        <v>71.250183096528488</v>
      </c>
      <c r="H29" s="257">
        <v>178</v>
      </c>
      <c r="I29" s="2286">
        <v>84</v>
      </c>
      <c r="J29" s="2287">
        <f t="shared" si="12"/>
        <v>47.191011235955052</v>
      </c>
      <c r="K29" s="2267">
        <v>94</v>
      </c>
      <c r="L29" s="2285">
        <f t="shared" si="13"/>
        <v>52.80898876404494</v>
      </c>
      <c r="M29" s="531">
        <v>843</v>
      </c>
      <c r="N29" s="2286">
        <v>230</v>
      </c>
      <c r="O29" s="2287">
        <f t="shared" si="14"/>
        <v>27.283511269276396</v>
      </c>
      <c r="P29" s="2267">
        <v>613</v>
      </c>
      <c r="Q29" s="2285">
        <f t="shared" si="15"/>
        <v>72.716488730723611</v>
      </c>
      <c r="R29" s="2270">
        <v>26141</v>
      </c>
      <c r="S29" s="2286">
        <v>7518</v>
      </c>
      <c r="T29" s="2287">
        <f t="shared" si="16"/>
        <v>28.759420068092268</v>
      </c>
      <c r="U29" s="2267">
        <v>18623</v>
      </c>
      <c r="V29" s="2285">
        <f t="shared" si="17"/>
        <v>71.240579931907732</v>
      </c>
      <c r="W29" s="257">
        <v>146</v>
      </c>
      <c r="X29" s="2286">
        <v>19</v>
      </c>
      <c r="Y29" s="2287">
        <f t="shared" si="18"/>
        <v>13.013698630136986</v>
      </c>
      <c r="Z29" s="2267">
        <v>127</v>
      </c>
      <c r="AA29" s="2285">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05" t="s">
        <v>412</v>
      </c>
      <c r="C30" s="2275">
        <v>27030</v>
      </c>
      <c r="D30" s="2269">
        <v>7753</v>
      </c>
      <c r="E30" s="213">
        <f t="shared" si="10"/>
        <v>28.682944876063633</v>
      </c>
      <c r="F30" s="2265">
        <v>19277</v>
      </c>
      <c r="G30" s="254">
        <f t="shared" si="11"/>
        <v>71.31705512393637</v>
      </c>
      <c r="H30" s="255">
        <v>174</v>
      </c>
      <c r="I30" s="2265">
        <v>79</v>
      </c>
      <c r="J30" s="256">
        <f t="shared" si="12"/>
        <v>45.402298850574709</v>
      </c>
      <c r="K30" s="2266">
        <v>95</v>
      </c>
      <c r="L30" s="254">
        <f t="shared" si="13"/>
        <v>54.597701149425291</v>
      </c>
      <c r="M30" s="517">
        <v>840</v>
      </c>
      <c r="N30" s="2265">
        <v>232</v>
      </c>
      <c r="O30" s="256">
        <f t="shared" si="14"/>
        <v>27.61904761904762</v>
      </c>
      <c r="P30" s="2266">
        <v>608</v>
      </c>
      <c r="Q30" s="254">
        <f t="shared" si="15"/>
        <v>72.38095238095238</v>
      </c>
      <c r="R30" s="2269">
        <v>25870</v>
      </c>
      <c r="S30" s="2265">
        <v>7423</v>
      </c>
      <c r="T30" s="256">
        <f t="shared" si="16"/>
        <v>28.693467336683415</v>
      </c>
      <c r="U30" s="2266">
        <v>18447</v>
      </c>
      <c r="V30" s="254">
        <f t="shared" si="17"/>
        <v>71.306532663316574</v>
      </c>
      <c r="W30" s="255">
        <v>146</v>
      </c>
      <c r="X30" s="2265">
        <v>19</v>
      </c>
      <c r="Y30" s="256">
        <f t="shared" si="18"/>
        <v>13.013698630136986</v>
      </c>
      <c r="Z30" s="2266">
        <v>127</v>
      </c>
      <c r="AA30" s="254">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05" t="s">
        <v>207</v>
      </c>
      <c r="C31" s="703">
        <v>27046</v>
      </c>
      <c r="D31" s="2269">
        <v>7797</v>
      </c>
      <c r="E31" s="213">
        <f t="shared" si="10"/>
        <v>28.828662279080085</v>
      </c>
      <c r="F31" s="2265">
        <v>19249</v>
      </c>
      <c r="G31" s="254">
        <f t="shared" si="11"/>
        <v>71.171337720919908</v>
      </c>
      <c r="H31" s="255">
        <v>183</v>
      </c>
      <c r="I31" s="2265">
        <v>82</v>
      </c>
      <c r="J31" s="256">
        <f t="shared" si="12"/>
        <v>44.808743169398909</v>
      </c>
      <c r="K31" s="2266">
        <v>101</v>
      </c>
      <c r="L31" s="254">
        <f t="shared" si="13"/>
        <v>55.191256830601091</v>
      </c>
      <c r="M31" s="517">
        <v>862</v>
      </c>
      <c r="N31" s="2265">
        <v>240</v>
      </c>
      <c r="O31" s="256">
        <f t="shared" si="14"/>
        <v>27.842227378190255</v>
      </c>
      <c r="P31" s="2266">
        <v>622</v>
      </c>
      <c r="Q31" s="254">
        <f t="shared" si="15"/>
        <v>72.157772621809741</v>
      </c>
      <c r="R31" s="2269">
        <v>25853</v>
      </c>
      <c r="S31" s="2265">
        <v>7455</v>
      </c>
      <c r="T31" s="256">
        <f t="shared" si="16"/>
        <v>28.836111863226705</v>
      </c>
      <c r="U31" s="2266">
        <v>18398</v>
      </c>
      <c r="V31" s="254">
        <f t="shared" si="17"/>
        <v>71.163888136773295</v>
      </c>
      <c r="W31" s="255">
        <v>148</v>
      </c>
      <c r="X31" s="2265">
        <v>20</v>
      </c>
      <c r="Y31" s="256">
        <f t="shared" si="18"/>
        <v>13.513513513513514</v>
      </c>
      <c r="Z31" s="2266">
        <v>128</v>
      </c>
      <c r="AA31" s="254">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05" t="s">
        <v>328</v>
      </c>
      <c r="C32" s="703">
        <v>27106</v>
      </c>
      <c r="D32" s="2269">
        <v>7812</v>
      </c>
      <c r="E32" s="213">
        <f t="shared" si="10"/>
        <v>28.820187412381021</v>
      </c>
      <c r="F32" s="2265">
        <v>19294</v>
      </c>
      <c r="G32" s="254">
        <f t="shared" si="11"/>
        <v>71.179812587618969</v>
      </c>
      <c r="H32" s="255">
        <v>184</v>
      </c>
      <c r="I32" s="2265">
        <v>82</v>
      </c>
      <c r="J32" s="256">
        <f t="shared" si="12"/>
        <v>44.565217391304344</v>
      </c>
      <c r="K32" s="2266">
        <v>102</v>
      </c>
      <c r="L32" s="254">
        <f t="shared" si="13"/>
        <v>55.434782608695656</v>
      </c>
      <c r="M32" s="517">
        <v>882</v>
      </c>
      <c r="N32" s="2265">
        <v>247</v>
      </c>
      <c r="O32" s="256">
        <f t="shared" si="14"/>
        <v>28.004535147392289</v>
      </c>
      <c r="P32" s="2266">
        <v>635</v>
      </c>
      <c r="Q32" s="254">
        <f t="shared" si="15"/>
        <v>71.995464852607711</v>
      </c>
      <c r="R32" s="2269">
        <v>25894</v>
      </c>
      <c r="S32" s="2265">
        <v>7464</v>
      </c>
      <c r="T32" s="1016">
        <f t="shared" si="16"/>
        <v>28.825210473468761</v>
      </c>
      <c r="U32" s="2265">
        <v>18430</v>
      </c>
      <c r="V32" s="254">
        <f t="shared" si="17"/>
        <v>71.174789526531242</v>
      </c>
      <c r="W32" s="255">
        <v>146</v>
      </c>
      <c r="X32" s="2265">
        <v>19</v>
      </c>
      <c r="Y32" s="1016">
        <f t="shared" si="18"/>
        <v>13.013698630136986</v>
      </c>
      <c r="Z32" s="2265">
        <v>127</v>
      </c>
      <c r="AA32" s="254">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246" t="s">
        <v>547</v>
      </c>
      <c r="C33" s="704">
        <v>26990</v>
      </c>
      <c r="D33" s="2270">
        <v>7779</v>
      </c>
      <c r="E33" s="2288">
        <f t="shared" ref="E33:E41" si="20">SUM(D33/C33*100)</f>
        <v>28.821785846609853</v>
      </c>
      <c r="F33" s="2286">
        <v>19211</v>
      </c>
      <c r="G33" s="2285">
        <f t="shared" si="11"/>
        <v>71.178214153390144</v>
      </c>
      <c r="H33" s="257">
        <v>182</v>
      </c>
      <c r="I33" s="2286">
        <v>83</v>
      </c>
      <c r="J33" s="2290">
        <f t="shared" si="12"/>
        <v>45.604395604395606</v>
      </c>
      <c r="K33" s="2286">
        <v>99</v>
      </c>
      <c r="L33" s="2285">
        <f t="shared" si="13"/>
        <v>54.395604395604394</v>
      </c>
      <c r="M33" s="531">
        <v>889</v>
      </c>
      <c r="N33" s="2286">
        <v>249</v>
      </c>
      <c r="O33" s="2290">
        <f t="shared" si="14"/>
        <v>28.008998875140605</v>
      </c>
      <c r="P33" s="2286">
        <v>640</v>
      </c>
      <c r="Q33" s="2285">
        <f t="shared" si="15"/>
        <v>71.991001124859395</v>
      </c>
      <c r="R33" s="2270">
        <v>24779</v>
      </c>
      <c r="S33" s="2286">
        <v>7428</v>
      </c>
      <c r="T33" s="2290">
        <f t="shared" si="16"/>
        <v>29.976996650389442</v>
      </c>
      <c r="U33" s="2286">
        <v>18351</v>
      </c>
      <c r="V33" s="2285">
        <f t="shared" si="17"/>
        <v>74.058678719883773</v>
      </c>
      <c r="W33" s="257">
        <v>140</v>
      </c>
      <c r="X33" s="2286">
        <v>19</v>
      </c>
      <c r="Y33" s="2290">
        <f t="shared" si="18"/>
        <v>13.571428571428571</v>
      </c>
      <c r="Z33" s="2286">
        <v>121</v>
      </c>
      <c r="AA33" s="2285">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05" t="s">
        <v>599</v>
      </c>
      <c r="C34" s="703">
        <f>D34+F34</f>
        <v>26761</v>
      </c>
      <c r="D34" s="2269">
        <f>I34+N34+S34+X34</f>
        <v>7735</v>
      </c>
      <c r="E34" s="213">
        <f>SUM(D34/C34*100)</f>
        <v>28.904002092597437</v>
      </c>
      <c r="F34" s="2265">
        <f>K34+P34+U34+Z34</f>
        <v>19026</v>
      </c>
      <c r="G34" s="254">
        <f t="shared" ref="G34:G39" si="21">SUM(F34/C34*100)</f>
        <v>71.095997907402563</v>
      </c>
      <c r="H34" s="2269">
        <f>I34+K34</f>
        <v>185</v>
      </c>
      <c r="I34" s="2265">
        <v>85</v>
      </c>
      <c r="J34" s="1016">
        <f t="shared" si="12"/>
        <v>45.945945945945951</v>
      </c>
      <c r="K34" s="2265">
        <v>100</v>
      </c>
      <c r="L34" s="254">
        <f t="shared" si="13"/>
        <v>54.054054054054056</v>
      </c>
      <c r="M34" s="2269">
        <f>N34+P34</f>
        <v>893</v>
      </c>
      <c r="N34" s="2265">
        <v>248</v>
      </c>
      <c r="O34" s="1016">
        <f t="shared" si="14"/>
        <v>27.77155655095185</v>
      </c>
      <c r="P34" s="2265">
        <v>645</v>
      </c>
      <c r="Q34" s="254">
        <f t="shared" si="15"/>
        <v>72.228443449048157</v>
      </c>
      <c r="R34" s="2269">
        <f>S34+U34</f>
        <v>25549</v>
      </c>
      <c r="S34" s="2265">
        <v>7382</v>
      </c>
      <c r="T34" s="1016">
        <f t="shared" si="16"/>
        <v>28.89349876707503</v>
      </c>
      <c r="U34" s="2265">
        <v>18167</v>
      </c>
      <c r="V34" s="254">
        <f t="shared" si="17"/>
        <v>71.10650123292497</v>
      </c>
      <c r="W34" s="2269">
        <f>X34+Z34</f>
        <v>134</v>
      </c>
      <c r="X34" s="2265">
        <v>20</v>
      </c>
      <c r="Y34" s="1016">
        <f t="shared" si="18"/>
        <v>14.925373134328357</v>
      </c>
      <c r="Z34" s="2265">
        <v>114</v>
      </c>
      <c r="AA34" s="254">
        <f t="shared" si="19"/>
        <v>85.074626865671647</v>
      </c>
    </row>
    <row r="35" spans="1:92" ht="12.2" customHeight="1">
      <c r="B35" s="205" t="s">
        <v>626</v>
      </c>
      <c r="C35" s="703">
        <v>26815</v>
      </c>
      <c r="D35" s="2269">
        <v>7756</v>
      </c>
      <c r="E35" s="213">
        <f>SUM(D35/C35*100)</f>
        <v>28.924109640126794</v>
      </c>
      <c r="F35" s="2265">
        <v>19059</v>
      </c>
      <c r="G35" s="254">
        <f t="shared" si="21"/>
        <v>71.075890359873199</v>
      </c>
      <c r="H35" s="2269">
        <v>184</v>
      </c>
      <c r="I35" s="2265">
        <v>85</v>
      </c>
      <c r="J35" s="1016">
        <f t="shared" si="12"/>
        <v>46.195652173913047</v>
      </c>
      <c r="K35" s="2265">
        <v>99</v>
      </c>
      <c r="L35" s="254">
        <f t="shared" si="13"/>
        <v>53.804347826086953</v>
      </c>
      <c r="M35" s="2269">
        <v>914</v>
      </c>
      <c r="N35" s="2265">
        <v>249</v>
      </c>
      <c r="O35" s="1016">
        <f t="shared" si="14"/>
        <v>27.24288840262582</v>
      </c>
      <c r="P35" s="2265">
        <v>665</v>
      </c>
      <c r="Q35" s="254">
        <f t="shared" si="15"/>
        <v>72.757111597374177</v>
      </c>
      <c r="R35" s="2269">
        <v>25584</v>
      </c>
      <c r="S35" s="2265">
        <v>7402</v>
      </c>
      <c r="T35" s="1016">
        <f t="shared" si="16"/>
        <v>28.932145090681676</v>
      </c>
      <c r="U35" s="2265">
        <v>18182</v>
      </c>
      <c r="V35" s="254">
        <f t="shared" si="17"/>
        <v>71.067854909318328</v>
      </c>
      <c r="W35" s="2269">
        <v>133</v>
      </c>
      <c r="X35" s="2265">
        <v>20</v>
      </c>
      <c r="Y35" s="1016">
        <f t="shared" si="18"/>
        <v>15.037593984962406</v>
      </c>
      <c r="Z35" s="2265">
        <v>113</v>
      </c>
      <c r="AA35" s="254">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03"/>
      <c r="B36" s="205" t="s">
        <v>638</v>
      </c>
      <c r="C36" s="703">
        <v>26829</v>
      </c>
      <c r="D36" s="2269">
        <v>7763</v>
      </c>
      <c r="E36" s="213">
        <f t="shared" si="20"/>
        <v>28.935107532893511</v>
      </c>
      <c r="F36" s="2265">
        <v>19066</v>
      </c>
      <c r="G36" s="254">
        <f t="shared" si="21"/>
        <v>71.064892467106489</v>
      </c>
      <c r="H36" s="2269">
        <v>181</v>
      </c>
      <c r="I36" s="2265">
        <v>78</v>
      </c>
      <c r="J36" s="1016">
        <f t="shared" si="12"/>
        <v>43.093922651933703</v>
      </c>
      <c r="K36" s="2265">
        <v>103</v>
      </c>
      <c r="L36" s="254">
        <f t="shared" si="13"/>
        <v>56.906077348066297</v>
      </c>
      <c r="M36" s="2269">
        <v>918</v>
      </c>
      <c r="N36" s="2265">
        <v>253</v>
      </c>
      <c r="O36" s="1016">
        <f t="shared" si="14"/>
        <v>27.5599128540305</v>
      </c>
      <c r="P36" s="2265">
        <v>665</v>
      </c>
      <c r="Q36" s="254">
        <f t="shared" si="15"/>
        <v>72.4400871459695</v>
      </c>
      <c r="R36" s="2269">
        <v>25597</v>
      </c>
      <c r="S36" s="2265">
        <v>7411</v>
      </c>
      <c r="T36" s="1016">
        <f t="shared" si="16"/>
        <v>28.952611634175877</v>
      </c>
      <c r="U36" s="2265">
        <v>18186</v>
      </c>
      <c r="V36" s="254">
        <f t="shared" si="17"/>
        <v>71.047388365824119</v>
      </c>
      <c r="W36" s="2269">
        <v>133</v>
      </c>
      <c r="X36" s="2265">
        <v>21</v>
      </c>
      <c r="Y36" s="1016">
        <f t="shared" si="18"/>
        <v>15.789473684210526</v>
      </c>
      <c r="Z36" s="2265">
        <v>112</v>
      </c>
      <c r="AA36" s="254">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03"/>
      <c r="B37" s="1246" t="s">
        <v>639</v>
      </c>
      <c r="C37" s="704">
        <v>26698</v>
      </c>
      <c r="D37" s="2270">
        <v>7754</v>
      </c>
      <c r="E37" s="2288">
        <f t="shared" si="20"/>
        <v>29.043374035508279</v>
      </c>
      <c r="F37" s="2286">
        <f>SUM(K37+P37+U37+Z37)</f>
        <v>18944</v>
      </c>
      <c r="G37" s="2285">
        <f t="shared" si="21"/>
        <v>70.956625964491721</v>
      </c>
      <c r="H37" s="2270">
        <v>178</v>
      </c>
      <c r="I37" s="2286">
        <v>79</v>
      </c>
      <c r="J37" s="2290">
        <f t="shared" si="12"/>
        <v>44.382022471910112</v>
      </c>
      <c r="K37" s="2286">
        <v>99</v>
      </c>
      <c r="L37" s="2285">
        <f t="shared" si="13"/>
        <v>55.617977528089888</v>
      </c>
      <c r="M37" s="2270">
        <v>935</v>
      </c>
      <c r="N37" s="2286">
        <v>262</v>
      </c>
      <c r="O37" s="2290">
        <f t="shared" si="14"/>
        <v>28.021390374331549</v>
      </c>
      <c r="P37" s="2286">
        <v>673</v>
      </c>
      <c r="Q37" s="2285">
        <f t="shared" si="15"/>
        <v>71.97860962566844</v>
      </c>
      <c r="R37" s="2270">
        <v>25452</v>
      </c>
      <c r="S37" s="2286">
        <v>7392</v>
      </c>
      <c r="T37" s="2290">
        <f t="shared" si="16"/>
        <v>29.042904290429046</v>
      </c>
      <c r="U37" s="2286">
        <v>18060</v>
      </c>
      <c r="V37" s="2285">
        <f t="shared" si="17"/>
        <v>70.957095709570964</v>
      </c>
      <c r="W37" s="2270">
        <v>133</v>
      </c>
      <c r="X37" s="2286">
        <v>21</v>
      </c>
      <c r="Y37" s="2290">
        <f t="shared" si="18"/>
        <v>15.789473684210526</v>
      </c>
      <c r="Z37" s="2286">
        <v>112</v>
      </c>
      <c r="AA37" s="2285">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03"/>
      <c r="B38" s="2283" t="s">
        <v>689</v>
      </c>
      <c r="C38" s="2275">
        <v>26496</v>
      </c>
      <c r="D38" s="2276">
        <v>7699</v>
      </c>
      <c r="E38" s="2291">
        <f t="shared" si="20"/>
        <v>29.05721618357488</v>
      </c>
      <c r="F38" s="2182">
        <v>18797</v>
      </c>
      <c r="G38" s="254">
        <f t="shared" si="21"/>
        <v>70.94278381642512</v>
      </c>
      <c r="H38" s="2178">
        <f>I38+K38</f>
        <v>177</v>
      </c>
      <c r="I38" s="2265">
        <v>79</v>
      </c>
      <c r="J38" s="1016">
        <f>SUM(I38/H38*100)</f>
        <v>44.632768361581924</v>
      </c>
      <c r="K38" s="2265">
        <v>98</v>
      </c>
      <c r="L38" s="254">
        <f>SUM(K38/H38*100)</f>
        <v>55.367231638418076</v>
      </c>
      <c r="M38" s="2269">
        <f>N38+P38</f>
        <v>937</v>
      </c>
      <c r="N38" s="2265">
        <v>266</v>
      </c>
      <c r="O38" s="2289">
        <f>SUM(N38/M38*100)</f>
        <v>28.388473852721454</v>
      </c>
      <c r="P38" s="2265">
        <v>671</v>
      </c>
      <c r="Q38" s="254">
        <f>SUM(P38/M38*100)</f>
        <v>71.611526147278553</v>
      </c>
      <c r="R38" s="2178">
        <f>S38+U38</f>
        <v>25251</v>
      </c>
      <c r="S38" s="2180">
        <v>7333</v>
      </c>
      <c r="T38" s="2289">
        <f t="shared" ref="T38:T45" si="22">SUM(S38/R38*100)</f>
        <v>29.040434042216152</v>
      </c>
      <c r="U38" s="2265">
        <v>17918</v>
      </c>
      <c r="V38" s="254">
        <f>SUM(U38/R38*100)</f>
        <v>70.959565957783852</v>
      </c>
      <c r="W38" s="2269">
        <f>X38+Z38</f>
        <v>131</v>
      </c>
      <c r="X38" s="2180">
        <v>21</v>
      </c>
      <c r="Y38" s="1016">
        <f>SUM(X38/W38*100)</f>
        <v>16.030534351145036</v>
      </c>
      <c r="Z38" s="2265">
        <v>110</v>
      </c>
      <c r="AA38" s="2292">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03"/>
      <c r="B39" s="205" t="s">
        <v>707</v>
      </c>
      <c r="C39" s="703">
        <v>26620</v>
      </c>
      <c r="D39" s="2269">
        <f>SUM(I39,N39,S39,X39)</f>
        <v>7767</v>
      </c>
      <c r="E39" s="211">
        <f t="shared" si="20"/>
        <v>29.17731029301277</v>
      </c>
      <c r="F39" s="2266">
        <f>SUM(K39,P39,U39,Z39)</f>
        <v>18853</v>
      </c>
      <c r="G39" s="254">
        <f t="shared" si="21"/>
        <v>70.822689706987234</v>
      </c>
      <c r="H39" s="2269">
        <f>SUM(I39,K39)</f>
        <v>185</v>
      </c>
      <c r="I39" s="2265">
        <v>82</v>
      </c>
      <c r="J39" s="256">
        <f t="shared" si="12"/>
        <v>44.32432432432433</v>
      </c>
      <c r="K39" s="2265">
        <v>103</v>
      </c>
      <c r="L39" s="254">
        <f t="shared" si="13"/>
        <v>55.67567567567567</v>
      </c>
      <c r="M39" s="2269">
        <f>SUM(N39,P39)</f>
        <v>954</v>
      </c>
      <c r="N39" s="2265">
        <v>265</v>
      </c>
      <c r="O39" s="1016">
        <f t="shared" si="14"/>
        <v>27.777777777777779</v>
      </c>
      <c r="P39" s="2265">
        <v>689</v>
      </c>
      <c r="Q39" s="254">
        <f t="shared" si="15"/>
        <v>72.222222222222214</v>
      </c>
      <c r="R39" s="2269">
        <f>SUM(S39,U39)</f>
        <v>25350</v>
      </c>
      <c r="S39" s="2265">
        <v>7399</v>
      </c>
      <c r="T39" s="1016">
        <f t="shared" si="22"/>
        <v>29.187376725838266</v>
      </c>
      <c r="U39" s="2265">
        <v>17951</v>
      </c>
      <c r="V39" s="254">
        <f t="shared" si="17"/>
        <v>70.812623274161737</v>
      </c>
      <c r="W39" s="2269">
        <f>SUM(X39,Z39)</f>
        <v>131</v>
      </c>
      <c r="X39" s="2265">
        <v>21</v>
      </c>
      <c r="Y39" s="256">
        <f t="shared" si="18"/>
        <v>16.030534351145036</v>
      </c>
      <c r="Z39" s="2265">
        <v>110</v>
      </c>
      <c r="AA39" s="254">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03"/>
      <c r="B40" s="205" t="s">
        <v>708</v>
      </c>
      <c r="C40" s="703">
        <v>26630</v>
      </c>
      <c r="D40" s="2269">
        <f>SUM(I40,N40,S40,X40)</f>
        <v>7798</v>
      </c>
      <c r="E40" s="211">
        <f t="shared" si="20"/>
        <v>29.282763800225307</v>
      </c>
      <c r="F40" s="2266">
        <f>SUM(K40,P40,U40,Z40)</f>
        <v>18832</v>
      </c>
      <c r="G40" s="254">
        <f t="shared" ref="G40:G45" si="23">SUM(F40/C40*100)</f>
        <v>70.717236199774689</v>
      </c>
      <c r="H40" s="2269">
        <f>SUM(I40,K40)</f>
        <v>185</v>
      </c>
      <c r="I40" s="2265">
        <v>83</v>
      </c>
      <c r="J40" s="1016">
        <f t="shared" ref="J40:J45" si="24">SUM(I40/H40*100)</f>
        <v>44.86486486486487</v>
      </c>
      <c r="K40" s="2265">
        <v>102</v>
      </c>
      <c r="L40" s="254">
        <f t="shared" ref="L40:L45" si="25">SUM(K40/H40*100)</f>
        <v>55.135135135135137</v>
      </c>
      <c r="M40" s="2269">
        <f>SUM(N40,P40)</f>
        <v>969</v>
      </c>
      <c r="N40" s="2265">
        <v>270</v>
      </c>
      <c r="O40" s="256">
        <f t="shared" ref="O40:O45" si="26">SUM(N40/M40*100)</f>
        <v>27.86377708978328</v>
      </c>
      <c r="P40" s="2265">
        <v>699</v>
      </c>
      <c r="Q40" s="254">
        <f t="shared" ref="Q40:Q45" si="27">SUM(P40/M40*100)</f>
        <v>72.136222910216716</v>
      </c>
      <c r="R40" s="2269">
        <f>SUM(S40,U40)</f>
        <v>25366</v>
      </c>
      <c r="S40" s="2265">
        <v>7429</v>
      </c>
      <c r="T40" s="256">
        <f t="shared" si="22"/>
        <v>29.28723488133722</v>
      </c>
      <c r="U40" s="2265">
        <v>17937</v>
      </c>
      <c r="V40" s="254">
        <f t="shared" ref="V40:V45" si="28">SUM(U40/R40*100)</f>
        <v>70.712765118662773</v>
      </c>
      <c r="W40" s="2269">
        <f>SUM(X40,Z40)</f>
        <v>110</v>
      </c>
      <c r="X40" s="2265">
        <v>16</v>
      </c>
      <c r="Y40" s="1016">
        <f t="shared" ref="Y40:Y45" si="29">SUM(X40/W40*100)</f>
        <v>14.545454545454545</v>
      </c>
      <c r="Z40" s="2265">
        <v>94</v>
      </c>
      <c r="AA40" s="254">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03"/>
      <c r="B41" s="1246" t="s">
        <v>709</v>
      </c>
      <c r="C41" s="704">
        <v>26263</v>
      </c>
      <c r="D41" s="2270">
        <f>SUM(I41,N41,S41,X41)</f>
        <v>7688</v>
      </c>
      <c r="E41" s="2284">
        <f t="shared" si="20"/>
        <v>29.273121882496291</v>
      </c>
      <c r="F41" s="2267">
        <f>SUM(K41,P41,U41,Z41)</f>
        <v>18575</v>
      </c>
      <c r="G41" s="2285">
        <f t="shared" si="23"/>
        <v>70.726878117503716</v>
      </c>
      <c r="H41" s="2270">
        <f>SUM(I41,K41)</f>
        <v>190</v>
      </c>
      <c r="I41" s="2286">
        <v>84</v>
      </c>
      <c r="J41" s="2290">
        <f t="shared" si="24"/>
        <v>44.210526315789473</v>
      </c>
      <c r="K41" s="2286">
        <v>106</v>
      </c>
      <c r="L41" s="2285">
        <f t="shared" si="25"/>
        <v>55.78947368421052</v>
      </c>
      <c r="M41" s="2270">
        <f>SUM(N41,P41)</f>
        <v>973</v>
      </c>
      <c r="N41" s="2286">
        <v>271</v>
      </c>
      <c r="O41" s="2287">
        <f t="shared" si="26"/>
        <v>27.852004110996916</v>
      </c>
      <c r="P41" s="2286">
        <v>702</v>
      </c>
      <c r="Q41" s="2285">
        <f t="shared" si="27"/>
        <v>72.147995889003084</v>
      </c>
      <c r="R41" s="2270">
        <f>SUM(S41,U41)</f>
        <v>24998</v>
      </c>
      <c r="S41" s="2286">
        <v>7318</v>
      </c>
      <c r="T41" s="2287">
        <f t="shared" si="22"/>
        <v>29.274341947355786</v>
      </c>
      <c r="U41" s="2286">
        <v>17680</v>
      </c>
      <c r="V41" s="2285">
        <f t="shared" si="28"/>
        <v>70.725658052644206</v>
      </c>
      <c r="W41" s="2270">
        <f>SUM(X41,Z41)</f>
        <v>102</v>
      </c>
      <c r="X41" s="2286">
        <v>15</v>
      </c>
      <c r="Y41" s="2290">
        <f t="shared" si="29"/>
        <v>14.705882352941178</v>
      </c>
      <c r="Z41" s="2286">
        <v>87</v>
      </c>
      <c r="AA41" s="2285">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03"/>
      <c r="B42" s="2283" t="s">
        <v>725</v>
      </c>
      <c r="C42" s="2275">
        <v>25964</v>
      </c>
      <c r="D42" s="2276">
        <f>SUM(I42,N42,S42,X42)</f>
        <v>7616</v>
      </c>
      <c r="E42" s="2291">
        <f t="shared" ref="E42:E47" si="31">SUM(D42/C42*100)</f>
        <v>29.332922508088121</v>
      </c>
      <c r="F42" s="2182">
        <f>SUM(K42,P42,U42,Z42)</f>
        <v>18348</v>
      </c>
      <c r="G42" s="254">
        <f t="shared" si="23"/>
        <v>70.667077491911883</v>
      </c>
      <c r="H42" s="2178">
        <f>SUM(I42,K42)</f>
        <v>191</v>
      </c>
      <c r="I42" s="2265">
        <v>86</v>
      </c>
      <c r="J42" s="1016">
        <f t="shared" si="24"/>
        <v>45.026178010471199</v>
      </c>
      <c r="K42" s="2265">
        <v>105</v>
      </c>
      <c r="L42" s="254">
        <f t="shared" si="25"/>
        <v>54.973821989528794</v>
      </c>
      <c r="M42" s="2269">
        <f>SUM(N42,P42)</f>
        <v>967</v>
      </c>
      <c r="N42" s="2265">
        <v>266</v>
      </c>
      <c r="O42" s="2289">
        <f t="shared" si="26"/>
        <v>27.507755946225437</v>
      </c>
      <c r="P42" s="2265">
        <v>701</v>
      </c>
      <c r="Q42" s="254">
        <f t="shared" si="27"/>
        <v>72.492244053774556</v>
      </c>
      <c r="R42" s="2178">
        <f>SUM(S42,U42)</f>
        <v>24708</v>
      </c>
      <c r="S42" s="2180">
        <v>7249</v>
      </c>
      <c r="T42" s="2289">
        <f t="shared" si="22"/>
        <v>29.338675732556258</v>
      </c>
      <c r="U42" s="2265">
        <v>17459</v>
      </c>
      <c r="V42" s="254">
        <f t="shared" si="28"/>
        <v>70.661324267443746</v>
      </c>
      <c r="W42" s="2269">
        <f>SUM(X42,Z42)</f>
        <v>98</v>
      </c>
      <c r="X42" s="2180">
        <v>15</v>
      </c>
      <c r="Y42" s="1016">
        <f t="shared" si="29"/>
        <v>15.306122448979592</v>
      </c>
      <c r="Z42" s="2265">
        <v>83</v>
      </c>
      <c r="AA42" s="2292">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03"/>
      <c r="B43" s="205" t="s">
        <v>726</v>
      </c>
      <c r="C43" s="703">
        <v>25995</v>
      </c>
      <c r="D43" s="2269">
        <f>SUM(I43,N43,S43,X43)</f>
        <v>7662</v>
      </c>
      <c r="E43" s="211">
        <f>SUM(D43/C43*100)</f>
        <v>29.474899019042123</v>
      </c>
      <c r="F43" s="2266">
        <f>SUM(K43,P43,U43,Z43)</f>
        <v>18333</v>
      </c>
      <c r="G43" s="254">
        <f t="shared" si="23"/>
        <v>70.525100980957873</v>
      </c>
      <c r="H43" s="2269">
        <f>SUM(I43,K43)</f>
        <v>192</v>
      </c>
      <c r="I43" s="2265">
        <v>87</v>
      </c>
      <c r="J43" s="256">
        <f t="shared" si="24"/>
        <v>45.3125</v>
      </c>
      <c r="K43" s="2265">
        <v>105</v>
      </c>
      <c r="L43" s="254">
        <f t="shared" si="25"/>
        <v>54.6875</v>
      </c>
      <c r="M43" s="2269">
        <f>SUM(N43,P43)</f>
        <v>974</v>
      </c>
      <c r="N43" s="2265">
        <v>269</v>
      </c>
      <c r="O43" s="1016">
        <f t="shared" si="26"/>
        <v>27.618069815195074</v>
      </c>
      <c r="P43" s="2265">
        <v>705</v>
      </c>
      <c r="Q43" s="254">
        <f t="shared" si="27"/>
        <v>72.381930184804929</v>
      </c>
      <c r="R43" s="2269">
        <f>SUM(S43,U43)</f>
        <v>24733</v>
      </c>
      <c r="S43" s="2265">
        <v>7291</v>
      </c>
      <c r="T43" s="1016">
        <f t="shared" si="22"/>
        <v>29.478833946549145</v>
      </c>
      <c r="U43" s="2265">
        <v>17442</v>
      </c>
      <c r="V43" s="254">
        <f t="shared" si="28"/>
        <v>70.521166053450855</v>
      </c>
      <c r="W43" s="2269">
        <f>SUM(X43,Z43)</f>
        <v>96</v>
      </c>
      <c r="X43" s="2265">
        <v>15</v>
      </c>
      <c r="Y43" s="256">
        <f t="shared" si="29"/>
        <v>15.625</v>
      </c>
      <c r="Z43" s="2265">
        <v>81</v>
      </c>
      <c r="AA43" s="254">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05" t="s">
        <v>727</v>
      </c>
      <c r="C44" s="703">
        <v>26023</v>
      </c>
      <c r="D44" s="2269">
        <v>7677</v>
      </c>
      <c r="E44" s="211">
        <f t="shared" si="31"/>
        <v>29.500826192214578</v>
      </c>
      <c r="F44" s="2266">
        <v>18346</v>
      </c>
      <c r="G44" s="254">
        <f t="shared" si="23"/>
        <v>70.499173807785425</v>
      </c>
      <c r="H44" s="2269">
        <v>191</v>
      </c>
      <c r="I44" s="2265">
        <v>85</v>
      </c>
      <c r="J44" s="1016">
        <f t="shared" si="24"/>
        <v>44.502617801047123</v>
      </c>
      <c r="K44" s="2265">
        <v>106</v>
      </c>
      <c r="L44" s="254">
        <f t="shared" si="25"/>
        <v>55.497382198952884</v>
      </c>
      <c r="M44" s="2269">
        <v>969</v>
      </c>
      <c r="N44" s="2265">
        <v>267</v>
      </c>
      <c r="O44" s="256">
        <f t="shared" si="26"/>
        <v>27.554179566563469</v>
      </c>
      <c r="P44" s="2265">
        <v>702</v>
      </c>
      <c r="Q44" s="254">
        <f t="shared" si="27"/>
        <v>72.445820433436538</v>
      </c>
      <c r="R44" s="2269">
        <v>24769</v>
      </c>
      <c r="S44" s="2265">
        <v>7310</v>
      </c>
      <c r="T44" s="256">
        <f t="shared" si="22"/>
        <v>29.512697323266984</v>
      </c>
      <c r="U44" s="2265">
        <v>17459</v>
      </c>
      <c r="V44" s="254">
        <f t="shared" si="28"/>
        <v>70.487302676733009</v>
      </c>
      <c r="W44" s="2269">
        <v>94</v>
      </c>
      <c r="X44" s="2265">
        <v>15</v>
      </c>
      <c r="Y44" s="1016">
        <f t="shared" si="29"/>
        <v>15.957446808510639</v>
      </c>
      <c r="Z44" s="2265">
        <v>79</v>
      </c>
      <c r="AA44" s="254">
        <f t="shared" si="30"/>
        <v>84.042553191489361</v>
      </c>
    </row>
    <row r="45" spans="1:92" s="20" customFormat="1" ht="13.5" customHeight="1">
      <c r="B45" s="1246" t="s">
        <v>728</v>
      </c>
      <c r="C45" s="704">
        <v>25664</v>
      </c>
      <c r="D45" s="2270">
        <v>7580</v>
      </c>
      <c r="E45" s="2284">
        <f t="shared" si="31"/>
        <v>29.535536159601001</v>
      </c>
      <c r="F45" s="2267">
        <v>18084</v>
      </c>
      <c r="G45" s="2285">
        <f t="shared" si="23"/>
        <v>70.464463840399006</v>
      </c>
      <c r="H45" s="2270">
        <v>188</v>
      </c>
      <c r="I45" s="2286">
        <v>85</v>
      </c>
      <c r="J45" s="2290">
        <f t="shared" si="24"/>
        <v>45.212765957446813</v>
      </c>
      <c r="K45" s="2286">
        <v>103</v>
      </c>
      <c r="L45" s="2285">
        <f t="shared" si="25"/>
        <v>54.787234042553187</v>
      </c>
      <c r="M45" s="2270">
        <v>930</v>
      </c>
      <c r="N45" s="2286">
        <v>268</v>
      </c>
      <c r="O45" s="2287">
        <f t="shared" si="26"/>
        <v>28.817204301075268</v>
      </c>
      <c r="P45" s="2286">
        <v>662</v>
      </c>
      <c r="Q45" s="2285">
        <f t="shared" si="27"/>
        <v>71.182795698924721</v>
      </c>
      <c r="R45" s="2270">
        <v>24454</v>
      </c>
      <c r="S45" s="2286">
        <v>7212</v>
      </c>
      <c r="T45" s="2287">
        <f t="shared" si="22"/>
        <v>29.492107630653468</v>
      </c>
      <c r="U45" s="2286">
        <v>17242</v>
      </c>
      <c r="V45" s="2285">
        <f t="shared" si="28"/>
        <v>70.507892369346521</v>
      </c>
      <c r="W45" s="2270">
        <v>92</v>
      </c>
      <c r="X45" s="2286">
        <v>15</v>
      </c>
      <c r="Y45" s="2290">
        <f t="shared" si="29"/>
        <v>16.304347826086957</v>
      </c>
      <c r="Z45" s="2286">
        <v>77</v>
      </c>
      <c r="AA45" s="2285">
        <f t="shared" si="30"/>
        <v>83.695652173913047</v>
      </c>
    </row>
    <row r="46" spans="1:92" s="20" customFormat="1" ht="13.5" customHeight="1">
      <c r="B46" s="2283" t="s">
        <v>765</v>
      </c>
      <c r="C46" s="206">
        <f>SUM(D46,F46)</f>
        <v>25279</v>
      </c>
      <c r="D46" s="2269">
        <f t="shared" ref="D46:D53" si="32">SUM(I46,N46,S46,X46)</f>
        <v>7472</v>
      </c>
      <c r="E46" s="211">
        <f t="shared" si="31"/>
        <v>29.558131255192055</v>
      </c>
      <c r="F46" s="2266">
        <f t="shared" ref="F46:F52" si="33">SUM(K46,P46,U46,Z46)</f>
        <v>17807</v>
      </c>
      <c r="G46" s="254">
        <f t="shared" ref="G46" si="34">SUM(F46/C46*100)</f>
        <v>70.441868744807948</v>
      </c>
      <c r="H46" s="2269">
        <f t="shared" ref="H46:H53" si="35">SUM(I46,K46)</f>
        <v>186</v>
      </c>
      <c r="I46" s="2265">
        <v>85</v>
      </c>
      <c r="J46" s="1016">
        <f t="shared" ref="J46" si="36">SUM(I46/H46*100)</f>
        <v>45.698924731182792</v>
      </c>
      <c r="K46" s="2265">
        <v>101</v>
      </c>
      <c r="L46" s="254">
        <f t="shared" ref="L46" si="37">SUM(K46/H46*100)</f>
        <v>54.3010752688172</v>
      </c>
      <c r="M46" s="2269">
        <f t="shared" ref="M46:M53" si="38">SUM(N46,P46)</f>
        <v>921</v>
      </c>
      <c r="N46" s="2265">
        <v>264</v>
      </c>
      <c r="O46" s="256">
        <f t="shared" ref="O46" si="39">SUM(N46/M46*100)</f>
        <v>28.664495114006517</v>
      </c>
      <c r="P46" s="2265">
        <v>657</v>
      </c>
      <c r="Q46" s="254">
        <f t="shared" ref="Q46" si="40">SUM(P46/M46*100)</f>
        <v>71.335504885993487</v>
      </c>
      <c r="R46" s="2269">
        <f t="shared" ref="R46:R53" si="41">SUM(S46,U46)</f>
        <v>24085</v>
      </c>
      <c r="S46" s="2265">
        <v>7111</v>
      </c>
      <c r="T46" s="256">
        <f t="shared" ref="T46" si="42">SUM(S46/R46*100)</f>
        <v>29.524600373676563</v>
      </c>
      <c r="U46" s="2265">
        <v>16974</v>
      </c>
      <c r="V46" s="254">
        <f t="shared" ref="V46" si="43">SUM(U46/R46*100)</f>
        <v>70.475399626323437</v>
      </c>
      <c r="W46" s="2269">
        <f t="shared" ref="W46:W53" si="44">SUM(X46,Z46)</f>
        <v>87</v>
      </c>
      <c r="X46" s="2265">
        <v>12</v>
      </c>
      <c r="Y46" s="1016">
        <f t="shared" ref="Y46" si="45">SUM(X46/W46*100)</f>
        <v>13.793103448275861</v>
      </c>
      <c r="Z46" s="2265">
        <v>75</v>
      </c>
      <c r="AA46" s="254">
        <f t="shared" ref="AA46" si="46">SUM(Z46/W46*100)</f>
        <v>86.206896551724128</v>
      </c>
    </row>
    <row r="47" spans="1:92" s="20" customFormat="1" ht="13.5" customHeight="1">
      <c r="B47" s="205" t="s">
        <v>769</v>
      </c>
      <c r="C47" s="206">
        <f>SUM(D47,F47)</f>
        <v>25226</v>
      </c>
      <c r="D47" s="2269">
        <f t="shared" si="32"/>
        <v>7490</v>
      </c>
      <c r="E47" s="211">
        <f t="shared" si="31"/>
        <v>29.691588044081502</v>
      </c>
      <c r="F47" s="2266">
        <f t="shared" si="33"/>
        <v>17736</v>
      </c>
      <c r="G47" s="254">
        <f t="shared" ref="G47" si="47">SUM(F47/C47*100)</f>
        <v>70.308411955918487</v>
      </c>
      <c r="H47" s="2269">
        <f t="shared" si="35"/>
        <v>188</v>
      </c>
      <c r="I47" s="2265">
        <v>89</v>
      </c>
      <c r="J47" s="1016">
        <f t="shared" ref="J47" si="48">SUM(I47/H47*100)</f>
        <v>47.340425531914896</v>
      </c>
      <c r="K47" s="2265">
        <v>99</v>
      </c>
      <c r="L47" s="254">
        <f t="shared" ref="L47" si="49">SUM(K47/H47*100)</f>
        <v>52.659574468085104</v>
      </c>
      <c r="M47" s="2269">
        <f t="shared" si="38"/>
        <v>936</v>
      </c>
      <c r="N47" s="2265">
        <v>271</v>
      </c>
      <c r="O47" s="256">
        <f t="shared" ref="O47" si="50">SUM(N47/M47*100)</f>
        <v>28.952991452991455</v>
      </c>
      <c r="P47" s="2265">
        <v>665</v>
      </c>
      <c r="Q47" s="254">
        <f t="shared" ref="Q47" si="51">SUM(P47/M47*100)</f>
        <v>71.047008547008545</v>
      </c>
      <c r="R47" s="2269">
        <f t="shared" si="41"/>
        <v>24015</v>
      </c>
      <c r="S47" s="2265">
        <v>7118</v>
      </c>
      <c r="T47" s="256">
        <f t="shared" ref="T47" si="52">SUM(S47/R47*100)</f>
        <v>29.639808453050176</v>
      </c>
      <c r="U47" s="2265">
        <v>16897</v>
      </c>
      <c r="V47" s="254">
        <f t="shared" ref="V47" si="53">SUM(U47/R47*100)</f>
        <v>70.360191546949821</v>
      </c>
      <c r="W47" s="2269">
        <f t="shared" si="44"/>
        <v>87</v>
      </c>
      <c r="X47" s="2265">
        <v>12</v>
      </c>
      <c r="Y47" s="1016">
        <f t="shared" ref="Y47" si="54">SUM(X47/W47*100)</f>
        <v>13.793103448275861</v>
      </c>
      <c r="Z47" s="2265">
        <v>75</v>
      </c>
      <c r="AA47" s="254">
        <f t="shared" ref="AA47" si="55">SUM(Z47/W47*100)</f>
        <v>86.206896551724128</v>
      </c>
    </row>
    <row r="48" spans="1:92" s="20" customFormat="1" ht="13.5" customHeight="1">
      <c r="B48" s="205" t="s">
        <v>755</v>
      </c>
      <c r="C48" s="206">
        <f>SUM(D48,F48)</f>
        <v>25258</v>
      </c>
      <c r="D48" s="2269">
        <f t="shared" si="32"/>
        <v>7505</v>
      </c>
      <c r="E48" s="211">
        <f t="shared" ref="E48" si="56">SUM(D48/C48*100)</f>
        <v>29.713358143954387</v>
      </c>
      <c r="F48" s="2266">
        <f t="shared" si="33"/>
        <v>17753</v>
      </c>
      <c r="G48" s="254">
        <f t="shared" ref="G48" si="57">SUM(F48/C48*100)</f>
        <v>70.286641856045605</v>
      </c>
      <c r="H48" s="2269">
        <f t="shared" si="35"/>
        <v>188</v>
      </c>
      <c r="I48" s="2265">
        <v>90</v>
      </c>
      <c r="J48" s="1016">
        <f t="shared" ref="J48" si="58">SUM(I48/H48*100)</f>
        <v>47.872340425531917</v>
      </c>
      <c r="K48" s="2265">
        <v>98</v>
      </c>
      <c r="L48" s="254">
        <f t="shared" ref="L48" si="59">SUM(K48/H48*100)</f>
        <v>52.12765957446809</v>
      </c>
      <c r="M48" s="2269">
        <f t="shared" si="38"/>
        <v>956</v>
      </c>
      <c r="N48" s="2265">
        <v>282</v>
      </c>
      <c r="O48" s="256">
        <f t="shared" ref="O48" si="60">SUM(N48/M48*100)</f>
        <v>29.497907949790797</v>
      </c>
      <c r="P48" s="2265">
        <v>674</v>
      </c>
      <c r="Q48" s="254">
        <f t="shared" ref="Q48" si="61">SUM(P48/M48*100)</f>
        <v>70.502092050209214</v>
      </c>
      <c r="R48" s="2269">
        <f t="shared" si="41"/>
        <v>24027</v>
      </c>
      <c r="S48" s="2265">
        <v>7121</v>
      </c>
      <c r="T48" s="256">
        <f t="shared" ref="T48" si="62">SUM(S48/R48*100)</f>
        <v>29.637491155783081</v>
      </c>
      <c r="U48" s="2265">
        <v>16906</v>
      </c>
      <c r="V48" s="254">
        <f t="shared" ref="V48" si="63">SUM(U48/R48*100)</f>
        <v>70.362508844216919</v>
      </c>
      <c r="W48" s="2269">
        <f t="shared" si="44"/>
        <v>87</v>
      </c>
      <c r="X48" s="2265">
        <v>12</v>
      </c>
      <c r="Y48" s="1016">
        <f t="shared" ref="Y48" si="64">SUM(X48/W48*100)</f>
        <v>13.793103448275861</v>
      </c>
      <c r="Z48" s="2265">
        <v>75</v>
      </c>
      <c r="AA48" s="254">
        <f t="shared" ref="AA48" si="65">SUM(Z48/W48*100)</f>
        <v>86.206896551724128</v>
      </c>
    </row>
    <row r="49" spans="2:30" s="20" customFormat="1" ht="13.5" customHeight="1">
      <c r="B49" s="1246" t="s">
        <v>770</v>
      </c>
      <c r="C49" s="2293">
        <v>25052</v>
      </c>
      <c r="D49" s="2270">
        <f t="shared" si="32"/>
        <v>7442</v>
      </c>
      <c r="E49" s="2284">
        <f t="shared" ref="E49" si="66">SUM(D49/C49*100)</f>
        <v>29.706211080951622</v>
      </c>
      <c r="F49" s="2267">
        <f t="shared" si="33"/>
        <v>17610</v>
      </c>
      <c r="G49" s="2285">
        <f t="shared" ref="G49" si="67">SUM(F49/C49*100)</f>
        <v>70.293788919048382</v>
      </c>
      <c r="H49" s="2270">
        <f t="shared" si="35"/>
        <v>190</v>
      </c>
      <c r="I49" s="2286">
        <v>89</v>
      </c>
      <c r="J49" s="2290">
        <f t="shared" ref="J49:J53" si="68">SUM(I49/H49*100)</f>
        <v>46.842105263157897</v>
      </c>
      <c r="K49" s="2286">
        <v>101</v>
      </c>
      <c r="L49" s="2285">
        <f t="shared" ref="L49:L53" si="69">SUM(K49/H49*100)</f>
        <v>53.157894736842103</v>
      </c>
      <c r="M49" s="2270">
        <f t="shared" si="38"/>
        <v>960</v>
      </c>
      <c r="N49" s="2286">
        <v>281</v>
      </c>
      <c r="O49" s="2287">
        <f t="shared" ref="O49:O53" si="70">SUM(N49/M49*100)</f>
        <v>29.270833333333336</v>
      </c>
      <c r="P49" s="2286">
        <v>679</v>
      </c>
      <c r="Q49" s="2285">
        <f t="shared" ref="Q49:Q53" si="71">SUM(P49/M49*100)</f>
        <v>70.729166666666671</v>
      </c>
      <c r="R49" s="2270">
        <f t="shared" si="41"/>
        <v>23819</v>
      </c>
      <c r="S49" s="2286">
        <v>7060</v>
      </c>
      <c r="T49" s="2287">
        <f t="shared" ref="T49:T53" si="72">SUM(S49/R49*100)</f>
        <v>29.640203199126745</v>
      </c>
      <c r="U49" s="2286">
        <v>16759</v>
      </c>
      <c r="V49" s="2285">
        <f t="shared" ref="V49:V53" si="73">SUM(U49/R49*100)</f>
        <v>70.359796800873255</v>
      </c>
      <c r="W49" s="2270">
        <f t="shared" si="44"/>
        <v>83</v>
      </c>
      <c r="X49" s="2286">
        <v>12</v>
      </c>
      <c r="Y49" s="2290">
        <f t="shared" ref="Y49:Y53" si="74">SUM(X49/W49*100)</f>
        <v>14.457831325301203</v>
      </c>
      <c r="Z49" s="2286">
        <v>71</v>
      </c>
      <c r="AA49" s="2285">
        <f t="shared" ref="AA49:AA53" si="75">SUM(Z49/W49*100)</f>
        <v>85.542168674698786</v>
      </c>
    </row>
    <row r="50" spans="2:30" s="20" customFormat="1" ht="13.5" customHeight="1">
      <c r="B50" s="205" t="s">
        <v>792</v>
      </c>
      <c r="C50" s="206">
        <f>SUM(D50,F50)</f>
        <v>24842</v>
      </c>
      <c r="D50" s="2269">
        <f t="shared" si="32"/>
        <v>7376</v>
      </c>
      <c r="E50" s="211">
        <f t="shared" ref="E50:E53" si="76">SUM(D50/C50*100)</f>
        <v>29.691651235810323</v>
      </c>
      <c r="F50" s="2266">
        <f t="shared" si="33"/>
        <v>17466</v>
      </c>
      <c r="G50" s="254">
        <f t="shared" ref="G50:G53" si="77">SUM(F50/C50*100)</f>
        <v>70.308348764189674</v>
      </c>
      <c r="H50" s="2269">
        <f t="shared" si="35"/>
        <v>194</v>
      </c>
      <c r="I50" s="2265">
        <v>92</v>
      </c>
      <c r="J50" s="1016">
        <f t="shared" si="68"/>
        <v>47.422680412371129</v>
      </c>
      <c r="K50" s="2265">
        <v>102</v>
      </c>
      <c r="L50" s="254">
        <f t="shared" si="69"/>
        <v>52.577319587628871</v>
      </c>
      <c r="M50" s="2269">
        <f t="shared" si="38"/>
        <v>961</v>
      </c>
      <c r="N50" s="2265">
        <v>280</v>
      </c>
      <c r="O50" s="256">
        <f t="shared" si="70"/>
        <v>29.136316337148806</v>
      </c>
      <c r="P50" s="2265">
        <v>681</v>
      </c>
      <c r="Q50" s="254">
        <f t="shared" si="71"/>
        <v>70.863683662851201</v>
      </c>
      <c r="R50" s="2269">
        <f t="shared" si="41"/>
        <v>23607</v>
      </c>
      <c r="S50" s="2265">
        <v>6993</v>
      </c>
      <c r="T50" s="256">
        <f t="shared" si="72"/>
        <v>29.622569576820435</v>
      </c>
      <c r="U50" s="2265">
        <v>16614</v>
      </c>
      <c r="V50" s="254">
        <f t="shared" si="73"/>
        <v>70.377430423179561</v>
      </c>
      <c r="W50" s="2269">
        <f t="shared" si="44"/>
        <v>80</v>
      </c>
      <c r="X50" s="2265">
        <v>11</v>
      </c>
      <c r="Y50" s="1016">
        <f t="shared" si="74"/>
        <v>13.750000000000002</v>
      </c>
      <c r="Z50" s="2265">
        <v>69</v>
      </c>
      <c r="AA50" s="254">
        <f t="shared" si="75"/>
        <v>86.25</v>
      </c>
    </row>
    <row r="51" spans="2:30" s="20" customFormat="1" ht="13.5" customHeight="1">
      <c r="B51" s="205" t="s">
        <v>798</v>
      </c>
      <c r="C51" s="206">
        <f>SUM(D51,F51)</f>
        <v>24839</v>
      </c>
      <c r="D51" s="2269">
        <f t="shared" si="32"/>
        <v>7397</v>
      </c>
      <c r="E51" s="211">
        <f t="shared" si="76"/>
        <v>29.779781794758243</v>
      </c>
      <c r="F51" s="2266">
        <f t="shared" si="33"/>
        <v>17442</v>
      </c>
      <c r="G51" s="254">
        <f t="shared" si="77"/>
        <v>70.220218205241764</v>
      </c>
      <c r="H51" s="2269">
        <f t="shared" si="35"/>
        <v>192</v>
      </c>
      <c r="I51" s="2265">
        <v>91</v>
      </c>
      <c r="J51" s="1016">
        <f t="shared" si="68"/>
        <v>47.395833333333329</v>
      </c>
      <c r="K51" s="2265">
        <v>101</v>
      </c>
      <c r="L51" s="254">
        <f t="shared" si="69"/>
        <v>52.604166666666664</v>
      </c>
      <c r="M51" s="2269">
        <f t="shared" si="38"/>
        <v>974</v>
      </c>
      <c r="N51" s="2265">
        <v>279</v>
      </c>
      <c r="O51" s="256">
        <f t="shared" si="70"/>
        <v>28.644763860369611</v>
      </c>
      <c r="P51" s="2265">
        <v>695</v>
      </c>
      <c r="Q51" s="254">
        <f t="shared" si="71"/>
        <v>71.355236139630378</v>
      </c>
      <c r="R51" s="2269">
        <f t="shared" si="41"/>
        <v>23603</v>
      </c>
      <c r="S51" s="2265">
        <v>7016</v>
      </c>
      <c r="T51" s="256">
        <f t="shared" si="72"/>
        <v>29.725034953183915</v>
      </c>
      <c r="U51" s="2265">
        <v>16587</v>
      </c>
      <c r="V51" s="254">
        <f t="shared" si="73"/>
        <v>70.274965046816078</v>
      </c>
      <c r="W51" s="2269">
        <f t="shared" si="44"/>
        <v>70</v>
      </c>
      <c r="X51" s="2265">
        <v>11</v>
      </c>
      <c r="Y51" s="1016">
        <f t="shared" si="74"/>
        <v>15.714285714285714</v>
      </c>
      <c r="Z51" s="2265">
        <v>59</v>
      </c>
      <c r="AA51" s="254">
        <f t="shared" si="75"/>
        <v>84.285714285714292</v>
      </c>
    </row>
    <row r="52" spans="2:30" s="20" customFormat="1" ht="13.5" customHeight="1">
      <c r="B52" s="205" t="s">
        <v>787</v>
      </c>
      <c r="C52" s="206">
        <f>SUM(D52,F52)</f>
        <v>24782</v>
      </c>
      <c r="D52" s="2269">
        <f t="shared" si="32"/>
        <v>7405</v>
      </c>
      <c r="E52" s="211">
        <f t="shared" si="76"/>
        <v>29.880558469857156</v>
      </c>
      <c r="F52" s="2266">
        <f t="shared" si="33"/>
        <v>17377</v>
      </c>
      <c r="G52" s="254">
        <f t="shared" si="77"/>
        <v>70.119441530142851</v>
      </c>
      <c r="H52" s="2269">
        <f t="shared" si="35"/>
        <v>196</v>
      </c>
      <c r="I52" s="2265">
        <v>94</v>
      </c>
      <c r="J52" s="256">
        <f t="shared" si="68"/>
        <v>47.959183673469383</v>
      </c>
      <c r="K52" s="2265">
        <v>102</v>
      </c>
      <c r="L52" s="254">
        <f t="shared" si="69"/>
        <v>52.040816326530617</v>
      </c>
      <c r="M52" s="123">
        <f t="shared" si="38"/>
        <v>974</v>
      </c>
      <c r="N52" s="2265">
        <v>281</v>
      </c>
      <c r="O52" s="256">
        <f t="shared" si="70"/>
        <v>28.850102669404514</v>
      </c>
      <c r="P52" s="2265">
        <v>693</v>
      </c>
      <c r="Q52" s="254">
        <f t="shared" si="71"/>
        <v>71.149897330595479</v>
      </c>
      <c r="R52" s="123">
        <f t="shared" si="41"/>
        <v>23546</v>
      </c>
      <c r="S52" s="2265">
        <v>7019</v>
      </c>
      <c r="T52" s="256">
        <f t="shared" si="72"/>
        <v>29.809734137433107</v>
      </c>
      <c r="U52" s="2265">
        <v>16527</v>
      </c>
      <c r="V52" s="254">
        <f t="shared" si="73"/>
        <v>70.190265862566889</v>
      </c>
      <c r="W52" s="123">
        <f t="shared" si="44"/>
        <v>66</v>
      </c>
      <c r="X52" s="2265">
        <v>11</v>
      </c>
      <c r="Y52" s="256">
        <f t="shared" si="74"/>
        <v>16.666666666666664</v>
      </c>
      <c r="Z52" s="2265">
        <v>55</v>
      </c>
      <c r="AA52" s="254">
        <f t="shared" si="75"/>
        <v>83.333333333333343</v>
      </c>
    </row>
    <row r="53" spans="2:30" s="20" customFormat="1" ht="13.5" customHeight="1">
      <c r="B53" s="1246" t="s">
        <v>799</v>
      </c>
      <c r="C53" s="704">
        <f>SUM(D53,F53)</f>
        <v>24457</v>
      </c>
      <c r="D53" s="2479">
        <f t="shared" si="32"/>
        <v>7291</v>
      </c>
      <c r="E53" s="2284">
        <f t="shared" si="76"/>
        <v>29.811505908328904</v>
      </c>
      <c r="F53" s="2478">
        <f>SUM(K53,P53,U53,Z53)</f>
        <v>17166</v>
      </c>
      <c r="G53" s="2285">
        <f t="shared" si="77"/>
        <v>70.188494091671089</v>
      </c>
      <c r="H53" s="2479">
        <f t="shared" si="35"/>
        <v>194</v>
      </c>
      <c r="I53" s="2286">
        <v>93</v>
      </c>
      <c r="J53" s="2290">
        <f t="shared" si="68"/>
        <v>47.938144329896907</v>
      </c>
      <c r="K53" s="2286">
        <v>101</v>
      </c>
      <c r="L53" s="2285">
        <f t="shared" si="69"/>
        <v>52.0618556701031</v>
      </c>
      <c r="M53" s="2479">
        <f t="shared" si="38"/>
        <v>966</v>
      </c>
      <c r="N53" s="2286">
        <v>278</v>
      </c>
      <c r="O53" s="2287">
        <f t="shared" si="70"/>
        <v>28.778467908902694</v>
      </c>
      <c r="P53" s="2286">
        <v>688</v>
      </c>
      <c r="Q53" s="2285">
        <f t="shared" si="71"/>
        <v>71.221532091097302</v>
      </c>
      <c r="R53" s="2479">
        <f t="shared" si="41"/>
        <v>23238</v>
      </c>
      <c r="S53" s="2286">
        <v>6909</v>
      </c>
      <c r="T53" s="2287">
        <f t="shared" si="72"/>
        <v>29.731474309320937</v>
      </c>
      <c r="U53" s="2286">
        <v>16329</v>
      </c>
      <c r="V53" s="2285">
        <f t="shared" si="73"/>
        <v>70.268525690679056</v>
      </c>
      <c r="W53" s="2479">
        <f t="shared" si="44"/>
        <v>59</v>
      </c>
      <c r="X53" s="2286">
        <v>11</v>
      </c>
      <c r="Y53" s="2290">
        <f t="shared" si="74"/>
        <v>18.64406779661017</v>
      </c>
      <c r="Z53" s="2286">
        <v>48</v>
      </c>
      <c r="AA53" s="2285">
        <f t="shared" si="75"/>
        <v>81.355932203389841</v>
      </c>
    </row>
    <row r="54" spans="2:30" s="20" customFormat="1">
      <c r="B54" s="502" t="s">
        <v>825</v>
      </c>
      <c r="C54" s="206">
        <v>24329</v>
      </c>
      <c r="D54" s="2276">
        <f t="shared" ref="D54:D59" si="78">SUM(I54,N54,S54,X54)</f>
        <v>7239</v>
      </c>
      <c r="E54" s="2613">
        <f t="shared" ref="E54:E57" si="79">SUM(D54/C54*100)</f>
        <v>29.754613835340539</v>
      </c>
      <c r="F54" s="2180">
        <f t="shared" ref="F54:F59" si="80">SUM(K54,P54,U54,Z54)</f>
        <v>17090</v>
      </c>
      <c r="G54" s="2292">
        <f t="shared" ref="G54:G58" si="81">SUM(F54/C54*100)</f>
        <v>70.245386164659465</v>
      </c>
      <c r="H54" s="2178">
        <f t="shared" ref="H54:H59" si="82">I54+K54</f>
        <v>193</v>
      </c>
      <c r="I54" s="2180">
        <v>90</v>
      </c>
      <c r="J54" s="2614">
        <f t="shared" ref="J54:J59" si="83">SUM(I54/H54*100)</f>
        <v>46.632124352331608</v>
      </c>
      <c r="K54" s="2180">
        <v>103</v>
      </c>
      <c r="L54" s="2292">
        <f t="shared" ref="L54:L59" si="84">SUM(K54/H54*100)</f>
        <v>53.367875647668392</v>
      </c>
      <c r="M54" s="2276">
        <f t="shared" ref="M54:M59" si="85">SUM(N54,P54)</f>
        <v>973</v>
      </c>
      <c r="N54" s="2180">
        <v>279</v>
      </c>
      <c r="O54" s="2615">
        <f t="shared" ref="O54:O59" si="86">SUM(N54/M54*100)</f>
        <v>28.674203494347378</v>
      </c>
      <c r="P54" s="2180">
        <v>694</v>
      </c>
      <c r="Q54" s="2292">
        <f t="shared" ref="Q54:Q59" si="87">SUM(P54/M54*100)</f>
        <v>71.325796505652619</v>
      </c>
      <c r="R54" s="2276">
        <f t="shared" ref="R54:R59" si="88">SUM(S54,U54)</f>
        <v>23106</v>
      </c>
      <c r="S54" s="2180">
        <v>6859</v>
      </c>
      <c r="T54" s="2615">
        <f t="shared" ref="T54:T59" si="89">SUM(S54/R54*100)</f>
        <v>29.684930321128711</v>
      </c>
      <c r="U54" s="2180">
        <v>16247</v>
      </c>
      <c r="V54" s="2292">
        <f t="shared" ref="V54:V59" si="90">SUM(U54/R54*100)</f>
        <v>70.315069678871282</v>
      </c>
      <c r="W54" s="2276">
        <f t="shared" ref="W54:W59" si="91">SUM(X54,Z54)</f>
        <v>57</v>
      </c>
      <c r="X54" s="2180">
        <v>11</v>
      </c>
      <c r="Y54" s="2614">
        <f t="shared" ref="Y54:Y59" si="92">SUM(X54/W54*100)</f>
        <v>19.298245614035086</v>
      </c>
      <c r="Z54" s="2180">
        <v>46</v>
      </c>
      <c r="AA54" s="2292">
        <f t="shared" ref="AA54:AA59" si="93">SUM(Z54/W54*100)</f>
        <v>80.701754385964904</v>
      </c>
    </row>
    <row r="55" spans="2:30" s="20" customFormat="1">
      <c r="B55" s="502" t="s">
        <v>829</v>
      </c>
      <c r="C55" s="206">
        <v>24370</v>
      </c>
      <c r="D55" s="2608">
        <f t="shared" si="78"/>
        <v>7258</v>
      </c>
      <c r="E55" s="211">
        <f t="shared" si="79"/>
        <v>29.782519491177677</v>
      </c>
      <c r="F55" s="2604">
        <f t="shared" si="80"/>
        <v>17112</v>
      </c>
      <c r="G55" s="254">
        <f t="shared" si="81"/>
        <v>70.217480508822334</v>
      </c>
      <c r="H55" s="2608">
        <f t="shared" si="82"/>
        <v>201</v>
      </c>
      <c r="I55" s="2603">
        <v>94</v>
      </c>
      <c r="J55" s="1016">
        <f t="shared" si="83"/>
        <v>46.766169154228855</v>
      </c>
      <c r="K55" s="2603">
        <v>107</v>
      </c>
      <c r="L55" s="254">
        <f t="shared" si="84"/>
        <v>53.233830845771145</v>
      </c>
      <c r="M55" s="2608">
        <f t="shared" si="85"/>
        <v>975</v>
      </c>
      <c r="N55" s="2603">
        <v>280</v>
      </c>
      <c r="O55" s="256">
        <f t="shared" si="86"/>
        <v>28.717948717948715</v>
      </c>
      <c r="P55" s="2603">
        <v>695</v>
      </c>
      <c r="Q55" s="254">
        <f t="shared" si="87"/>
        <v>71.282051282051285</v>
      </c>
      <c r="R55" s="2608">
        <f t="shared" si="88"/>
        <v>23141</v>
      </c>
      <c r="S55" s="2603">
        <v>6873</v>
      </c>
      <c r="T55" s="256">
        <f t="shared" si="89"/>
        <v>29.700531524134654</v>
      </c>
      <c r="U55" s="2603">
        <v>16268</v>
      </c>
      <c r="V55" s="254">
        <f t="shared" si="90"/>
        <v>70.299468475865339</v>
      </c>
      <c r="W55" s="2608">
        <f t="shared" si="91"/>
        <v>53</v>
      </c>
      <c r="X55" s="2603">
        <v>11</v>
      </c>
      <c r="Y55" s="1016">
        <f t="shared" si="92"/>
        <v>20.754716981132077</v>
      </c>
      <c r="Z55" s="2603">
        <v>42</v>
      </c>
      <c r="AA55" s="254">
        <f t="shared" si="93"/>
        <v>79.245283018867923</v>
      </c>
    </row>
    <row r="56" spans="2:30" s="20" customFormat="1">
      <c r="B56" s="502" t="s">
        <v>844</v>
      </c>
      <c r="C56" s="206">
        <v>24364</v>
      </c>
      <c r="D56" s="2608">
        <f t="shared" si="78"/>
        <v>7272</v>
      </c>
      <c r="E56" s="211">
        <f>SUM(D56/C56*100)</f>
        <v>29.847315711705797</v>
      </c>
      <c r="F56" s="2604">
        <f>SUM(K56,P56,U56,Z56)</f>
        <v>17092</v>
      </c>
      <c r="G56" s="254">
        <f t="shared" si="81"/>
        <v>70.152684288294211</v>
      </c>
      <c r="H56" s="2608">
        <f t="shared" si="82"/>
        <v>201</v>
      </c>
      <c r="I56" s="2603">
        <v>95</v>
      </c>
      <c r="J56" s="1016">
        <f t="shared" si="83"/>
        <v>47.263681592039802</v>
      </c>
      <c r="K56" s="2603">
        <v>106</v>
      </c>
      <c r="L56" s="254">
        <f t="shared" si="84"/>
        <v>52.736318407960205</v>
      </c>
      <c r="M56" s="123">
        <f t="shared" si="85"/>
        <v>986</v>
      </c>
      <c r="N56" s="2603">
        <v>283</v>
      </c>
      <c r="O56" s="256">
        <f t="shared" si="86"/>
        <v>28.701825557809329</v>
      </c>
      <c r="P56" s="2603">
        <v>703</v>
      </c>
      <c r="Q56" s="254">
        <f t="shared" si="87"/>
        <v>71.298174442190671</v>
      </c>
      <c r="R56" s="123">
        <f t="shared" si="88"/>
        <v>23124</v>
      </c>
      <c r="S56" s="2603">
        <v>6883</v>
      </c>
      <c r="T56" s="256">
        <f t="shared" si="89"/>
        <v>29.765611485902095</v>
      </c>
      <c r="U56" s="2603">
        <v>16241</v>
      </c>
      <c r="V56" s="254">
        <f t="shared" si="90"/>
        <v>70.234388514097915</v>
      </c>
      <c r="W56" s="123">
        <f t="shared" si="91"/>
        <v>53</v>
      </c>
      <c r="X56" s="2603">
        <v>11</v>
      </c>
      <c r="Y56" s="256">
        <f t="shared" si="92"/>
        <v>20.754716981132077</v>
      </c>
      <c r="Z56" s="2603">
        <v>42</v>
      </c>
      <c r="AA56" s="254">
        <f t="shared" si="93"/>
        <v>79.245283018867923</v>
      </c>
    </row>
    <row r="57" spans="2:30" s="20" customFormat="1">
      <c r="B57" s="1246" t="s">
        <v>845</v>
      </c>
      <c r="C57" s="2293">
        <v>24252</v>
      </c>
      <c r="D57" s="2609">
        <f t="shared" si="78"/>
        <v>7262</v>
      </c>
      <c r="E57" s="2284">
        <f t="shared" si="79"/>
        <v>29.943922150750453</v>
      </c>
      <c r="F57" s="2605">
        <f t="shared" si="80"/>
        <v>16990</v>
      </c>
      <c r="G57" s="2285">
        <f t="shared" si="81"/>
        <v>70.056077849249547</v>
      </c>
      <c r="H57" s="2609">
        <f t="shared" si="82"/>
        <v>201</v>
      </c>
      <c r="I57" s="2286">
        <v>96</v>
      </c>
      <c r="J57" s="2290">
        <f t="shared" si="83"/>
        <v>47.761194029850742</v>
      </c>
      <c r="K57" s="2874">
        <v>105</v>
      </c>
      <c r="L57" s="2285">
        <f t="shared" si="84"/>
        <v>52.238805970149251</v>
      </c>
      <c r="M57" s="128">
        <f t="shared" si="85"/>
        <v>994</v>
      </c>
      <c r="N57" s="2286">
        <v>287</v>
      </c>
      <c r="O57" s="2287">
        <f t="shared" si="86"/>
        <v>28.87323943661972</v>
      </c>
      <c r="P57" s="2286">
        <v>707</v>
      </c>
      <c r="Q57" s="2285">
        <f t="shared" si="87"/>
        <v>71.126760563380287</v>
      </c>
      <c r="R57" s="128">
        <f t="shared" si="88"/>
        <v>23004</v>
      </c>
      <c r="S57" s="2286">
        <v>6868</v>
      </c>
      <c r="T57" s="2287">
        <f t="shared" si="89"/>
        <v>29.855677273517649</v>
      </c>
      <c r="U57" s="2286">
        <v>16136</v>
      </c>
      <c r="V57" s="2285">
        <f t="shared" si="90"/>
        <v>70.144322726482358</v>
      </c>
      <c r="W57" s="128">
        <f t="shared" si="91"/>
        <v>53</v>
      </c>
      <c r="X57" s="2286">
        <v>11</v>
      </c>
      <c r="Y57" s="2287">
        <f t="shared" si="92"/>
        <v>20.754716981132077</v>
      </c>
      <c r="Z57" s="2286">
        <v>42</v>
      </c>
      <c r="AA57" s="2285">
        <f t="shared" si="93"/>
        <v>79.245283018867923</v>
      </c>
    </row>
    <row r="58" spans="2:30" s="20" customFormat="1">
      <c r="B58" s="502" t="s">
        <v>846</v>
      </c>
      <c r="C58" s="206">
        <v>24255</v>
      </c>
      <c r="D58" s="2608">
        <f t="shared" si="78"/>
        <v>7262</v>
      </c>
      <c r="E58" s="211">
        <f t="shared" ref="E58:E63" si="94">SUM(D58/C58*100)</f>
        <v>29.940218511647082</v>
      </c>
      <c r="F58" s="2604">
        <f t="shared" si="80"/>
        <v>16993</v>
      </c>
      <c r="G58" s="254">
        <f t="shared" si="81"/>
        <v>70.059781488352911</v>
      </c>
      <c r="H58" s="2608">
        <f t="shared" si="82"/>
        <v>206</v>
      </c>
      <c r="I58" s="2911">
        <v>98</v>
      </c>
      <c r="J58" s="2922">
        <f t="shared" si="83"/>
        <v>47.572815533980581</v>
      </c>
      <c r="K58" s="2873">
        <v>108</v>
      </c>
      <c r="L58" s="254">
        <f t="shared" si="84"/>
        <v>52.427184466019419</v>
      </c>
      <c r="M58" s="123">
        <f t="shared" si="85"/>
        <v>1009</v>
      </c>
      <c r="N58" s="2603">
        <v>296</v>
      </c>
      <c r="O58" s="256">
        <f t="shared" si="86"/>
        <v>29.335976214073341</v>
      </c>
      <c r="P58" s="2603">
        <v>713</v>
      </c>
      <c r="Q58" s="254">
        <f t="shared" si="87"/>
        <v>70.664023785926659</v>
      </c>
      <c r="R58" s="123">
        <f t="shared" si="88"/>
        <v>22988</v>
      </c>
      <c r="S58" s="2603">
        <v>6857</v>
      </c>
      <c r="T58" s="256">
        <f t="shared" si="89"/>
        <v>29.828606229337044</v>
      </c>
      <c r="U58" s="2603">
        <v>16131</v>
      </c>
      <c r="V58" s="254">
        <f t="shared" si="90"/>
        <v>70.171393770662959</v>
      </c>
      <c r="W58" s="123">
        <f t="shared" si="91"/>
        <v>52</v>
      </c>
      <c r="X58" s="2603">
        <v>11</v>
      </c>
      <c r="Y58" s="256">
        <f t="shared" si="92"/>
        <v>21.153846153846153</v>
      </c>
      <c r="Z58" s="2603">
        <v>41</v>
      </c>
      <c r="AA58" s="254">
        <f t="shared" si="93"/>
        <v>78.84615384615384</v>
      </c>
    </row>
    <row r="59" spans="2:30" s="20" customFormat="1">
      <c r="B59" s="502" t="s">
        <v>868</v>
      </c>
      <c r="C59" s="206">
        <v>24348</v>
      </c>
      <c r="D59" s="2816">
        <f t="shared" si="78"/>
        <v>7297</v>
      </c>
      <c r="E59" s="211">
        <f t="shared" si="94"/>
        <v>29.969607359947432</v>
      </c>
      <c r="F59" s="2815">
        <f t="shared" si="80"/>
        <v>17051</v>
      </c>
      <c r="G59" s="254">
        <f t="shared" ref="G59:G64" si="95">SUM(F59/C59*100)</f>
        <v>70.030392640052568</v>
      </c>
      <c r="H59" s="2816">
        <f t="shared" si="82"/>
        <v>205</v>
      </c>
      <c r="I59" s="2872">
        <v>96</v>
      </c>
      <c r="J59" s="256">
        <f t="shared" si="83"/>
        <v>46.829268292682933</v>
      </c>
      <c r="K59" s="2873">
        <v>109</v>
      </c>
      <c r="L59" s="254">
        <f t="shared" si="84"/>
        <v>53.170731707317074</v>
      </c>
      <c r="M59" s="2816">
        <f t="shared" si="85"/>
        <v>1031</v>
      </c>
      <c r="N59" s="2814">
        <v>300</v>
      </c>
      <c r="O59" s="256">
        <f t="shared" si="86"/>
        <v>29.097963142580021</v>
      </c>
      <c r="P59" s="2814">
        <v>731</v>
      </c>
      <c r="Q59" s="254">
        <f t="shared" si="87"/>
        <v>70.902036857419986</v>
      </c>
      <c r="R59" s="2816">
        <f t="shared" si="88"/>
        <v>23060</v>
      </c>
      <c r="S59" s="2814">
        <v>6890</v>
      </c>
      <c r="T59" s="256">
        <f t="shared" si="89"/>
        <v>29.878577623590637</v>
      </c>
      <c r="U59" s="2814">
        <v>16170</v>
      </c>
      <c r="V59" s="254">
        <f t="shared" si="90"/>
        <v>70.12142237640937</v>
      </c>
      <c r="W59" s="2816">
        <f t="shared" si="91"/>
        <v>52</v>
      </c>
      <c r="X59" s="2814">
        <v>11</v>
      </c>
      <c r="Y59" s="1016">
        <f t="shared" si="92"/>
        <v>21.153846153846153</v>
      </c>
      <c r="Z59" s="2814">
        <v>41</v>
      </c>
      <c r="AA59" s="254">
        <f t="shared" si="93"/>
        <v>78.84615384615384</v>
      </c>
    </row>
    <row r="60" spans="2:30" s="20" customFormat="1">
      <c r="B60" s="502" t="s">
        <v>881</v>
      </c>
      <c r="C60" s="206">
        <v>24366</v>
      </c>
      <c r="D60" s="2973">
        <v>7314</v>
      </c>
      <c r="E60" s="2974">
        <f t="shared" si="94"/>
        <v>30.017237133710911</v>
      </c>
      <c r="F60" s="2873">
        <v>17052</v>
      </c>
      <c r="G60" s="254">
        <f t="shared" si="95"/>
        <v>69.982762866289093</v>
      </c>
      <c r="H60" s="2879">
        <v>209</v>
      </c>
      <c r="I60" s="2872">
        <v>98</v>
      </c>
      <c r="J60" s="256">
        <f t="shared" ref="J60:J61" si="96">SUM(I60/H60*100)</f>
        <v>46.889952153110045</v>
      </c>
      <c r="K60" s="2873">
        <v>111</v>
      </c>
      <c r="L60" s="254">
        <f t="shared" ref="L60:L61" si="97">SUM(K60/H60*100)</f>
        <v>53.110047846889955</v>
      </c>
      <c r="M60" s="123">
        <v>1044</v>
      </c>
      <c r="N60" s="2872">
        <v>307</v>
      </c>
      <c r="O60" s="256">
        <f t="shared" ref="O60:O61" si="98">SUM(N60/M60*100)</f>
        <v>29.406130268199231</v>
      </c>
      <c r="P60" s="2872">
        <v>737</v>
      </c>
      <c r="Q60" s="254">
        <f t="shared" ref="Q60:Q61" si="99">SUM(P60/M60*100)</f>
        <v>70.593869731800766</v>
      </c>
      <c r="R60" s="123">
        <v>23062</v>
      </c>
      <c r="S60" s="2872">
        <v>6898</v>
      </c>
      <c r="T60" s="256">
        <f t="shared" ref="T60:T61" si="100">SUM(S60/R60*100)</f>
        <v>29.910675570202066</v>
      </c>
      <c r="U60" s="2872">
        <v>16164</v>
      </c>
      <c r="V60" s="254">
        <f t="shared" ref="V60:V61" si="101">SUM(U60/R60*100)</f>
        <v>70.089324429797941</v>
      </c>
      <c r="W60" s="123">
        <v>51</v>
      </c>
      <c r="X60" s="2872">
        <v>11</v>
      </c>
      <c r="Y60" s="256">
        <f t="shared" ref="Y60:Y61" si="102">SUM(X60/W60*100)</f>
        <v>21.568627450980394</v>
      </c>
      <c r="Z60" s="2872">
        <v>40</v>
      </c>
      <c r="AA60" s="254">
        <f t="shared" ref="AA60:AA61" si="103">SUM(Z60/W60*100)</f>
        <v>78.431372549019613</v>
      </c>
      <c r="AC60" s="204"/>
      <c r="AD60" s="204"/>
    </row>
    <row r="61" spans="2:30" s="20" customFormat="1">
      <c r="B61" s="1246" t="s">
        <v>898</v>
      </c>
      <c r="C61" s="2293">
        <v>24277</v>
      </c>
      <c r="D61" s="3009">
        <v>7293</v>
      </c>
      <c r="E61" s="2284">
        <f t="shared" si="94"/>
        <v>30.040779338468511</v>
      </c>
      <c r="F61" s="3005">
        <v>16984</v>
      </c>
      <c r="G61" s="2285">
        <f t="shared" si="95"/>
        <v>69.959220661531489</v>
      </c>
      <c r="H61" s="3009">
        <v>215</v>
      </c>
      <c r="I61" s="2286">
        <v>102</v>
      </c>
      <c r="J61" s="2290">
        <f t="shared" si="96"/>
        <v>47.441860465116278</v>
      </c>
      <c r="K61" s="3004">
        <v>113</v>
      </c>
      <c r="L61" s="2285">
        <f t="shared" si="97"/>
        <v>52.558139534883722</v>
      </c>
      <c r="M61" s="128">
        <v>1046</v>
      </c>
      <c r="N61" s="2286">
        <v>307</v>
      </c>
      <c r="O61" s="2287">
        <f t="shared" si="98"/>
        <v>29.349904397705544</v>
      </c>
      <c r="P61" s="2286">
        <v>739</v>
      </c>
      <c r="Q61" s="2285">
        <f t="shared" si="99"/>
        <v>70.650095602294456</v>
      </c>
      <c r="R61" s="128">
        <v>22966</v>
      </c>
      <c r="S61" s="2286">
        <v>6873</v>
      </c>
      <c r="T61" s="2287">
        <f t="shared" si="100"/>
        <v>29.926848384568494</v>
      </c>
      <c r="U61" s="2286">
        <v>16093</v>
      </c>
      <c r="V61" s="2285">
        <f t="shared" si="101"/>
        <v>70.073151615431499</v>
      </c>
      <c r="W61" s="128">
        <v>50</v>
      </c>
      <c r="X61" s="2286">
        <v>11</v>
      </c>
      <c r="Y61" s="2287">
        <f t="shared" si="102"/>
        <v>22</v>
      </c>
      <c r="Z61" s="2286">
        <v>39</v>
      </c>
      <c r="AA61" s="2285">
        <f t="shared" si="103"/>
        <v>78</v>
      </c>
    </row>
    <row r="62" spans="2:30" s="1991" customFormat="1">
      <c r="B62" s="502" t="s">
        <v>905</v>
      </c>
      <c r="C62" s="206">
        <v>24186</v>
      </c>
      <c r="D62" s="2973">
        <v>7251</v>
      </c>
      <c r="E62" s="2974">
        <f t="shared" si="94"/>
        <v>29.980153807988092</v>
      </c>
      <c r="F62" s="3398">
        <v>16953</v>
      </c>
      <c r="G62" s="254">
        <f t="shared" si="95"/>
        <v>70.094269412056562</v>
      </c>
      <c r="H62" s="3399">
        <v>220</v>
      </c>
      <c r="I62" s="3397">
        <v>104</v>
      </c>
      <c r="J62" s="256">
        <f t="shared" ref="J62" si="104">SUM(I62/H62*100)</f>
        <v>47.272727272727273</v>
      </c>
      <c r="K62" s="3398">
        <v>116</v>
      </c>
      <c r="L62" s="254">
        <f t="shared" ref="L62" si="105">SUM(K62/H62*100)</f>
        <v>52.72727272727272</v>
      </c>
      <c r="M62" s="123">
        <v>1053</v>
      </c>
      <c r="N62" s="3397">
        <v>306</v>
      </c>
      <c r="O62" s="256">
        <f t="shared" ref="O62" si="106">SUM(N62/M62*100)</f>
        <v>29.059829059829063</v>
      </c>
      <c r="P62" s="3397">
        <v>747</v>
      </c>
      <c r="Q62" s="254">
        <f t="shared" ref="Q62" si="107">SUM(P62/M62*100)</f>
        <v>70.940170940170944</v>
      </c>
      <c r="R62" s="123">
        <v>22865</v>
      </c>
      <c r="S62" s="3397">
        <v>6832</v>
      </c>
      <c r="T62" s="256">
        <f t="shared" ref="T62" si="108">SUM(S62/R62*100)</f>
        <v>29.879728843210145</v>
      </c>
      <c r="U62" s="3397">
        <v>16033</v>
      </c>
      <c r="V62" s="254">
        <f t="shared" ref="V62" si="109">SUM(U62/R62*100)</f>
        <v>70.120271156789855</v>
      </c>
      <c r="W62" s="123">
        <v>48</v>
      </c>
      <c r="X62" s="3397">
        <v>9</v>
      </c>
      <c r="Y62" s="256">
        <f t="shared" ref="Y62" si="110">SUM(X62/W62*100)</f>
        <v>18.75</v>
      </c>
      <c r="Z62" s="3397">
        <v>39</v>
      </c>
      <c r="AA62" s="254">
        <f t="shared" ref="AA62" si="111">SUM(Z62/W62*100)</f>
        <v>81.25</v>
      </c>
      <c r="AB62" s="3369"/>
      <c r="AC62" s="2744"/>
      <c r="AD62" s="2744"/>
    </row>
    <row r="63" spans="2:30" s="1991" customFormat="1">
      <c r="B63" s="502" t="s">
        <v>919</v>
      </c>
      <c r="C63" s="206">
        <v>24259</v>
      </c>
      <c r="D63" s="2973">
        <v>7292</v>
      </c>
      <c r="E63" s="2974">
        <f t="shared" si="94"/>
        <v>30.058947194855516</v>
      </c>
      <c r="F63" s="3448">
        <v>16967</v>
      </c>
      <c r="G63" s="254">
        <f t="shared" si="95"/>
        <v>69.941052805144494</v>
      </c>
      <c r="H63" s="3449">
        <v>222</v>
      </c>
      <c r="I63" s="3447">
        <v>106</v>
      </c>
      <c r="J63" s="256">
        <f t="shared" ref="J63" si="112">SUM(I63/H63*100)</f>
        <v>47.747747747747752</v>
      </c>
      <c r="K63" s="3448">
        <v>116</v>
      </c>
      <c r="L63" s="254">
        <f t="shared" ref="L63" si="113">SUM(K63/H63*100)</f>
        <v>52.252252252252248</v>
      </c>
      <c r="M63" s="123">
        <v>1058</v>
      </c>
      <c r="N63" s="3447">
        <v>311</v>
      </c>
      <c r="O63" s="256">
        <f t="shared" ref="O63" si="114">SUM(N63/M63*100)</f>
        <v>29.395085066162569</v>
      </c>
      <c r="P63" s="3447">
        <v>747</v>
      </c>
      <c r="Q63" s="254">
        <f t="shared" ref="Q63" si="115">SUM(P63/M63*100)</f>
        <v>70.604914933837421</v>
      </c>
      <c r="R63" s="123">
        <v>22932</v>
      </c>
      <c r="S63" s="3447">
        <v>6866</v>
      </c>
      <c r="T63" s="256">
        <f t="shared" ref="T63" si="116">SUM(S63/R63*100)</f>
        <v>29.94069422640851</v>
      </c>
      <c r="U63" s="3447">
        <f>R63-S63</f>
        <v>16066</v>
      </c>
      <c r="V63" s="254">
        <f t="shared" ref="V63" si="117">SUM(U63/R63*100)</f>
        <v>70.05930577359149</v>
      </c>
      <c r="W63" s="123">
        <v>47</v>
      </c>
      <c r="X63" s="3447">
        <v>9</v>
      </c>
      <c r="Y63" s="256">
        <f t="shared" ref="Y63" si="118">SUM(X63/W63*100)</f>
        <v>19.148936170212767</v>
      </c>
      <c r="Z63" s="3447">
        <v>38</v>
      </c>
      <c r="AA63" s="254">
        <f t="shared" ref="AA63" si="119">SUM(Z63/W63*100)</f>
        <v>80.851063829787222</v>
      </c>
      <c r="AB63" s="3369"/>
      <c r="AC63" s="2744"/>
      <c r="AD63" s="2744"/>
    </row>
    <row r="64" spans="2:30" s="1991" customFormat="1">
      <c r="B64" s="502" t="s">
        <v>926</v>
      </c>
      <c r="C64" s="206">
        <v>24264</v>
      </c>
      <c r="D64" s="2973">
        <v>7302</v>
      </c>
      <c r="E64" s="2974">
        <f t="shared" ref="E64" si="120">SUM(D64/C64*100)</f>
        <v>30.093966369930765</v>
      </c>
      <c r="F64" s="3814">
        <v>16962</v>
      </c>
      <c r="G64" s="254">
        <f t="shared" si="95"/>
        <v>69.906033630069246</v>
      </c>
      <c r="H64" s="3816">
        <v>219</v>
      </c>
      <c r="I64" s="3813">
        <v>105</v>
      </c>
      <c r="J64" s="256">
        <f t="shared" ref="J64" si="121">SUM(I64/H64*100)</f>
        <v>47.945205479452049</v>
      </c>
      <c r="K64" s="3814">
        <v>114</v>
      </c>
      <c r="L64" s="254">
        <f t="shared" ref="L64" si="122">SUM(K64/H64*100)</f>
        <v>52.054794520547944</v>
      </c>
      <c r="M64" s="123">
        <v>1071</v>
      </c>
      <c r="N64" s="3813">
        <v>313</v>
      </c>
      <c r="O64" s="256">
        <f t="shared" ref="O64" si="123">SUM(N64/M64*100)</f>
        <v>29.225023342670404</v>
      </c>
      <c r="P64" s="3813">
        <v>758</v>
      </c>
      <c r="Q64" s="254">
        <f t="shared" ref="Q64" si="124">SUM(P64/M64*100)</f>
        <v>70.774976657329603</v>
      </c>
      <c r="R64" s="123">
        <v>22930</v>
      </c>
      <c r="S64" s="3813">
        <v>6876</v>
      </c>
      <c r="T64" s="256">
        <f t="shared" ref="T64" si="125">SUM(S64/R64*100)</f>
        <v>29.986916703009157</v>
      </c>
      <c r="U64" s="3813">
        <f>R64-S64</f>
        <v>16054</v>
      </c>
      <c r="V64" s="254">
        <f t="shared" ref="V64" si="126">SUM(U64/R64*100)</f>
        <v>70.013083296990843</v>
      </c>
      <c r="W64" s="123">
        <v>44</v>
      </c>
      <c r="X64" s="3813">
        <v>8</v>
      </c>
      <c r="Y64" s="256">
        <f t="shared" ref="Y64" si="127">SUM(X64/W64*100)</f>
        <v>18.181818181818183</v>
      </c>
      <c r="Z64" s="3813">
        <v>36</v>
      </c>
      <c r="AA64" s="254">
        <f t="shared" ref="AA64" si="128">SUM(Z64/W64*100)</f>
        <v>81.818181818181827</v>
      </c>
      <c r="AB64" s="3369"/>
      <c r="AC64" s="2744"/>
      <c r="AD64" s="2744"/>
    </row>
    <row r="65" spans="1:30" s="1991" customFormat="1" ht="13.5" thickBot="1">
      <c r="B65" s="4245" t="s">
        <v>936</v>
      </c>
      <c r="C65" s="380">
        <v>24129</v>
      </c>
      <c r="D65" s="4246">
        <v>7263</v>
      </c>
      <c r="E65" s="4247">
        <f t="shared" ref="E65" si="129">SUM(D65/C65*100)</f>
        <v>30.10070869078702</v>
      </c>
      <c r="F65" s="3388">
        <v>16962</v>
      </c>
      <c r="G65" s="4248">
        <f t="shared" ref="G65" si="130">SUM(F65/C65*100)</f>
        <v>70.29715280368022</v>
      </c>
      <c r="H65" s="207">
        <v>224</v>
      </c>
      <c r="I65" s="3387">
        <v>109</v>
      </c>
      <c r="J65" s="4249">
        <f t="shared" ref="J65" si="131">SUM(I65/H65*100)</f>
        <v>48.660714285714285</v>
      </c>
      <c r="K65" s="3388">
        <f>H65-I65</f>
        <v>115</v>
      </c>
      <c r="L65" s="4248">
        <f t="shared" ref="L65" si="132">SUM(K65/H65*100)</f>
        <v>51.339285714285708</v>
      </c>
      <c r="M65" s="132">
        <v>1078</v>
      </c>
      <c r="N65" s="3387">
        <v>307</v>
      </c>
      <c r="O65" s="4249">
        <f t="shared" ref="O65" si="133">SUM(N65/M65*100)</f>
        <v>28.47866419294991</v>
      </c>
      <c r="P65" s="3388">
        <f>M65-N65</f>
        <v>771</v>
      </c>
      <c r="Q65" s="4248">
        <f t="shared" ref="Q65" si="134">SUM(P65/M65*100)</f>
        <v>71.521335807050093</v>
      </c>
      <c r="R65" s="132">
        <v>22783</v>
      </c>
      <c r="S65" s="3387">
        <v>6839</v>
      </c>
      <c r="T65" s="4249">
        <f t="shared" ref="T65" si="135">SUM(S65/R65*100)</f>
        <v>30.017995874116664</v>
      </c>
      <c r="U65" s="3388">
        <f>R65-S65</f>
        <v>15944</v>
      </c>
      <c r="V65" s="4248">
        <f t="shared" ref="V65" si="136">SUM(U65/R65*100)</f>
        <v>69.982004125883336</v>
      </c>
      <c r="W65" s="132">
        <v>44</v>
      </c>
      <c r="X65" s="3387">
        <v>8</v>
      </c>
      <c r="Y65" s="4249">
        <f t="shared" ref="Y65" si="137">SUM(X65/W65*100)</f>
        <v>18.181818181818183</v>
      </c>
      <c r="Z65" s="3388">
        <f>W65-X65</f>
        <v>36</v>
      </c>
      <c r="AA65" s="4248">
        <f t="shared" ref="AA65" si="138">SUM(Z65/W65*100)</f>
        <v>81.818181818181827</v>
      </c>
      <c r="AB65" s="3369"/>
      <c r="AC65" s="2744"/>
      <c r="AD65" s="2744"/>
    </row>
    <row r="66" spans="1:30" ht="27" customHeight="1">
      <c r="B66" s="4807" t="s">
        <v>250</v>
      </c>
      <c r="C66" s="4721"/>
      <c r="D66" s="4721"/>
      <c r="E66" s="4721"/>
      <c r="F66" s="4721"/>
      <c r="G66" s="4721"/>
      <c r="H66" s="4721"/>
      <c r="I66" s="4721"/>
      <c r="J66" s="4721"/>
      <c r="K66" s="4721"/>
      <c r="L66" s="4721"/>
      <c r="M66" s="4721"/>
      <c r="N66" s="4721"/>
      <c r="O66" s="4721"/>
      <c r="P66" s="4721"/>
      <c r="Q66" s="4721"/>
      <c r="R66" s="4721"/>
      <c r="S66" s="4721"/>
      <c r="T66" s="4721"/>
      <c r="U66" s="4721"/>
      <c r="V66" s="4721"/>
      <c r="W66" s="4721"/>
      <c r="X66" s="4721"/>
      <c r="Y66" s="4721"/>
      <c r="Z66" s="4721"/>
      <c r="AA66" s="20"/>
    </row>
    <row r="67" spans="1:30">
      <c r="B67" s="23"/>
      <c r="C67" s="24"/>
      <c r="D67" s="24"/>
      <c r="E67" s="24"/>
      <c r="F67" s="24"/>
      <c r="G67" s="24"/>
      <c r="H67" s="2921"/>
      <c r="I67" s="24"/>
      <c r="J67" s="24"/>
      <c r="K67" s="23"/>
      <c r="L67" s="23"/>
      <c r="M67" s="49"/>
      <c r="N67" s="232"/>
      <c r="O67" s="232"/>
      <c r="P67" s="232"/>
      <c r="Q67" s="232"/>
      <c r="R67" s="2882"/>
      <c r="S67" s="20"/>
      <c r="T67" s="20"/>
      <c r="U67" s="20"/>
      <c r="V67" s="20"/>
      <c r="W67" s="49"/>
      <c r="X67" s="20"/>
      <c r="Y67" s="20"/>
      <c r="Z67" s="20"/>
      <c r="AA67" s="20"/>
    </row>
    <row r="68" spans="1:30">
      <c r="B68" s="23"/>
      <c r="C68" s="24"/>
      <c r="D68" s="24"/>
      <c r="E68" s="24"/>
      <c r="F68" s="24"/>
      <c r="G68" s="2920"/>
      <c r="H68" s="2921"/>
      <c r="I68" s="24"/>
      <c r="J68" s="24"/>
      <c r="K68" s="23"/>
      <c r="L68" s="23"/>
      <c r="M68" s="49"/>
      <c r="N68" s="232"/>
      <c r="O68" s="232"/>
      <c r="P68" s="232"/>
      <c r="Q68" s="232"/>
      <c r="R68" s="2882"/>
      <c r="S68" s="20"/>
      <c r="T68" s="20"/>
      <c r="U68" s="20"/>
      <c r="V68" s="20"/>
      <c r="W68" s="49"/>
      <c r="X68" s="20"/>
      <c r="Y68" s="20"/>
      <c r="Z68" s="20"/>
      <c r="AA68" s="20"/>
    </row>
    <row r="69" spans="1:30">
      <c r="C69" s="141"/>
      <c r="D69" s="141"/>
      <c r="E69" s="141"/>
      <c r="F69" s="141"/>
      <c r="G69" s="141"/>
      <c r="H69" s="251"/>
      <c r="I69" s="141"/>
      <c r="J69" s="141"/>
      <c r="K69" s="23"/>
      <c r="N69" s="5"/>
      <c r="O69" s="5"/>
      <c r="P69" s="5"/>
      <c r="Q69" s="5"/>
      <c r="R69" s="8"/>
    </row>
    <row r="70" spans="1:30" s="195" customFormat="1">
      <c r="B70" s="245"/>
      <c r="C70" s="2796"/>
      <c r="D70" s="2796"/>
      <c r="E70" s="2796"/>
      <c r="F70" s="2796"/>
      <c r="G70" s="2796"/>
      <c r="H70" s="4250"/>
      <c r="I70" s="2796"/>
      <c r="J70" s="2796"/>
      <c r="K70" s="245"/>
      <c r="L70" s="245"/>
      <c r="M70" s="595"/>
      <c r="N70" s="494"/>
      <c r="O70" s="494"/>
      <c r="P70" s="494"/>
      <c r="Q70" s="494"/>
      <c r="R70" s="4251"/>
      <c r="W70" s="595"/>
    </row>
    <row r="71" spans="1:30" s="245" customFormat="1" ht="12.75" customHeight="1">
      <c r="D71" s="4819" t="s">
        <v>940</v>
      </c>
      <c r="E71" s="4819"/>
      <c r="F71" s="4819"/>
      <c r="G71" s="4819"/>
      <c r="H71" s="4819"/>
      <c r="I71" s="2796"/>
      <c r="J71" s="2796"/>
      <c r="N71" s="494"/>
      <c r="O71" s="494"/>
      <c r="P71" s="494"/>
      <c r="Q71" s="494"/>
      <c r="R71" s="494"/>
    </row>
    <row r="72" spans="1:30" s="4253" customFormat="1" ht="18">
      <c r="A72" s="4820" t="s">
        <v>612</v>
      </c>
      <c r="B72" s="4821"/>
      <c r="C72" s="4821"/>
      <c r="D72" s="4257" t="s">
        <v>941</v>
      </c>
      <c r="E72" s="4257"/>
      <c r="F72" s="4257" t="s">
        <v>942</v>
      </c>
      <c r="G72" s="4257"/>
      <c r="H72" s="4257" t="s">
        <v>152</v>
      </c>
      <c r="I72" s="4252"/>
      <c r="J72" s="4252"/>
    </row>
    <row r="73" spans="1:30" s="245" customFormat="1" ht="12.75" customHeight="1">
      <c r="A73" s="4817" t="s">
        <v>433</v>
      </c>
      <c r="B73" s="4818"/>
      <c r="C73" s="4818"/>
      <c r="D73" s="4254">
        <v>1870</v>
      </c>
      <c r="E73" s="4258">
        <f>D73/H73</f>
        <v>0.6605439773931473</v>
      </c>
      <c r="F73" s="4254">
        <v>961</v>
      </c>
      <c r="G73" s="4258">
        <f>F73/H73</f>
        <v>0.3394560226068527</v>
      </c>
      <c r="H73" s="4255">
        <v>2831</v>
      </c>
      <c r="I73" s="2796"/>
      <c r="J73" s="2796"/>
      <c r="N73" s="494"/>
      <c r="O73" s="494"/>
      <c r="P73" s="494"/>
      <c r="Q73" s="494"/>
      <c r="R73" s="494"/>
    </row>
    <row r="74" spans="1:30" s="245" customFormat="1" ht="12.75" customHeight="1">
      <c r="A74" s="4817" t="s">
        <v>943</v>
      </c>
      <c r="B74" s="4818"/>
      <c r="C74" s="4818"/>
      <c r="D74" s="4254">
        <v>49</v>
      </c>
      <c r="E74" s="4258">
        <f t="shared" ref="E74:E92" si="139">D74/H74</f>
        <v>0.92452830188679247</v>
      </c>
      <c r="F74" s="4254">
        <v>4</v>
      </c>
      <c r="G74" s="4258">
        <f t="shared" ref="G74:G92" si="140">F74/H74</f>
        <v>7.5471698113207544E-2</v>
      </c>
      <c r="H74" s="4255">
        <v>53</v>
      </c>
      <c r="I74" s="2796"/>
      <c r="J74" s="2796"/>
      <c r="N74" s="494"/>
      <c r="O74" s="494"/>
      <c r="P74" s="494"/>
      <c r="Q74" s="494"/>
      <c r="R74" s="494"/>
    </row>
    <row r="75" spans="1:30" s="245" customFormat="1" ht="12.75" customHeight="1">
      <c r="A75" s="4817" t="s">
        <v>435</v>
      </c>
      <c r="B75" s="4818"/>
      <c r="C75" s="4818"/>
      <c r="D75" s="4254">
        <v>1990</v>
      </c>
      <c r="E75" s="4258">
        <f t="shared" si="139"/>
        <v>0.79188221249502588</v>
      </c>
      <c r="F75" s="4254">
        <v>523</v>
      </c>
      <c r="G75" s="4258">
        <f t="shared" si="140"/>
        <v>0.20811778750497414</v>
      </c>
      <c r="H75" s="4255">
        <v>2513</v>
      </c>
      <c r="I75" s="2796"/>
      <c r="J75" s="2796"/>
      <c r="N75" s="494"/>
      <c r="O75" s="494"/>
      <c r="P75" s="494"/>
      <c r="Q75" s="494"/>
      <c r="R75" s="494"/>
    </row>
    <row r="76" spans="1:30" s="245" customFormat="1" ht="12.75" customHeight="1">
      <c r="A76" s="4817" t="s">
        <v>436</v>
      </c>
      <c r="B76" s="4818"/>
      <c r="C76" s="4818"/>
      <c r="D76" s="4254">
        <v>149</v>
      </c>
      <c r="E76" s="4258">
        <f t="shared" si="139"/>
        <v>0.81420765027322406</v>
      </c>
      <c r="F76" s="4254">
        <v>34</v>
      </c>
      <c r="G76" s="4258">
        <f t="shared" si="140"/>
        <v>0.18579234972677597</v>
      </c>
      <c r="H76" s="4255">
        <v>183</v>
      </c>
      <c r="I76" s="2796"/>
      <c r="J76" s="2796"/>
      <c r="N76" s="494"/>
      <c r="O76" s="494"/>
      <c r="P76" s="494"/>
      <c r="Q76" s="494"/>
      <c r="R76" s="494"/>
    </row>
    <row r="77" spans="1:30" s="245" customFormat="1" ht="12.75" customHeight="1">
      <c r="A77" s="4817" t="s">
        <v>437</v>
      </c>
      <c r="B77" s="4818"/>
      <c r="C77" s="4818"/>
      <c r="D77" s="4254">
        <v>57</v>
      </c>
      <c r="E77" s="4258">
        <f t="shared" si="139"/>
        <v>0.81428571428571428</v>
      </c>
      <c r="F77" s="4254">
        <v>13</v>
      </c>
      <c r="G77" s="4258">
        <f t="shared" si="140"/>
        <v>0.18571428571428572</v>
      </c>
      <c r="H77" s="4255">
        <v>70</v>
      </c>
      <c r="I77" s="2796"/>
      <c r="J77" s="2796"/>
      <c r="N77" s="494"/>
      <c r="O77" s="494"/>
      <c r="P77" s="494"/>
      <c r="Q77" s="494"/>
      <c r="R77" s="494"/>
    </row>
    <row r="78" spans="1:30" s="245" customFormat="1" ht="12.75" customHeight="1">
      <c r="A78" s="4817" t="s">
        <v>438</v>
      </c>
      <c r="B78" s="4818"/>
      <c r="C78" s="4818"/>
      <c r="D78" s="4254">
        <v>2995</v>
      </c>
      <c r="E78" s="4258">
        <f t="shared" si="139"/>
        <v>0.90812613705275924</v>
      </c>
      <c r="F78" s="4254">
        <v>303</v>
      </c>
      <c r="G78" s="4258">
        <f t="shared" si="140"/>
        <v>9.1873862947240759E-2</v>
      </c>
      <c r="H78" s="4255">
        <v>3298</v>
      </c>
      <c r="I78" s="2796"/>
      <c r="J78" s="2796"/>
      <c r="N78" s="494"/>
      <c r="O78" s="494"/>
      <c r="P78" s="494"/>
      <c r="Q78" s="494"/>
      <c r="R78" s="494"/>
    </row>
    <row r="79" spans="1:30" s="245" customFormat="1" ht="12.75" customHeight="1">
      <c r="A79" s="4817" t="s">
        <v>439</v>
      </c>
      <c r="B79" s="4818"/>
      <c r="C79" s="4818"/>
      <c r="D79" s="4254">
        <v>3305</v>
      </c>
      <c r="E79" s="4258">
        <f t="shared" si="139"/>
        <v>0.66272308000802083</v>
      </c>
      <c r="F79" s="4254">
        <v>1682</v>
      </c>
      <c r="G79" s="4258">
        <f t="shared" si="140"/>
        <v>0.33727691999197912</v>
      </c>
      <c r="H79" s="4255">
        <v>4987</v>
      </c>
      <c r="I79" s="2796"/>
      <c r="J79" s="2796"/>
      <c r="N79" s="494"/>
      <c r="O79" s="494"/>
      <c r="P79" s="494"/>
      <c r="Q79" s="494"/>
      <c r="R79" s="494"/>
    </row>
    <row r="80" spans="1:30" s="245" customFormat="1" ht="12.75" customHeight="1">
      <c r="A80" s="4817" t="s">
        <v>747</v>
      </c>
      <c r="B80" s="4818"/>
      <c r="C80" s="4818"/>
      <c r="D80" s="4254">
        <v>646</v>
      </c>
      <c r="E80" s="4258">
        <f t="shared" si="139"/>
        <v>0.82083862770012705</v>
      </c>
      <c r="F80" s="4254">
        <v>141</v>
      </c>
      <c r="G80" s="4258">
        <f t="shared" si="140"/>
        <v>0.17916137229987295</v>
      </c>
      <c r="H80" s="4255">
        <v>787</v>
      </c>
      <c r="I80" s="2796"/>
      <c r="J80" s="2796"/>
      <c r="N80" s="494"/>
      <c r="O80" s="494"/>
      <c r="P80" s="494"/>
      <c r="Q80" s="494"/>
      <c r="R80" s="494"/>
    </row>
    <row r="81" spans="1:18" s="245" customFormat="1" ht="12.75" customHeight="1">
      <c r="A81" s="4817" t="s">
        <v>748</v>
      </c>
      <c r="B81" s="4818"/>
      <c r="C81" s="4818"/>
      <c r="D81" s="4254">
        <v>1812</v>
      </c>
      <c r="E81" s="4258">
        <f t="shared" si="139"/>
        <v>0.55075987841945284</v>
      </c>
      <c r="F81" s="4254">
        <v>1478</v>
      </c>
      <c r="G81" s="4258">
        <f t="shared" si="140"/>
        <v>0.4492401215805471</v>
      </c>
      <c r="H81" s="4255">
        <v>3290</v>
      </c>
      <c r="I81" s="2796"/>
      <c r="J81" s="2796"/>
      <c r="N81" s="494"/>
      <c r="O81" s="494"/>
      <c r="P81" s="494"/>
      <c r="Q81" s="494"/>
      <c r="R81" s="494"/>
    </row>
    <row r="82" spans="1:18" s="245" customFormat="1" ht="12.75" customHeight="1">
      <c r="A82" s="4817" t="s">
        <v>442</v>
      </c>
      <c r="B82" s="4818"/>
      <c r="C82" s="4818"/>
      <c r="D82" s="4254">
        <v>247</v>
      </c>
      <c r="E82" s="4258">
        <f t="shared" si="139"/>
        <v>0.6957746478873239</v>
      </c>
      <c r="F82" s="4254">
        <v>108</v>
      </c>
      <c r="G82" s="4258">
        <f t="shared" si="140"/>
        <v>0.30422535211267604</v>
      </c>
      <c r="H82" s="4255">
        <v>355</v>
      </c>
      <c r="I82" s="2796"/>
      <c r="J82" s="2796"/>
      <c r="N82" s="494"/>
      <c r="O82" s="494"/>
      <c r="P82" s="494"/>
      <c r="Q82" s="494"/>
      <c r="R82" s="494"/>
    </row>
    <row r="83" spans="1:18" s="245" customFormat="1" ht="12.75" customHeight="1">
      <c r="A83" s="4817" t="s">
        <v>443</v>
      </c>
      <c r="B83" s="4818"/>
      <c r="C83" s="4818"/>
      <c r="D83" s="4254">
        <v>334</v>
      </c>
      <c r="E83" s="4258">
        <f t="shared" si="139"/>
        <v>0.69874476987447698</v>
      </c>
      <c r="F83" s="4254">
        <v>144</v>
      </c>
      <c r="G83" s="4258">
        <f t="shared" si="140"/>
        <v>0.30125523012552302</v>
      </c>
      <c r="H83" s="4255">
        <v>478</v>
      </c>
      <c r="I83" s="2796"/>
      <c r="J83" s="2796"/>
      <c r="N83" s="494"/>
      <c r="O83" s="494"/>
      <c r="P83" s="494"/>
      <c r="Q83" s="494"/>
      <c r="R83" s="494"/>
    </row>
    <row r="84" spans="1:18" s="245" customFormat="1" ht="12.75" customHeight="1">
      <c r="A84" s="4817" t="s">
        <v>749</v>
      </c>
      <c r="B84" s="4818"/>
      <c r="C84" s="4818"/>
      <c r="D84" s="4254">
        <v>938</v>
      </c>
      <c r="E84" s="4258">
        <f t="shared" si="139"/>
        <v>0.68020304568527923</v>
      </c>
      <c r="F84" s="4254">
        <v>441</v>
      </c>
      <c r="G84" s="4258">
        <f t="shared" si="140"/>
        <v>0.31979695431472083</v>
      </c>
      <c r="H84" s="4255">
        <v>1379</v>
      </c>
      <c r="I84" s="2796"/>
      <c r="J84" s="2796"/>
      <c r="N84" s="494"/>
      <c r="O84" s="494"/>
      <c r="P84" s="494"/>
      <c r="Q84" s="494"/>
      <c r="R84" s="494"/>
    </row>
    <row r="85" spans="1:18" s="245" customFormat="1" ht="12.75" customHeight="1">
      <c r="A85" s="4817" t="s">
        <v>445</v>
      </c>
      <c r="B85" s="4818"/>
      <c r="C85" s="4818"/>
      <c r="D85" s="4254">
        <v>471</v>
      </c>
      <c r="E85" s="4258">
        <f t="shared" si="139"/>
        <v>0.77086743044189854</v>
      </c>
      <c r="F85" s="4254">
        <v>140</v>
      </c>
      <c r="G85" s="4258">
        <f t="shared" si="140"/>
        <v>0.22913256955810146</v>
      </c>
      <c r="H85" s="4255">
        <v>611</v>
      </c>
      <c r="I85" s="2796"/>
      <c r="J85" s="2796"/>
      <c r="N85" s="494"/>
      <c r="O85" s="494"/>
      <c r="P85" s="494"/>
      <c r="Q85" s="494"/>
      <c r="R85" s="494"/>
    </row>
    <row r="86" spans="1:18" s="245" customFormat="1" ht="12.75" customHeight="1">
      <c r="A86" s="4817" t="s">
        <v>750</v>
      </c>
      <c r="B86" s="4818"/>
      <c r="C86" s="4818"/>
      <c r="D86" s="4254">
        <v>409</v>
      </c>
      <c r="E86" s="4258">
        <f t="shared" si="139"/>
        <v>0.66288492706645052</v>
      </c>
      <c r="F86" s="4254">
        <v>208</v>
      </c>
      <c r="G86" s="4258">
        <f t="shared" si="140"/>
        <v>0.33711507293354942</v>
      </c>
      <c r="H86" s="4255">
        <v>617</v>
      </c>
      <c r="I86" s="2796"/>
      <c r="J86" s="2796"/>
      <c r="N86" s="494"/>
      <c r="O86" s="494"/>
      <c r="P86" s="494"/>
      <c r="Q86" s="494"/>
      <c r="R86" s="494"/>
    </row>
    <row r="87" spans="1:18" s="245" customFormat="1" ht="12.75" customHeight="1">
      <c r="A87" s="4817" t="s">
        <v>751</v>
      </c>
      <c r="B87" s="4818"/>
      <c r="C87" s="4818"/>
      <c r="D87" s="4254">
        <v>6</v>
      </c>
      <c r="E87" s="4258">
        <f t="shared" si="139"/>
        <v>0.8571428571428571</v>
      </c>
      <c r="F87" s="4254">
        <v>1</v>
      </c>
      <c r="G87" s="4258">
        <f t="shared" si="140"/>
        <v>0.14285714285714285</v>
      </c>
      <c r="H87" s="4255">
        <v>7</v>
      </c>
      <c r="I87" s="2796"/>
      <c r="J87" s="2796"/>
      <c r="N87" s="494"/>
      <c r="O87" s="494"/>
      <c r="P87" s="494"/>
      <c r="Q87" s="494"/>
      <c r="R87" s="494"/>
    </row>
    <row r="88" spans="1:18" s="245" customFormat="1" ht="12.75" customHeight="1">
      <c r="A88" s="4817" t="s">
        <v>447</v>
      </c>
      <c r="B88" s="4818"/>
      <c r="C88" s="4818"/>
      <c r="D88" s="4254">
        <v>100</v>
      </c>
      <c r="E88" s="4258">
        <f t="shared" si="139"/>
        <v>0.64102564102564108</v>
      </c>
      <c r="F88" s="4254">
        <v>56</v>
      </c>
      <c r="G88" s="4258">
        <f t="shared" si="140"/>
        <v>0.35897435897435898</v>
      </c>
      <c r="H88" s="4255">
        <v>156</v>
      </c>
      <c r="N88" s="494"/>
      <c r="O88" s="494"/>
      <c r="P88" s="494"/>
      <c r="Q88" s="494"/>
      <c r="R88" s="494"/>
    </row>
    <row r="89" spans="1:18" s="245" customFormat="1" ht="12.75" customHeight="1">
      <c r="A89" s="4817" t="s">
        <v>752</v>
      </c>
      <c r="B89" s="4818"/>
      <c r="C89" s="4818"/>
      <c r="D89" s="4254">
        <v>196</v>
      </c>
      <c r="E89" s="4258">
        <f t="shared" si="139"/>
        <v>0.64052287581699341</v>
      </c>
      <c r="F89" s="4254">
        <v>110</v>
      </c>
      <c r="G89" s="4258">
        <f t="shared" si="140"/>
        <v>0.35947712418300654</v>
      </c>
      <c r="H89" s="4255">
        <v>306</v>
      </c>
      <c r="N89" s="494"/>
      <c r="O89" s="494"/>
      <c r="P89" s="494"/>
      <c r="Q89" s="494"/>
      <c r="R89" s="494"/>
    </row>
    <row r="90" spans="1:18" s="245" customFormat="1" ht="12.75" customHeight="1">
      <c r="A90" s="4817" t="s">
        <v>753</v>
      </c>
      <c r="B90" s="4818"/>
      <c r="C90" s="4818"/>
      <c r="D90" s="4254">
        <v>319</v>
      </c>
      <c r="E90" s="4258">
        <f t="shared" si="139"/>
        <v>0.74186046511627912</v>
      </c>
      <c r="F90" s="4254">
        <v>111</v>
      </c>
      <c r="G90" s="4258">
        <f t="shared" si="140"/>
        <v>0.25813953488372093</v>
      </c>
      <c r="H90" s="4255">
        <v>430</v>
      </c>
      <c r="N90" s="494"/>
      <c r="O90" s="494"/>
      <c r="P90" s="494"/>
      <c r="Q90" s="494"/>
      <c r="R90" s="494"/>
    </row>
    <row r="91" spans="1:18" s="245" customFormat="1" ht="12.75" customHeight="1">
      <c r="A91" s="4817" t="s">
        <v>449</v>
      </c>
      <c r="B91" s="4818"/>
      <c r="C91" s="4818"/>
      <c r="D91" s="4254">
        <v>425</v>
      </c>
      <c r="E91" s="4258">
        <f t="shared" si="139"/>
        <v>0.41585127201565558</v>
      </c>
      <c r="F91" s="4254">
        <v>597</v>
      </c>
      <c r="G91" s="4258">
        <f t="shared" si="140"/>
        <v>0.58414872798434447</v>
      </c>
      <c r="H91" s="4255">
        <v>1022</v>
      </c>
      <c r="N91" s="494"/>
      <c r="O91" s="494"/>
      <c r="P91" s="494"/>
      <c r="Q91" s="494"/>
      <c r="R91" s="494"/>
    </row>
    <row r="92" spans="1:18" s="245" customFormat="1" ht="12.75" customHeight="1">
      <c r="A92" s="4817" t="s">
        <v>450</v>
      </c>
      <c r="B92" s="4818"/>
      <c r="C92" s="4818"/>
      <c r="D92" s="4254">
        <v>548</v>
      </c>
      <c r="E92" s="4258">
        <f t="shared" si="139"/>
        <v>0.72486772486772488</v>
      </c>
      <c r="F92" s="4254">
        <v>208</v>
      </c>
      <c r="G92" s="4258">
        <f t="shared" si="140"/>
        <v>0.27513227513227512</v>
      </c>
      <c r="H92" s="4255">
        <v>756</v>
      </c>
      <c r="N92" s="494"/>
      <c r="O92" s="494"/>
      <c r="P92" s="494"/>
      <c r="Q92" s="494"/>
      <c r="R92" s="494"/>
    </row>
    <row r="93" spans="1:18" s="245" customFormat="1" ht="12.75" customHeight="1">
      <c r="A93" s="4822" t="s">
        <v>152</v>
      </c>
      <c r="B93" s="4823"/>
      <c r="C93" s="4823"/>
      <c r="D93" s="4256">
        <v>16866</v>
      </c>
      <c r="E93" s="4256"/>
      <c r="F93" s="4256">
        <v>7263</v>
      </c>
      <c r="G93" s="4256"/>
      <c r="H93" s="4256">
        <v>24129</v>
      </c>
      <c r="N93" s="494"/>
      <c r="O93" s="494"/>
      <c r="P93" s="494"/>
      <c r="Q93" s="494"/>
      <c r="R93" s="494"/>
    </row>
    <row r="94" spans="1:18">
      <c r="N94" s="5"/>
      <c r="O94" s="5"/>
      <c r="P94" s="5"/>
      <c r="Q94" s="5"/>
      <c r="R94" s="8"/>
    </row>
    <row r="95" spans="1:18">
      <c r="N95" s="5"/>
      <c r="O95" s="5"/>
      <c r="P95" s="5"/>
      <c r="Q95" s="5"/>
      <c r="R95" s="8"/>
    </row>
    <row r="96" spans="1:18">
      <c r="N96" s="5"/>
      <c r="O96" s="5"/>
      <c r="P96" s="5"/>
      <c r="Q96" s="5"/>
      <c r="R96" s="8"/>
    </row>
    <row r="97" spans="5:18">
      <c r="N97" s="5"/>
      <c r="O97" s="5"/>
      <c r="P97" s="5"/>
      <c r="Q97" s="5"/>
      <c r="R97" s="8"/>
    </row>
    <row r="98" spans="5:18">
      <c r="N98" s="5"/>
      <c r="O98" s="5"/>
      <c r="P98" s="5"/>
      <c r="Q98" s="5"/>
      <c r="R98" s="8"/>
    </row>
    <row r="99" spans="5:18">
      <c r="N99" s="5"/>
      <c r="O99" s="5"/>
      <c r="P99" s="5"/>
      <c r="Q99" s="5"/>
      <c r="R99" s="8"/>
    </row>
    <row r="100" spans="5:18">
      <c r="N100" s="5"/>
      <c r="O100" s="5"/>
      <c r="P100" s="5"/>
      <c r="Q100" s="5"/>
      <c r="R100" s="8"/>
    </row>
    <row r="105" spans="5:18">
      <c r="E105" s="3">
        <v>748108</v>
      </c>
    </row>
  </sheetData>
  <mergeCells count="32">
    <mergeCell ref="A92:C92"/>
    <mergeCell ref="A93:C93"/>
    <mergeCell ref="A91:C91"/>
    <mergeCell ref="A75:C75"/>
    <mergeCell ref="A77:C77"/>
    <mergeCell ref="A78:C78"/>
    <mergeCell ref="A79:C79"/>
    <mergeCell ref="A80:C80"/>
    <mergeCell ref="A82:C82"/>
    <mergeCell ref="A83:C83"/>
    <mergeCell ref="A84:C84"/>
    <mergeCell ref="A85:C85"/>
    <mergeCell ref="A87:C87"/>
    <mergeCell ref="A88:C88"/>
    <mergeCell ref="A89:C89"/>
    <mergeCell ref="A90:C90"/>
    <mergeCell ref="A86:C86"/>
    <mergeCell ref="A81:C81"/>
    <mergeCell ref="A76:C76"/>
    <mergeCell ref="D71:H71"/>
    <mergeCell ref="A72:C72"/>
    <mergeCell ref="A73:C73"/>
    <mergeCell ref="A74:C74"/>
    <mergeCell ref="B66:Z66"/>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3"/>
  <sheetViews>
    <sheetView topLeftCell="A55" workbookViewId="0">
      <selection activeCell="B73" sqref="B73"/>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265" t="s">
        <v>94</v>
      </c>
      <c r="C1" s="4265"/>
      <c r="D1" s="4265"/>
      <c r="E1" s="4265"/>
      <c r="F1" s="4265"/>
      <c r="G1" s="4265"/>
      <c r="H1" s="4265"/>
      <c r="I1" s="7"/>
    </row>
    <row r="2" spans="1:9" s="11" customFormat="1" ht="20.100000000000001" customHeight="1">
      <c r="A2" s="403" t="s">
        <v>7</v>
      </c>
      <c r="B2" s="4" t="s">
        <v>93</v>
      </c>
      <c r="C2" s="4"/>
      <c r="D2" s="4"/>
      <c r="E2" s="4"/>
      <c r="F2" s="4"/>
      <c r="G2" s="4"/>
      <c r="H2" s="4"/>
      <c r="I2" s="4"/>
    </row>
    <row r="3" spans="1:9" s="11" customFormat="1" ht="20.100000000000001" customHeight="1">
      <c r="A3" s="403" t="s">
        <v>9</v>
      </c>
      <c r="B3" s="12" t="s">
        <v>11</v>
      </c>
      <c r="C3" s="4"/>
      <c r="D3" s="4"/>
      <c r="E3" s="4"/>
      <c r="F3" s="4"/>
      <c r="G3" s="4"/>
      <c r="H3" s="4"/>
      <c r="I3" s="4"/>
    </row>
    <row r="4" spans="1:9" s="11" customFormat="1" ht="20.100000000000001" customHeight="1">
      <c r="A4" s="403" t="s">
        <v>8</v>
      </c>
      <c r="B4" s="4" t="s">
        <v>10</v>
      </c>
      <c r="C4" s="4"/>
      <c r="D4" s="4"/>
      <c r="E4" s="4"/>
      <c r="F4" s="4"/>
      <c r="G4" s="4"/>
      <c r="H4" s="4"/>
      <c r="I4" s="4"/>
    </row>
    <row r="5" spans="1:9" s="11" customFormat="1" ht="20.100000000000001" customHeight="1">
      <c r="A5" s="403" t="s">
        <v>12</v>
      </c>
      <c r="B5" s="4" t="s">
        <v>13</v>
      </c>
      <c r="C5" s="4"/>
      <c r="D5" s="4"/>
      <c r="E5" s="4"/>
      <c r="F5" s="4"/>
      <c r="G5" s="4"/>
      <c r="H5" s="4"/>
      <c r="I5" s="4"/>
    </row>
    <row r="6" spans="1:9" s="10" customFormat="1" ht="20.100000000000001" customHeight="1">
      <c r="A6" s="403" t="s">
        <v>14</v>
      </c>
      <c r="B6" s="4" t="s">
        <v>18</v>
      </c>
      <c r="C6" s="4"/>
      <c r="D6" s="4"/>
      <c r="E6" s="4"/>
      <c r="F6" s="4"/>
      <c r="G6" s="4"/>
      <c r="H6" s="4"/>
      <c r="I6" s="4"/>
    </row>
    <row r="7" spans="1:9" s="10" customFormat="1" ht="20.100000000000001" customHeight="1">
      <c r="A7" s="403" t="s">
        <v>15</v>
      </c>
      <c r="B7" s="4" t="s">
        <v>19</v>
      </c>
      <c r="C7" s="4"/>
      <c r="D7" s="4"/>
      <c r="E7" s="4"/>
      <c r="F7" s="4"/>
      <c r="G7" s="4"/>
      <c r="H7" s="4"/>
      <c r="I7" s="4"/>
    </row>
    <row r="8" spans="1:9" s="10" customFormat="1" ht="20.100000000000001" customHeight="1">
      <c r="A8" s="403" t="s">
        <v>16</v>
      </c>
      <c r="B8" s="4" t="s">
        <v>67</v>
      </c>
      <c r="C8" s="4"/>
      <c r="D8" s="4"/>
      <c r="E8" s="4"/>
      <c r="F8" s="4"/>
      <c r="G8" s="4"/>
      <c r="H8" s="4"/>
      <c r="I8" s="4"/>
    </row>
    <row r="9" spans="1:9" s="10" customFormat="1" ht="20.100000000000001" customHeight="1">
      <c r="A9" s="403" t="s">
        <v>17</v>
      </c>
      <c r="B9" s="4" t="s">
        <v>20</v>
      </c>
      <c r="C9" s="4"/>
      <c r="D9" s="4"/>
      <c r="E9" s="4"/>
      <c r="F9" s="4"/>
      <c r="G9" s="4"/>
      <c r="H9" s="4"/>
      <c r="I9" s="4"/>
    </row>
    <row r="10" spans="1:9" s="13" customFormat="1" ht="20.100000000000001" customHeight="1">
      <c r="A10" s="403" t="s">
        <v>21</v>
      </c>
      <c r="B10" s="4" t="s">
        <v>64</v>
      </c>
      <c r="C10" s="4"/>
      <c r="D10" s="4"/>
      <c r="E10" s="4"/>
      <c r="F10" s="4"/>
      <c r="G10" s="4"/>
      <c r="H10" s="4"/>
      <c r="I10" s="4"/>
    </row>
    <row r="11" spans="1:9" s="13" customFormat="1" ht="20.100000000000001" customHeight="1">
      <c r="A11" s="403" t="s">
        <v>22</v>
      </c>
      <c r="B11" s="4" t="s">
        <v>65</v>
      </c>
      <c r="C11" s="4"/>
      <c r="D11" s="4"/>
      <c r="E11" s="4"/>
      <c r="F11" s="4"/>
      <c r="G11" s="4"/>
      <c r="H11" s="4"/>
      <c r="I11" s="4"/>
    </row>
    <row r="12" spans="1:9" s="13" customFormat="1" ht="20.100000000000001" customHeight="1">
      <c r="A12" s="403" t="s">
        <v>23</v>
      </c>
      <c r="B12" s="4" t="s">
        <v>66</v>
      </c>
      <c r="C12" s="4"/>
      <c r="D12" s="4"/>
      <c r="E12" s="4"/>
      <c r="F12" s="4"/>
      <c r="G12" s="4"/>
      <c r="H12" s="4"/>
      <c r="I12" s="4"/>
    </row>
    <row r="13" spans="1:9" s="13" customFormat="1" ht="15.75" customHeight="1">
      <c r="A13" s="9"/>
      <c r="B13" s="4" t="s">
        <v>387</v>
      </c>
      <c r="C13" s="4"/>
      <c r="D13" s="4"/>
      <c r="E13" s="4"/>
      <c r="F13" s="4"/>
      <c r="G13" s="4"/>
      <c r="H13" s="4"/>
      <c r="I13" s="4"/>
    </row>
    <row r="14" spans="1:9" s="13" customFormat="1" ht="20.100000000000001" customHeight="1">
      <c r="A14" s="405" t="s">
        <v>24</v>
      </c>
      <c r="B14" s="4" t="s">
        <v>68</v>
      </c>
      <c r="C14" s="4"/>
      <c r="D14" s="4"/>
      <c r="E14" s="4"/>
      <c r="F14" s="4"/>
      <c r="G14" s="4"/>
      <c r="H14" s="4"/>
      <c r="I14" s="4"/>
    </row>
    <row r="15" spans="1:9" s="13" customFormat="1" ht="15" customHeight="1">
      <c r="A15" s="9"/>
      <c r="B15" s="4" t="s">
        <v>563</v>
      </c>
      <c r="C15" s="4"/>
      <c r="D15" s="4"/>
      <c r="E15" s="4"/>
      <c r="F15" s="4"/>
      <c r="G15" s="4"/>
      <c r="H15" s="4"/>
      <c r="I15" s="4"/>
    </row>
    <row r="16" spans="1:9" s="13" customFormat="1" ht="20.100000000000001" customHeight="1">
      <c r="A16" s="403" t="s">
        <v>25</v>
      </c>
      <c r="B16" s="4" t="s">
        <v>10</v>
      </c>
      <c r="C16" s="4"/>
      <c r="D16" s="4"/>
      <c r="E16" s="4"/>
      <c r="F16" s="4"/>
      <c r="G16" s="4"/>
      <c r="H16" s="4"/>
      <c r="I16" s="4"/>
    </row>
    <row r="17" spans="1:9" s="13" customFormat="1" ht="17.45" customHeight="1">
      <c r="A17" s="4"/>
      <c r="B17" s="4" t="s">
        <v>78</v>
      </c>
      <c r="C17" s="4"/>
      <c r="D17" s="4"/>
      <c r="E17" s="4"/>
      <c r="F17" s="4"/>
      <c r="G17" s="4"/>
      <c r="H17" s="4"/>
      <c r="I17" s="4"/>
    </row>
    <row r="18" spans="1:9" s="13" customFormat="1" ht="20.100000000000001" customHeight="1">
      <c r="A18" s="403" t="s">
        <v>26</v>
      </c>
      <c r="B18" s="4" t="s">
        <v>10</v>
      </c>
      <c r="C18" s="4"/>
      <c r="D18" s="4"/>
      <c r="E18" s="4"/>
      <c r="F18" s="4"/>
      <c r="G18" s="4"/>
      <c r="H18" s="4"/>
      <c r="I18" s="4"/>
    </row>
    <row r="19" spans="1:9" s="13" customFormat="1" ht="18.75" customHeight="1">
      <c r="A19" s="4"/>
      <c r="B19" s="4" t="s">
        <v>563</v>
      </c>
      <c r="C19" s="4"/>
      <c r="D19" s="4"/>
      <c r="E19" s="4"/>
      <c r="F19" s="4"/>
      <c r="G19" s="4"/>
      <c r="H19" s="4"/>
      <c r="I19" s="4"/>
    </row>
    <row r="20" spans="1:9" s="13" customFormat="1" ht="20.100000000000001" customHeight="1">
      <c r="A20" s="403" t="s">
        <v>27</v>
      </c>
      <c r="B20" s="4" t="s">
        <v>69</v>
      </c>
      <c r="C20" s="4"/>
      <c r="D20" s="4"/>
      <c r="E20" s="4"/>
      <c r="F20" s="4"/>
      <c r="G20" s="4"/>
      <c r="H20" s="4"/>
      <c r="I20" s="4"/>
    </row>
    <row r="21" spans="1:9" s="13" customFormat="1" ht="18" customHeight="1">
      <c r="A21" s="4"/>
      <c r="B21" s="4" t="s">
        <v>78</v>
      </c>
      <c r="C21" s="4"/>
      <c r="D21" s="4"/>
      <c r="E21" s="4"/>
      <c r="F21" s="4"/>
      <c r="G21" s="4"/>
      <c r="H21" s="4"/>
      <c r="I21" s="4"/>
    </row>
    <row r="22" spans="1:9" s="13" customFormat="1" ht="20.100000000000001" customHeight="1">
      <c r="A22" s="403" t="s">
        <v>28</v>
      </c>
      <c r="B22" s="4" t="s">
        <v>18</v>
      </c>
      <c r="C22" s="4"/>
      <c r="D22" s="4"/>
      <c r="E22" s="4"/>
      <c r="F22" s="4"/>
      <c r="G22" s="4"/>
      <c r="H22" s="4"/>
      <c r="I22" s="4"/>
    </row>
    <row r="23" spans="1:9" s="13" customFormat="1" ht="20.100000000000001" customHeight="1">
      <c r="A23" s="403" t="s">
        <v>29</v>
      </c>
      <c r="B23" s="4" t="s">
        <v>67</v>
      </c>
      <c r="C23" s="4"/>
      <c r="D23" s="4"/>
      <c r="E23" s="4"/>
      <c r="F23" s="4"/>
      <c r="G23" s="4"/>
      <c r="H23" s="4"/>
      <c r="I23" s="4"/>
    </row>
    <row r="24" spans="1:9" s="13" customFormat="1" ht="17.45" customHeight="1">
      <c r="A24" s="4"/>
      <c r="B24" s="4" t="s">
        <v>77</v>
      </c>
      <c r="C24" s="4"/>
      <c r="D24" s="4"/>
      <c r="E24" s="4"/>
      <c r="F24" s="4"/>
      <c r="G24" s="4"/>
      <c r="H24" s="4"/>
      <c r="I24" s="4"/>
    </row>
    <row r="25" spans="1:9" s="13" customFormat="1" ht="20.100000000000001" customHeight="1">
      <c r="A25" s="403" t="s">
        <v>30</v>
      </c>
      <c r="B25" s="4" t="s">
        <v>67</v>
      </c>
      <c r="C25" s="4"/>
      <c r="D25" s="4"/>
      <c r="E25" s="4"/>
      <c r="F25" s="4"/>
      <c r="G25" s="4"/>
      <c r="H25" s="4"/>
      <c r="I25" s="4"/>
    </row>
    <row r="26" spans="1:9" s="13" customFormat="1" ht="18" customHeight="1">
      <c r="A26" s="4"/>
      <c r="B26" s="4" t="s">
        <v>562</v>
      </c>
      <c r="C26" s="4"/>
      <c r="D26" s="4"/>
      <c r="E26" s="4"/>
      <c r="F26" s="4"/>
      <c r="G26" s="4"/>
      <c r="H26" s="4"/>
      <c r="I26" s="4"/>
    </row>
    <row r="27" spans="1:9" s="13" customFormat="1" ht="20.100000000000001" customHeight="1">
      <c r="A27" s="403" t="s">
        <v>31</v>
      </c>
      <c r="B27" s="4" t="s">
        <v>76</v>
      </c>
      <c r="C27" s="4"/>
      <c r="D27" s="4"/>
      <c r="E27" s="4"/>
      <c r="F27" s="4"/>
      <c r="G27" s="4"/>
      <c r="H27" s="4"/>
      <c r="I27" s="4"/>
    </row>
    <row r="28" spans="1:9" s="13" customFormat="1" ht="20.100000000000001" customHeight="1">
      <c r="A28" s="403" t="s">
        <v>32</v>
      </c>
      <c r="B28" s="4" t="s">
        <v>66</v>
      </c>
      <c r="C28" s="4"/>
      <c r="D28" s="4"/>
      <c r="E28" s="4"/>
      <c r="F28" s="4"/>
      <c r="G28" s="4"/>
      <c r="H28" s="4"/>
      <c r="I28" s="4"/>
    </row>
    <row r="29" spans="1:9" s="13" customFormat="1" ht="18" customHeight="1">
      <c r="A29" s="9"/>
      <c r="B29" s="12" t="s">
        <v>83</v>
      </c>
      <c r="C29" s="4"/>
      <c r="D29" s="4"/>
      <c r="E29" s="4"/>
      <c r="F29" s="4"/>
      <c r="G29" s="4"/>
      <c r="H29" s="4"/>
      <c r="I29" s="4"/>
    </row>
    <row r="30" spans="1:9" s="13" customFormat="1" ht="20.100000000000001" customHeight="1">
      <c r="A30" s="403" t="s">
        <v>34</v>
      </c>
      <c r="B30" s="4" t="s">
        <v>66</v>
      </c>
      <c r="C30" s="4"/>
      <c r="D30" s="4"/>
      <c r="E30" s="4"/>
      <c r="F30" s="4"/>
      <c r="G30" s="4"/>
      <c r="H30" s="4"/>
      <c r="I30" s="4"/>
    </row>
    <row r="31" spans="1:9" s="13" customFormat="1" ht="15.75" customHeight="1">
      <c r="A31" s="9"/>
      <c r="B31" s="4" t="s">
        <v>545</v>
      </c>
      <c r="C31" s="4"/>
      <c r="D31" s="4"/>
      <c r="E31" s="4"/>
      <c r="F31" s="4"/>
      <c r="G31" s="4"/>
      <c r="H31" s="4"/>
      <c r="I31" s="4"/>
    </row>
    <row r="32" spans="1:9" s="13" customFormat="1" ht="20.100000000000001" customHeight="1">
      <c r="A32" s="403" t="s">
        <v>33</v>
      </c>
      <c r="B32" s="4" t="s">
        <v>66</v>
      </c>
      <c r="C32" s="4"/>
      <c r="D32" s="4"/>
      <c r="E32" s="4"/>
      <c r="F32" s="4"/>
      <c r="G32" s="4"/>
      <c r="H32" s="4"/>
      <c r="I32" s="4"/>
    </row>
    <row r="33" spans="1:9" s="13" customFormat="1" ht="15.75" customHeight="1">
      <c r="A33" s="9"/>
      <c r="B33" s="4" t="s">
        <v>84</v>
      </c>
      <c r="C33" s="4"/>
      <c r="D33" s="4"/>
      <c r="E33" s="4"/>
      <c r="F33" s="4"/>
      <c r="G33" s="4"/>
      <c r="H33" s="4"/>
      <c r="I33" s="4"/>
    </row>
    <row r="34" spans="1:9" s="13" customFormat="1" ht="20.100000000000001" customHeight="1">
      <c r="A34" s="403" t="s">
        <v>35</v>
      </c>
      <c r="B34" s="4" t="s">
        <v>68</v>
      </c>
      <c r="C34" s="4"/>
      <c r="D34" s="4"/>
      <c r="E34" s="4"/>
      <c r="F34" s="4"/>
      <c r="G34" s="4"/>
      <c r="H34" s="4"/>
      <c r="I34" s="4"/>
    </row>
    <row r="35" spans="1:9" s="13" customFormat="1" ht="16.5" customHeight="1">
      <c r="A35" s="9"/>
      <c r="B35" s="4" t="s">
        <v>544</v>
      </c>
      <c r="C35" s="4"/>
      <c r="D35" s="4"/>
      <c r="E35" s="4"/>
      <c r="F35" s="4"/>
      <c r="G35" s="4"/>
      <c r="H35" s="4"/>
      <c r="I35" s="4"/>
    </row>
    <row r="36" spans="1:9" s="13" customFormat="1" ht="20.100000000000001" customHeight="1">
      <c r="A36" s="403" t="s">
        <v>79</v>
      </c>
      <c r="B36" s="4" t="s">
        <v>66</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403" t="s">
        <v>80</v>
      </c>
      <c r="B38" s="4" t="s">
        <v>66</v>
      </c>
      <c r="C38" s="4"/>
      <c r="D38" s="4"/>
      <c r="E38" s="4"/>
      <c r="F38" s="4"/>
      <c r="G38" s="4"/>
      <c r="H38" s="4"/>
      <c r="I38" s="4"/>
    </row>
    <row r="39" spans="1:9" s="13" customFormat="1" ht="15.75" customHeight="1">
      <c r="A39" s="9"/>
      <c r="B39" s="4" t="s">
        <v>82</v>
      </c>
      <c r="C39" s="4"/>
      <c r="D39" s="4"/>
      <c r="E39" s="4" t="s">
        <v>81</v>
      </c>
      <c r="F39" s="4"/>
      <c r="G39" s="4"/>
      <c r="H39" s="4"/>
      <c r="I39" s="4"/>
    </row>
    <row r="40" spans="1:9" s="13" customFormat="1" ht="20.100000000000001" customHeight="1">
      <c r="A40" s="406" t="s">
        <v>397</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06" t="s">
        <v>398</v>
      </c>
      <c r="B42" s="4" t="s">
        <v>10</v>
      </c>
      <c r="C42" s="4"/>
      <c r="D42" s="4"/>
      <c r="E42" s="4"/>
      <c r="F42" s="4"/>
      <c r="G42" s="4"/>
      <c r="H42" s="4"/>
      <c r="I42" s="4"/>
    </row>
    <row r="43" spans="1:9" s="13" customFormat="1" ht="13.7" customHeight="1">
      <c r="A43" s="9"/>
      <c r="B43" s="4" t="s">
        <v>543</v>
      </c>
      <c r="C43" s="4"/>
      <c r="D43" s="4"/>
      <c r="E43" s="4"/>
      <c r="F43" s="4"/>
      <c r="G43" s="4"/>
      <c r="H43" s="4"/>
      <c r="I43" s="4"/>
    </row>
    <row r="44" spans="1:9" s="13" customFormat="1" ht="17.45" customHeight="1">
      <c r="A44" s="406" t="s">
        <v>399</v>
      </c>
      <c r="B44" s="4" t="s">
        <v>75</v>
      </c>
      <c r="C44" s="4"/>
      <c r="D44" s="4"/>
      <c r="E44" s="4"/>
      <c r="F44" s="4"/>
      <c r="G44" s="4"/>
      <c r="H44" s="4"/>
      <c r="I44" s="4"/>
    </row>
    <row r="45" spans="1:9" s="13" customFormat="1" ht="20.100000000000001" customHeight="1">
      <c r="A45" s="406" t="s">
        <v>396</v>
      </c>
      <c r="B45" s="4" t="s">
        <v>88</v>
      </c>
      <c r="C45" s="4"/>
      <c r="D45" s="4"/>
      <c r="E45" s="4"/>
      <c r="F45" s="4"/>
      <c r="G45" s="4"/>
      <c r="H45" s="4"/>
      <c r="I45" s="4"/>
    </row>
    <row r="46" spans="1:9" s="13" customFormat="1" ht="20.100000000000001" customHeight="1">
      <c r="A46" s="406" t="s">
        <v>395</v>
      </c>
      <c r="B46" s="4" t="s">
        <v>89</v>
      </c>
      <c r="C46" s="4"/>
      <c r="D46" s="4"/>
      <c r="E46" s="4"/>
      <c r="F46" s="4"/>
      <c r="G46" s="4"/>
      <c r="H46" s="4"/>
      <c r="I46" s="4"/>
    </row>
    <row r="47" spans="1:9" s="13" customFormat="1" ht="20.100000000000001" customHeight="1">
      <c r="A47" s="403" t="s">
        <v>42</v>
      </c>
      <c r="B47" s="4" t="s">
        <v>89</v>
      </c>
      <c r="C47" s="4"/>
      <c r="D47" s="4"/>
      <c r="E47" s="4"/>
      <c r="F47" s="4"/>
      <c r="G47" s="4"/>
      <c r="H47" s="4"/>
      <c r="I47" s="4"/>
    </row>
    <row r="48" spans="1:9" s="13" customFormat="1" ht="20.100000000000001" customHeight="1">
      <c r="A48" s="403" t="s">
        <v>43</v>
      </c>
      <c r="B48" s="4" t="s">
        <v>70</v>
      </c>
      <c r="C48" s="4"/>
      <c r="D48" s="4"/>
      <c r="E48" s="4"/>
      <c r="F48" s="4"/>
      <c r="G48" s="4"/>
      <c r="H48" s="4"/>
      <c r="I48" s="4"/>
    </row>
    <row r="49" spans="1:9" s="13" customFormat="1" ht="20.100000000000001" customHeight="1">
      <c r="A49" s="403" t="s">
        <v>44</v>
      </c>
      <c r="B49" s="4" t="s">
        <v>71</v>
      </c>
      <c r="C49" s="4"/>
      <c r="D49" s="4"/>
      <c r="E49" s="4"/>
      <c r="F49" s="4"/>
      <c r="G49" s="4"/>
      <c r="H49" s="4"/>
      <c r="I49" s="4"/>
    </row>
    <row r="50" spans="1:9" s="13" customFormat="1" ht="18.75" customHeight="1">
      <c r="A50" s="403" t="s">
        <v>45</v>
      </c>
      <c r="B50" s="4" t="s">
        <v>87</v>
      </c>
      <c r="C50" s="4"/>
      <c r="D50" s="4"/>
      <c r="E50" s="4"/>
      <c r="F50" s="4"/>
      <c r="G50" s="4"/>
      <c r="H50" s="4"/>
      <c r="I50" s="4"/>
    </row>
    <row r="51" spans="1:9" s="13" customFormat="1" ht="20.100000000000001" customHeight="1">
      <c r="A51" s="403" t="s">
        <v>46</v>
      </c>
      <c r="B51" s="4" t="s">
        <v>86</v>
      </c>
      <c r="C51" s="4"/>
      <c r="D51" s="4"/>
      <c r="E51" s="4"/>
      <c r="F51" s="4"/>
      <c r="G51" s="4"/>
      <c r="H51" s="4"/>
      <c r="I51" s="4"/>
    </row>
    <row r="52" spans="1:9" s="13" customFormat="1" ht="20.100000000000001" customHeight="1">
      <c r="A52" s="403" t="s">
        <v>393</v>
      </c>
      <c r="B52" s="4" t="s">
        <v>48</v>
      </c>
      <c r="C52" s="4"/>
      <c r="D52" s="4"/>
      <c r="E52" s="4"/>
      <c r="F52" s="4"/>
      <c r="G52" s="4" t="s">
        <v>564</v>
      </c>
      <c r="H52" s="4"/>
      <c r="I52" s="4"/>
    </row>
    <row r="53" spans="1:9" s="13" customFormat="1" ht="20.100000000000001" customHeight="1">
      <c r="A53" s="403" t="s">
        <v>394</v>
      </c>
      <c r="B53" s="4" t="s">
        <v>48</v>
      </c>
      <c r="C53" s="4"/>
      <c r="D53" s="4"/>
      <c r="E53" s="4"/>
      <c r="F53" s="4"/>
      <c r="G53" s="4" t="s">
        <v>85</v>
      </c>
      <c r="H53" s="4"/>
      <c r="I53" s="4"/>
    </row>
    <row r="54" spans="1:9" s="13" customFormat="1" ht="20.100000000000001" customHeight="1">
      <c r="A54" s="403" t="s">
        <v>390</v>
      </c>
      <c r="B54" s="4" t="s">
        <v>90</v>
      </c>
      <c r="C54" s="4"/>
      <c r="D54" s="4"/>
      <c r="E54" s="4"/>
      <c r="F54" s="4"/>
      <c r="G54" s="4" t="s">
        <v>535</v>
      </c>
      <c r="H54" s="4"/>
      <c r="I54" s="4"/>
    </row>
    <row r="55" spans="1:9" s="13" customFormat="1" ht="18.75" customHeight="1">
      <c r="A55" s="403" t="s">
        <v>392</v>
      </c>
      <c r="B55" s="4" t="s">
        <v>91</v>
      </c>
      <c r="C55" s="4"/>
      <c r="D55" s="4"/>
      <c r="E55" s="4"/>
      <c r="F55" s="4"/>
      <c r="G55" s="4" t="s">
        <v>538</v>
      </c>
      <c r="H55" s="4"/>
      <c r="I55" s="4"/>
    </row>
    <row r="56" spans="1:9" s="13" customFormat="1" ht="20.100000000000001" customHeight="1">
      <c r="A56" s="403" t="s">
        <v>391</v>
      </c>
      <c r="B56" s="4" t="s">
        <v>92</v>
      </c>
      <c r="C56" s="4"/>
      <c r="D56" s="4"/>
      <c r="E56" s="4"/>
      <c r="F56" s="4"/>
      <c r="G56" s="4" t="s">
        <v>536</v>
      </c>
      <c r="H56" s="4"/>
      <c r="I56" s="4"/>
    </row>
    <row r="57" spans="1:9" s="13" customFormat="1" ht="20.100000000000001" customHeight="1">
      <c r="A57" s="403" t="s">
        <v>565</v>
      </c>
      <c r="B57" s="4" t="s">
        <v>537</v>
      </c>
      <c r="C57" s="4"/>
      <c r="D57" s="4"/>
      <c r="E57" s="4"/>
      <c r="F57" s="4"/>
      <c r="G57" s="4" t="s">
        <v>539</v>
      </c>
      <c r="H57" s="4"/>
      <c r="I57" s="4"/>
    </row>
    <row r="58" spans="1:9" s="13" customFormat="1" ht="20.100000000000001" customHeight="1">
      <c r="A58" s="403" t="s">
        <v>566</v>
      </c>
      <c r="B58" s="4" t="s">
        <v>537</v>
      </c>
      <c r="C58" s="4"/>
      <c r="D58" s="4"/>
      <c r="E58" s="4"/>
      <c r="F58" s="4"/>
      <c r="G58" s="4" t="s">
        <v>85</v>
      </c>
      <c r="H58" s="4"/>
      <c r="I58" s="4"/>
    </row>
    <row r="59" spans="1:9" s="13" customFormat="1" ht="18" customHeight="1">
      <c r="A59" s="403" t="s">
        <v>567</v>
      </c>
      <c r="B59" s="4" t="s">
        <v>537</v>
      </c>
      <c r="C59" s="4"/>
      <c r="D59" s="4"/>
      <c r="E59" s="4"/>
      <c r="F59" s="4"/>
      <c r="G59" s="4" t="s">
        <v>540</v>
      </c>
      <c r="H59" s="4"/>
      <c r="I59" s="4"/>
    </row>
    <row r="60" spans="1:9" s="13" customFormat="1" ht="20.100000000000001" customHeight="1">
      <c r="A60" s="403" t="s">
        <v>568</v>
      </c>
      <c r="B60" s="4" t="s">
        <v>537</v>
      </c>
      <c r="C60" s="4"/>
      <c r="D60" s="4"/>
      <c r="E60" s="4"/>
      <c r="F60" s="4"/>
      <c r="G60" s="4" t="s">
        <v>541</v>
      </c>
      <c r="H60" s="4"/>
      <c r="I60" s="4"/>
    </row>
    <row r="61" spans="1:9" s="13" customFormat="1" ht="20.100000000000001" customHeight="1">
      <c r="A61" s="403" t="s">
        <v>569</v>
      </c>
      <c r="B61" s="4" t="s">
        <v>537</v>
      </c>
      <c r="C61" s="4"/>
      <c r="D61" s="4"/>
      <c r="E61" s="4"/>
      <c r="F61" s="4"/>
      <c r="G61" s="4" t="s">
        <v>542</v>
      </c>
      <c r="H61" s="4"/>
      <c r="I61" s="4"/>
    </row>
    <row r="62" spans="1:9" s="13" customFormat="1" ht="20.100000000000001" customHeight="1">
      <c r="A62" s="403" t="s">
        <v>809</v>
      </c>
      <c r="B62" s="4" t="s">
        <v>63</v>
      </c>
      <c r="C62" s="4"/>
      <c r="D62" s="4"/>
      <c r="E62" s="4"/>
      <c r="F62" s="4"/>
      <c r="G62" s="4"/>
      <c r="H62" s="4"/>
      <c r="I62" s="4"/>
    </row>
    <row r="63" spans="1:9" s="13" customFormat="1" ht="17.45" customHeight="1">
      <c r="A63" s="403" t="s">
        <v>53</v>
      </c>
      <c r="B63" s="4" t="s">
        <v>72</v>
      </c>
      <c r="C63" s="4"/>
      <c r="D63" s="4"/>
      <c r="E63" s="4"/>
      <c r="F63" s="4"/>
      <c r="G63" s="4"/>
      <c r="H63" s="4"/>
      <c r="I63" s="4"/>
    </row>
    <row r="64" spans="1:9" s="13" customFormat="1" ht="17.45" customHeight="1">
      <c r="A64" s="403" t="s">
        <v>54</v>
      </c>
      <c r="B64" s="4" t="s">
        <v>73</v>
      </c>
      <c r="C64" s="4"/>
      <c r="D64" s="4"/>
      <c r="E64" s="4"/>
      <c r="F64" s="4"/>
      <c r="G64" s="4"/>
      <c r="H64" s="4"/>
      <c r="I64" s="4"/>
    </row>
    <row r="65" spans="1:9" s="13" customFormat="1" ht="20.100000000000001" customHeight="1">
      <c r="A65" s="403" t="s">
        <v>56</v>
      </c>
      <c r="B65" s="4" t="s">
        <v>74</v>
      </c>
      <c r="C65" s="4"/>
      <c r="D65" s="4"/>
      <c r="E65" s="4"/>
      <c r="F65" s="4"/>
      <c r="G65" s="4"/>
      <c r="H65" s="4"/>
      <c r="I65" s="4"/>
    </row>
    <row r="66" spans="1:9" s="13" customFormat="1" ht="17.45" customHeight="1">
      <c r="A66" s="403" t="s">
        <v>813</v>
      </c>
      <c r="B66" s="4" t="s">
        <v>3</v>
      </c>
      <c r="C66" s="4"/>
      <c r="D66" s="4"/>
      <c r="E66" s="4"/>
      <c r="F66" s="4"/>
      <c r="G66" s="4"/>
      <c r="H66" s="4"/>
      <c r="I66" s="4"/>
    </row>
    <row r="67" spans="1:9" s="13" customFormat="1" ht="16.5" customHeight="1">
      <c r="A67" s="403" t="s">
        <v>814</v>
      </c>
      <c r="B67" s="4" t="s">
        <v>5</v>
      </c>
      <c r="C67" s="4"/>
      <c r="D67" s="4"/>
      <c r="E67" s="4"/>
      <c r="F67" s="4"/>
      <c r="G67" s="4"/>
      <c r="H67" s="4"/>
      <c r="I67" s="4"/>
    </row>
    <row r="68" spans="1:9" s="13" customFormat="1" ht="16.5" customHeight="1">
      <c r="A68" s="403"/>
      <c r="B68" s="4" t="s">
        <v>4</v>
      </c>
      <c r="C68" s="4"/>
      <c r="D68" s="4"/>
      <c r="E68" s="4"/>
      <c r="F68" s="4"/>
      <c r="G68" s="4"/>
      <c r="H68" s="4"/>
      <c r="I68" s="4"/>
    </row>
    <row r="69" spans="1:9" s="13" customFormat="1" ht="17.45" customHeight="1">
      <c r="A69" s="403" t="s">
        <v>815</v>
      </c>
      <c r="B69" s="4" t="s">
        <v>4</v>
      </c>
      <c r="C69" s="4"/>
      <c r="D69" s="4"/>
      <c r="E69" s="4"/>
      <c r="F69" s="4"/>
      <c r="G69" s="4"/>
      <c r="H69" s="4"/>
      <c r="I69" s="4"/>
    </row>
    <row r="70" spans="1:9" s="13" customFormat="1" ht="18" customHeight="1">
      <c r="A70" s="403" t="s">
        <v>816</v>
      </c>
      <c r="B70" s="4" t="s">
        <v>6</v>
      </c>
      <c r="C70" s="4"/>
      <c r="D70" s="4"/>
      <c r="E70" s="4"/>
      <c r="F70" s="4"/>
      <c r="G70" s="4"/>
      <c r="H70" s="4"/>
      <c r="I70" s="4"/>
    </row>
    <row r="71" spans="1:9" s="13" customFormat="1" ht="19.899999999999999" customHeight="1">
      <c r="A71" s="403" t="s">
        <v>823</v>
      </c>
      <c r="B71" s="4" t="s">
        <v>408</v>
      </c>
      <c r="C71" s="4"/>
      <c r="D71" s="4"/>
      <c r="E71" s="4"/>
      <c r="F71" s="4"/>
      <c r="G71" s="4"/>
      <c r="H71" s="4"/>
      <c r="I71" s="4"/>
    </row>
    <row r="72" spans="1:9">
      <c r="A72" s="403"/>
      <c r="B72" s="3"/>
    </row>
    <row r="73" spans="1:9">
      <c r="A73" s="403"/>
      <c r="B73" s="3"/>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Y205"/>
  <sheetViews>
    <sheetView tabSelected="1" topLeftCell="A157" zoomScale="130" zoomScaleNormal="130" workbookViewId="0">
      <selection activeCell="V24" sqref="V24"/>
    </sheetView>
  </sheetViews>
  <sheetFormatPr defaultColWidth="11.42578125" defaultRowHeight="15"/>
  <cols>
    <col min="1" max="1" width="0.42578125" style="263" customWidth="1"/>
    <col min="2" max="2" width="7.42578125" style="261" customWidth="1"/>
    <col min="3" max="3" width="6.42578125" style="261" customWidth="1"/>
    <col min="4" max="4" width="6.7109375" style="261" customWidth="1"/>
    <col min="5" max="5" width="5.7109375" style="261" customWidth="1"/>
    <col min="6" max="6" width="5" style="3111" customWidth="1"/>
    <col min="7" max="7" width="7" style="261" customWidth="1"/>
    <col min="8" max="8" width="8.140625" style="3111" customWidth="1"/>
    <col min="9" max="9" width="5.28515625" style="263" customWidth="1"/>
    <col min="10" max="10" width="4.140625" style="263" customWidth="1"/>
    <col min="11" max="11" width="7" style="263" customWidth="1"/>
    <col min="12" max="12" width="4.85546875" style="3116" customWidth="1"/>
    <col min="13" max="13" width="5.140625" style="263" customWidth="1"/>
    <col min="14" max="14" width="4.140625" style="3116" customWidth="1"/>
    <col min="15" max="15" width="6.28515625" style="261" customWidth="1"/>
    <col min="16" max="16" width="5.85546875" style="3116" customWidth="1"/>
    <col min="17" max="17" width="5.28515625" style="263" customWidth="1"/>
    <col min="18" max="18" width="5.140625" style="263" customWidth="1"/>
    <col min="19" max="19" width="6" style="261" customWidth="1"/>
    <col min="20" max="20" width="9.5703125" style="263" customWidth="1"/>
    <col min="21" max="16384" width="11.42578125" style="263"/>
  </cols>
  <sheetData>
    <row r="1" spans="2:24" ht="27" customHeight="1" thickBot="1">
      <c r="B1" s="260" t="s">
        <v>47</v>
      </c>
      <c r="C1" s="260"/>
      <c r="D1" s="4901" t="s">
        <v>48</v>
      </c>
      <c r="E1" s="4902"/>
      <c r="F1" s="4902"/>
      <c r="G1" s="4902"/>
      <c r="H1" s="4902"/>
      <c r="I1" s="4902"/>
      <c r="J1" s="4902"/>
      <c r="K1" s="4902"/>
      <c r="L1" s="4902"/>
      <c r="M1" s="4902"/>
      <c r="N1" s="4902"/>
      <c r="O1" s="4902"/>
      <c r="P1" s="4903"/>
      <c r="Q1" s="262"/>
      <c r="R1" s="262"/>
      <c r="S1" s="262"/>
      <c r="T1" s="262"/>
    </row>
    <row r="2" spans="2:24" ht="30.75" customHeight="1" thickBot="1">
      <c r="B2" s="271"/>
      <c r="C2" s="4885" t="s">
        <v>300</v>
      </c>
      <c r="D2" s="4886"/>
      <c r="E2" s="4870" t="s">
        <v>301</v>
      </c>
      <c r="F2" s="4847"/>
      <c r="G2" s="4847"/>
      <c r="H2" s="4847"/>
      <c r="I2" s="4846" t="s">
        <v>302</v>
      </c>
      <c r="J2" s="4851"/>
      <c r="K2" s="4851"/>
      <c r="L2" s="4852"/>
      <c r="M2" s="4870" t="s">
        <v>303</v>
      </c>
      <c r="N2" s="4851"/>
      <c r="O2" s="4851"/>
      <c r="P2" s="4852"/>
      <c r="Q2" s="4863"/>
      <c r="R2" s="4864"/>
      <c r="S2" s="4864"/>
      <c r="T2" s="4864"/>
    </row>
    <row r="3" spans="2:24" ht="36.75" customHeight="1">
      <c r="B3" s="539" t="s">
        <v>228</v>
      </c>
      <c r="C3" s="1462" t="s">
        <v>304</v>
      </c>
      <c r="D3" s="547" t="s">
        <v>305</v>
      </c>
      <c r="E3" s="275" t="s">
        <v>306</v>
      </c>
      <c r="F3" s="3092" t="s">
        <v>103</v>
      </c>
      <c r="G3" s="273" t="s">
        <v>307</v>
      </c>
      <c r="H3" s="3102" t="s">
        <v>103</v>
      </c>
      <c r="I3" s="275" t="s">
        <v>306</v>
      </c>
      <c r="J3" s="3092" t="s">
        <v>103</v>
      </c>
      <c r="K3" s="273" t="s">
        <v>307</v>
      </c>
      <c r="L3" s="3102" t="s">
        <v>103</v>
      </c>
      <c r="M3" s="274" t="s">
        <v>306</v>
      </c>
      <c r="N3" s="3092" t="s">
        <v>103</v>
      </c>
      <c r="O3" s="273" t="s">
        <v>307</v>
      </c>
      <c r="P3" s="3102" t="s">
        <v>103</v>
      </c>
      <c r="Q3" s="277"/>
      <c r="R3" s="277"/>
      <c r="S3" s="277"/>
      <c r="T3" s="277"/>
    </row>
    <row r="4" spans="2:24">
      <c r="B4" s="540" t="s">
        <v>234</v>
      </c>
      <c r="C4" s="815">
        <v>3439</v>
      </c>
      <c r="D4" s="295">
        <v>226676</v>
      </c>
      <c r="E4" s="283">
        <v>3243</v>
      </c>
      <c r="F4" s="3093">
        <v>94.300668799069499</v>
      </c>
      <c r="G4" s="279">
        <v>124864</v>
      </c>
      <c r="H4" s="3103">
        <v>55.08479062626833</v>
      </c>
      <c r="I4" s="283">
        <v>191</v>
      </c>
      <c r="J4" s="3096">
        <v>5.55394009886595</v>
      </c>
      <c r="K4" s="297">
        <v>77528</v>
      </c>
      <c r="L4" s="3106">
        <v>34.202121089131623</v>
      </c>
      <c r="M4" s="279">
        <v>5</v>
      </c>
      <c r="N4" s="3096">
        <v>0.14539110206455366</v>
      </c>
      <c r="O4" s="279">
        <v>24284</v>
      </c>
      <c r="P4" s="3103">
        <v>10.713088284600046</v>
      </c>
      <c r="Q4" s="279"/>
      <c r="R4" s="282"/>
      <c r="S4" s="553"/>
      <c r="T4" s="282"/>
    </row>
    <row r="5" spans="2:24">
      <c r="B5" s="519" t="s">
        <v>122</v>
      </c>
      <c r="C5" s="816">
        <v>3452</v>
      </c>
      <c r="D5" s="287">
        <v>245589</v>
      </c>
      <c r="E5" s="291">
        <v>3248</v>
      </c>
      <c r="F5" s="3094">
        <v>94.090382387022018</v>
      </c>
      <c r="G5" s="298">
        <v>127582</v>
      </c>
      <c r="H5" s="3104">
        <v>51.949395127631938</v>
      </c>
      <c r="I5" s="291">
        <v>195</v>
      </c>
      <c r="J5" s="3094">
        <v>5.6488991888760136</v>
      </c>
      <c r="K5" s="289">
        <v>78395</v>
      </c>
      <c r="L5" s="3107">
        <v>31.921217969860216</v>
      </c>
      <c r="M5" s="298">
        <v>9</v>
      </c>
      <c r="N5" s="3094">
        <v>0.26071842410196988</v>
      </c>
      <c r="O5" s="298">
        <v>39612</v>
      </c>
      <c r="P5" s="3104">
        <v>16.129386902507846</v>
      </c>
      <c r="Q5" s="279"/>
      <c r="R5" s="282"/>
      <c r="S5" s="553"/>
      <c r="T5" s="282"/>
      <c r="U5" s="410"/>
      <c r="V5" s="410"/>
      <c r="W5" s="410"/>
    </row>
    <row r="6" spans="2:24">
      <c r="B6" s="540" t="s">
        <v>308</v>
      </c>
      <c r="C6" s="815">
        <v>3515</v>
      </c>
      <c r="D6" s="295">
        <v>251713</v>
      </c>
      <c r="E6" s="283">
        <v>3310</v>
      </c>
      <c r="F6" s="3093">
        <v>94.167852062588906</v>
      </c>
      <c r="G6" s="279">
        <v>131468</v>
      </c>
      <c r="H6" s="3103">
        <v>52.229324667379117</v>
      </c>
      <c r="I6" s="283">
        <v>195</v>
      </c>
      <c r="J6" s="3096">
        <v>5.5476529160739689</v>
      </c>
      <c r="K6" s="297">
        <v>78633</v>
      </c>
      <c r="L6" s="3106">
        <v>31.239149348662959</v>
      </c>
      <c r="M6" s="279">
        <v>10</v>
      </c>
      <c r="N6" s="3096">
        <v>0.28449502133712662</v>
      </c>
      <c r="O6" s="279">
        <v>41612</v>
      </c>
      <c r="P6" s="3103">
        <v>16.53152598395792</v>
      </c>
      <c r="Q6" s="279"/>
      <c r="R6" s="282"/>
      <c r="S6" s="553"/>
      <c r="T6" s="552"/>
      <c r="U6" s="555"/>
      <c r="V6" s="555"/>
      <c r="W6" s="555"/>
    </row>
    <row r="7" spans="2:24">
      <c r="B7" s="519" t="s">
        <v>126</v>
      </c>
      <c r="C7" s="817">
        <v>3556</v>
      </c>
      <c r="D7" s="287">
        <v>265592</v>
      </c>
      <c r="E7" s="301">
        <v>3337</v>
      </c>
      <c r="F7" s="3094">
        <v>93.841394825646802</v>
      </c>
      <c r="G7" s="289">
        <v>135127</v>
      </c>
      <c r="H7" s="3104">
        <v>50.877661977770416</v>
      </c>
      <c r="I7" s="301">
        <v>208</v>
      </c>
      <c r="J7" s="3094">
        <v>5.8492688413948262</v>
      </c>
      <c r="K7" s="289">
        <v>85903</v>
      </c>
      <c r="L7" s="3104">
        <v>32.343971203951924</v>
      </c>
      <c r="M7" s="288">
        <v>11</v>
      </c>
      <c r="N7" s="3094">
        <v>0.3093363329583802</v>
      </c>
      <c r="O7" s="288">
        <v>44562</v>
      </c>
      <c r="P7" s="3104">
        <v>16.778366818277661</v>
      </c>
      <c r="Q7" s="279"/>
      <c r="R7" s="282"/>
      <c r="S7" s="553"/>
      <c r="T7" s="554"/>
      <c r="U7" s="557"/>
      <c r="V7" s="558"/>
      <c r="W7" s="556"/>
    </row>
    <row r="8" spans="2:24">
      <c r="B8" s="1531" t="s">
        <v>423</v>
      </c>
      <c r="C8" s="1255">
        <v>3585</v>
      </c>
      <c r="D8" s="537">
        <v>267321</v>
      </c>
      <c r="E8" s="538">
        <v>3364</v>
      </c>
      <c r="F8" s="3093">
        <f t="shared" ref="F8:F15" si="0">SUM(E8/$C8)*100</f>
        <v>93.835425383542542</v>
      </c>
      <c r="G8" s="431">
        <v>136829</v>
      </c>
      <c r="H8" s="3105">
        <f t="shared" ref="H8:H16" si="1">SUM(G8/$D8)*100</f>
        <v>51.185279121355975</v>
      </c>
      <c r="I8" s="538">
        <v>210</v>
      </c>
      <c r="J8" s="3098">
        <f t="shared" ref="J8:J18" si="2">SUM(I8/$C8)*100</f>
        <v>5.8577405857740583</v>
      </c>
      <c r="K8" s="545">
        <v>85930</v>
      </c>
      <c r="L8" s="3105">
        <f t="shared" ref="L8:L18" si="3">SUM(K8/$D8)*100</f>
        <v>32.144874514160875</v>
      </c>
      <c r="M8" s="431">
        <v>11</v>
      </c>
      <c r="N8" s="3098">
        <f t="shared" ref="N8:N16" si="4">SUM(M8/$C8)*100</f>
        <v>0.30683403068340304</v>
      </c>
      <c r="O8" s="545">
        <v>44562</v>
      </c>
      <c r="P8" s="3105">
        <f t="shared" ref="P8:P16" si="5">SUM(O8/$D8)*100</f>
        <v>16.669846364483149</v>
      </c>
      <c r="Q8" s="279"/>
      <c r="R8" s="282"/>
      <c r="S8" s="553"/>
      <c r="T8" s="554"/>
      <c r="U8" s="556"/>
      <c r="V8" s="556"/>
      <c r="W8" s="556"/>
    </row>
    <row r="9" spans="2:24">
      <c r="B9" s="519" t="s">
        <v>571</v>
      </c>
      <c r="C9" s="1256">
        <v>3579</v>
      </c>
      <c r="D9" s="551">
        <v>275292</v>
      </c>
      <c r="E9" s="291">
        <v>3343</v>
      </c>
      <c r="F9" s="3095">
        <f t="shared" si="0"/>
        <v>93.405979323833478</v>
      </c>
      <c r="G9" s="298">
        <v>137861</v>
      </c>
      <c r="H9" s="3104">
        <f t="shared" si="1"/>
        <v>50.078098891358991</v>
      </c>
      <c r="I9" s="291">
        <v>225</v>
      </c>
      <c r="J9" s="3099">
        <f t="shared" si="2"/>
        <v>6.2866722548197824</v>
      </c>
      <c r="K9" s="289">
        <v>92869</v>
      </c>
      <c r="L9" s="3104">
        <f t="shared" si="3"/>
        <v>33.734725309852806</v>
      </c>
      <c r="M9" s="298">
        <v>11</v>
      </c>
      <c r="N9" s="3099">
        <f t="shared" si="4"/>
        <v>0.30734842134674489</v>
      </c>
      <c r="O9" s="313">
        <v>44562</v>
      </c>
      <c r="P9" s="3104">
        <f t="shared" si="5"/>
        <v>16.187175798788196</v>
      </c>
      <c r="Q9" s="279"/>
      <c r="R9" s="282"/>
      <c r="S9" s="553"/>
      <c r="T9" s="554"/>
      <c r="U9" s="558"/>
      <c r="V9" s="558"/>
      <c r="W9" s="556"/>
    </row>
    <row r="10" spans="2:24">
      <c r="B10" s="1531" t="s">
        <v>482</v>
      </c>
      <c r="C10" s="1254">
        <v>3571</v>
      </c>
      <c r="D10" s="584">
        <v>272329</v>
      </c>
      <c r="E10" s="283">
        <v>3339</v>
      </c>
      <c r="F10" s="3096">
        <f t="shared" si="0"/>
        <v>93.503220386446372</v>
      </c>
      <c r="G10" s="544">
        <v>137884</v>
      </c>
      <c r="H10" s="3106">
        <f t="shared" si="1"/>
        <v>50.631405395679487</v>
      </c>
      <c r="I10" s="283">
        <v>221</v>
      </c>
      <c r="J10" s="3100">
        <f t="shared" si="2"/>
        <v>6.1887426491178941</v>
      </c>
      <c r="K10" s="297">
        <v>89883</v>
      </c>
      <c r="L10" s="3103">
        <f t="shared" si="3"/>
        <v>33.005298737923617</v>
      </c>
      <c r="M10" s="279">
        <v>11</v>
      </c>
      <c r="N10" s="3093">
        <f t="shared" si="4"/>
        <v>0.30803696443573231</v>
      </c>
      <c r="O10" s="544">
        <v>44562</v>
      </c>
      <c r="P10" s="3106">
        <f t="shared" si="5"/>
        <v>16.363295866396896</v>
      </c>
      <c r="Q10" s="279"/>
      <c r="R10" s="282"/>
      <c r="S10" s="553"/>
      <c r="T10" s="554"/>
      <c r="U10" s="558"/>
      <c r="V10" s="558"/>
      <c r="W10" s="556"/>
      <c r="X10" s="269"/>
    </row>
    <row r="11" spans="2:24">
      <c r="B11" s="519" t="s">
        <v>480</v>
      </c>
      <c r="C11" s="1256">
        <v>3577</v>
      </c>
      <c r="D11" s="551">
        <v>281322</v>
      </c>
      <c r="E11" s="291">
        <v>3331</v>
      </c>
      <c r="F11" s="3094">
        <f t="shared" si="0"/>
        <v>93.122728543472192</v>
      </c>
      <c r="G11" s="289">
        <v>138664</v>
      </c>
      <c r="H11" s="3107">
        <f t="shared" si="1"/>
        <v>49.29013728041177</v>
      </c>
      <c r="I11" s="291">
        <v>235</v>
      </c>
      <c r="J11" s="3099">
        <f t="shared" si="2"/>
        <v>6.5697511881464914</v>
      </c>
      <c r="K11" s="289">
        <v>98096</v>
      </c>
      <c r="L11" s="3104">
        <f t="shared" si="3"/>
        <v>34.869651147084127</v>
      </c>
      <c r="M11" s="298">
        <v>11</v>
      </c>
      <c r="N11" s="3094">
        <f t="shared" si="4"/>
        <v>0.30752026838132512</v>
      </c>
      <c r="O11" s="288">
        <v>44562</v>
      </c>
      <c r="P11" s="3107">
        <f t="shared" si="5"/>
        <v>15.840211572504106</v>
      </c>
      <c r="Q11" s="279"/>
      <c r="R11" s="282"/>
      <c r="S11" s="553"/>
      <c r="T11" s="554"/>
      <c r="U11" s="558"/>
      <c r="V11" s="558"/>
      <c r="W11" s="556"/>
    </row>
    <row r="12" spans="2:24">
      <c r="B12" s="1531" t="s">
        <v>413</v>
      </c>
      <c r="C12" s="1254">
        <v>3599</v>
      </c>
      <c r="D12" s="584">
        <v>284860</v>
      </c>
      <c r="E12" s="283">
        <v>3346</v>
      </c>
      <c r="F12" s="3096">
        <f t="shared" si="0"/>
        <v>92.970269519310918</v>
      </c>
      <c r="G12" s="297">
        <v>140562</v>
      </c>
      <c r="H12" s="3106">
        <f t="shared" si="1"/>
        <v>49.344239275433551</v>
      </c>
      <c r="I12" s="283">
        <v>242</v>
      </c>
      <c r="J12" s="3100">
        <f t="shared" si="2"/>
        <v>6.7240900250069462</v>
      </c>
      <c r="K12" s="297">
        <v>99736</v>
      </c>
      <c r="L12" s="3103">
        <f t="shared" si="3"/>
        <v>35.01228673734466</v>
      </c>
      <c r="M12" s="279">
        <v>11</v>
      </c>
      <c r="N12" s="3096">
        <f t="shared" si="4"/>
        <v>0.30564045568213394</v>
      </c>
      <c r="O12" s="281">
        <v>44562</v>
      </c>
      <c r="P12" s="3106">
        <f t="shared" si="5"/>
        <v>15.643473987221792</v>
      </c>
      <c r="Q12" s="279"/>
      <c r="R12" s="282"/>
      <c r="S12" s="553"/>
      <c r="T12" s="554"/>
      <c r="U12" s="556"/>
      <c r="V12" s="556"/>
      <c r="W12" s="556"/>
    </row>
    <row r="13" spans="2:24">
      <c r="B13" s="519" t="s">
        <v>207</v>
      </c>
      <c r="C13" s="1256">
        <v>3634</v>
      </c>
      <c r="D13" s="551">
        <v>293456</v>
      </c>
      <c r="E13" s="291">
        <v>3374</v>
      </c>
      <c r="F13" s="3094">
        <f t="shared" si="0"/>
        <v>92.845349477160156</v>
      </c>
      <c r="G13" s="289">
        <v>142181</v>
      </c>
      <c r="H13" s="3107">
        <f t="shared" si="1"/>
        <v>48.450534322010796</v>
      </c>
      <c r="I13" s="291">
        <v>249</v>
      </c>
      <c r="J13" s="3099">
        <f t="shared" si="2"/>
        <v>6.8519537699504678</v>
      </c>
      <c r="K13" s="289">
        <v>106713</v>
      </c>
      <c r="L13" s="3104">
        <f t="shared" si="3"/>
        <v>36.364224960471077</v>
      </c>
      <c r="M13" s="298">
        <v>11</v>
      </c>
      <c r="N13" s="3094">
        <f t="shared" si="4"/>
        <v>0.30269675288937808</v>
      </c>
      <c r="O13" s="288">
        <v>44562</v>
      </c>
      <c r="P13" s="3107">
        <f t="shared" si="5"/>
        <v>15.185240717518129</v>
      </c>
      <c r="Q13" s="279"/>
      <c r="R13" s="282"/>
      <c r="S13" s="553"/>
      <c r="T13" s="554"/>
      <c r="U13" s="556"/>
      <c r="V13" s="556"/>
      <c r="W13" s="556"/>
    </row>
    <row r="14" spans="2:24">
      <c r="B14" s="1864" t="s">
        <v>664</v>
      </c>
      <c r="C14" s="1254">
        <v>3641</v>
      </c>
      <c r="D14" s="584">
        <v>293720</v>
      </c>
      <c r="E14" s="283">
        <v>3381</v>
      </c>
      <c r="F14" s="3093">
        <f t="shared" si="0"/>
        <v>92.859104641581979</v>
      </c>
      <c r="G14" s="544">
        <v>143426</v>
      </c>
      <c r="H14" s="3106">
        <f t="shared" si="1"/>
        <v>48.830859321803075</v>
      </c>
      <c r="I14" s="283">
        <v>249</v>
      </c>
      <c r="J14" s="3093">
        <f t="shared" si="2"/>
        <v>6.8387805547926392</v>
      </c>
      <c r="K14" s="544">
        <v>105732</v>
      </c>
      <c r="L14" s="3106">
        <f t="shared" si="3"/>
        <v>35.997548685823233</v>
      </c>
      <c r="M14" s="279">
        <v>11</v>
      </c>
      <c r="N14" s="3093">
        <f t="shared" si="4"/>
        <v>0.30211480362537763</v>
      </c>
      <c r="O14" s="544">
        <v>44562</v>
      </c>
      <c r="P14" s="3106">
        <f t="shared" si="5"/>
        <v>15.17159199237369</v>
      </c>
      <c r="Q14" s="279"/>
      <c r="R14" s="282"/>
      <c r="S14" s="553"/>
      <c r="T14" s="554"/>
      <c r="U14" s="556"/>
      <c r="V14" s="556"/>
      <c r="W14" s="556"/>
    </row>
    <row r="15" spans="2:24">
      <c r="B15" s="519" t="s">
        <v>626</v>
      </c>
      <c r="C15" s="1256">
        <v>3646</v>
      </c>
      <c r="D15" s="551">
        <v>299019</v>
      </c>
      <c r="E15" s="291">
        <v>3379</v>
      </c>
      <c r="F15" s="3094">
        <f t="shared" si="0"/>
        <v>92.676906198573789</v>
      </c>
      <c r="G15" s="289">
        <v>144292</v>
      </c>
      <c r="H15" s="3107">
        <f t="shared" si="1"/>
        <v>48.255127600587258</v>
      </c>
      <c r="I15" s="291">
        <v>256</v>
      </c>
      <c r="J15" s="3094">
        <f t="shared" si="2"/>
        <v>7.0213933077345043</v>
      </c>
      <c r="K15" s="289">
        <v>110165</v>
      </c>
      <c r="L15" s="3107">
        <f t="shared" si="3"/>
        <v>36.842140465990454</v>
      </c>
      <c r="M15" s="298">
        <v>11</v>
      </c>
      <c r="N15" s="3094">
        <f t="shared" si="4"/>
        <v>0.30170049369171698</v>
      </c>
      <c r="O15" s="289">
        <v>44562</v>
      </c>
      <c r="P15" s="3107">
        <f t="shared" si="5"/>
        <v>14.902731933422292</v>
      </c>
      <c r="Q15" s="279"/>
      <c r="R15" s="282"/>
      <c r="S15" s="553"/>
      <c r="T15" s="554"/>
      <c r="U15" s="556"/>
      <c r="V15" s="556"/>
      <c r="W15" s="556"/>
    </row>
    <row r="16" spans="2:24">
      <c r="B16" s="540" t="s">
        <v>716</v>
      </c>
      <c r="C16" s="1701">
        <v>3663</v>
      </c>
      <c r="D16" s="584">
        <v>298599</v>
      </c>
      <c r="E16" s="1553">
        <v>3392</v>
      </c>
      <c r="F16" s="3096">
        <f t="shared" ref="F16:F25" si="6">SUM(E16/$C16)*100</f>
        <v>92.601692601692605</v>
      </c>
      <c r="G16" s="297">
        <v>144581</v>
      </c>
      <c r="H16" s="3103">
        <f t="shared" si="1"/>
        <v>48.419787072294277</v>
      </c>
      <c r="I16" s="1553">
        <v>261</v>
      </c>
      <c r="J16" s="3096">
        <f t="shared" si="2"/>
        <v>7.1253071253071258</v>
      </c>
      <c r="K16" s="297">
        <v>112406</v>
      </c>
      <c r="L16" s="3103">
        <f t="shared" si="3"/>
        <v>37.64446632440162</v>
      </c>
      <c r="M16" s="1553">
        <v>10</v>
      </c>
      <c r="N16" s="3096">
        <f t="shared" si="4"/>
        <v>0.27300027300027302</v>
      </c>
      <c r="O16" s="297">
        <v>41612</v>
      </c>
      <c r="P16" s="3103">
        <f t="shared" si="5"/>
        <v>13.935746603304096</v>
      </c>
      <c r="Q16" s="279"/>
      <c r="R16" s="282"/>
      <c r="S16" s="553"/>
      <c r="T16" s="554"/>
      <c r="U16" s="556"/>
      <c r="V16" s="556"/>
      <c r="W16" s="556"/>
    </row>
    <row r="17" spans="2:23">
      <c r="B17" s="519" t="s">
        <v>707</v>
      </c>
      <c r="C17" s="1256">
        <v>3622</v>
      </c>
      <c r="D17" s="551">
        <v>297898</v>
      </c>
      <c r="E17" s="301">
        <v>3351</v>
      </c>
      <c r="F17" s="3094">
        <f t="shared" si="6"/>
        <v>92.517945886250686</v>
      </c>
      <c r="G17" s="289">
        <v>143711</v>
      </c>
      <c r="H17" s="3104">
        <f t="shared" ref="H17:H25" si="7">SUM(G17/$D17)*100</f>
        <v>48.241680038133858</v>
      </c>
      <c r="I17" s="288">
        <v>261</v>
      </c>
      <c r="J17" s="3094">
        <f t="shared" si="2"/>
        <v>7.2059635560463837</v>
      </c>
      <c r="K17" s="289">
        <v>112575</v>
      </c>
      <c r="L17" s="3104">
        <f t="shared" si="3"/>
        <v>37.78978039463172</v>
      </c>
      <c r="M17" s="301">
        <v>10</v>
      </c>
      <c r="N17" s="3094">
        <f t="shared" ref="N17:N25" si="8">SUM(M17/$C17)*100</f>
        <v>0.27609055770292656</v>
      </c>
      <c r="O17" s="288">
        <v>41612</v>
      </c>
      <c r="P17" s="3104">
        <f t="shared" ref="P17:P25" si="9">SUM(O17/$D17)*100</f>
        <v>13.968539567234423</v>
      </c>
      <c r="Q17" s="279"/>
      <c r="R17" s="282"/>
      <c r="S17" s="553"/>
      <c r="T17" s="554"/>
      <c r="U17" s="556"/>
      <c r="V17" s="556"/>
      <c r="W17" s="556"/>
    </row>
    <row r="18" spans="2:23" ht="15" customHeight="1">
      <c r="B18" s="540" t="s">
        <v>758</v>
      </c>
      <c r="C18" s="1701">
        <v>3607</v>
      </c>
      <c r="D18" s="584">
        <f>SUM(G18,K18,O18)</f>
        <v>295706</v>
      </c>
      <c r="E18" s="1553">
        <v>3336</v>
      </c>
      <c r="F18" s="3096">
        <f t="shared" si="6"/>
        <v>92.486831161630164</v>
      </c>
      <c r="G18" s="297">
        <v>144315</v>
      </c>
      <c r="H18" s="3103">
        <f t="shared" si="7"/>
        <v>48.803541355265025</v>
      </c>
      <c r="I18" s="1553">
        <v>262</v>
      </c>
      <c r="J18" s="3096">
        <f t="shared" si="2"/>
        <v>7.2636540060992516</v>
      </c>
      <c r="K18" s="297">
        <v>111379</v>
      </c>
      <c r="L18" s="3103">
        <f t="shared" si="3"/>
        <v>37.665451495742388</v>
      </c>
      <c r="M18" s="1553">
        <v>9</v>
      </c>
      <c r="N18" s="3096">
        <f t="shared" si="8"/>
        <v>0.24951483227058499</v>
      </c>
      <c r="O18" s="297">
        <v>40012</v>
      </c>
      <c r="P18" s="3103">
        <f t="shared" si="9"/>
        <v>13.531007148992579</v>
      </c>
      <c r="Q18" s="279"/>
      <c r="R18" s="282"/>
      <c r="S18" s="553"/>
      <c r="T18" s="554"/>
      <c r="U18" s="556"/>
      <c r="V18" s="556"/>
      <c r="W18" s="556"/>
    </row>
    <row r="19" spans="2:23" ht="15" customHeight="1">
      <c r="B19" s="519" t="s">
        <v>726</v>
      </c>
      <c r="C19" s="1256">
        <v>3596</v>
      </c>
      <c r="D19" s="551">
        <v>295473</v>
      </c>
      <c r="E19" s="301">
        <f>C93</f>
        <v>3321</v>
      </c>
      <c r="F19" s="3094">
        <f t="shared" si="6"/>
        <v>92.352614015572854</v>
      </c>
      <c r="G19" s="289">
        <f>D93</f>
        <v>143006</v>
      </c>
      <c r="H19" s="3104">
        <f t="shared" si="7"/>
        <v>48.399007692750267</v>
      </c>
      <c r="I19" s="288">
        <f>C128</f>
        <v>265</v>
      </c>
      <c r="J19" s="3094">
        <f t="shared" ref="J19:J25" si="10">SUM(I19/$C19)*100</f>
        <v>7.3692992213570632</v>
      </c>
      <c r="K19" s="289">
        <f>D128</f>
        <v>110855</v>
      </c>
      <c r="L19" s="3104">
        <f t="shared" ref="L19:L25" si="11">SUM(K19/$D19)*100</f>
        <v>37.517810425994931</v>
      </c>
      <c r="M19" s="301">
        <f>C162</f>
        <v>10</v>
      </c>
      <c r="N19" s="3094">
        <f t="shared" si="8"/>
        <v>0.27808676307007785</v>
      </c>
      <c r="O19" s="288">
        <f>D162</f>
        <v>41612</v>
      </c>
      <c r="P19" s="3104">
        <f t="shared" si="9"/>
        <v>14.083181881254802</v>
      </c>
      <c r="Q19" s="279"/>
      <c r="R19" s="282"/>
      <c r="S19" s="553"/>
      <c r="T19" s="554"/>
      <c r="U19" s="556"/>
      <c r="V19" s="556"/>
      <c r="W19" s="556"/>
    </row>
    <row r="20" spans="2:23" ht="15" customHeight="1">
      <c r="B20" s="540" t="s">
        <v>772</v>
      </c>
      <c r="C20" s="1254">
        <v>3603</v>
      </c>
      <c r="D20" s="584">
        <v>298941</v>
      </c>
      <c r="E20" s="1553">
        <v>3320</v>
      </c>
      <c r="F20" s="3096">
        <f t="shared" si="6"/>
        <v>92.145434360255337</v>
      </c>
      <c r="G20" s="297">
        <v>142036</v>
      </c>
      <c r="H20" s="3103">
        <f t="shared" si="7"/>
        <v>47.513054415419766</v>
      </c>
      <c r="I20" s="281">
        <v>273</v>
      </c>
      <c r="J20" s="3096">
        <f t="shared" si="10"/>
        <v>7.577019150707744</v>
      </c>
      <c r="K20" s="297">
        <v>115293</v>
      </c>
      <c r="L20" s="3103">
        <f t="shared" si="11"/>
        <v>38.567142011299886</v>
      </c>
      <c r="M20" s="1553">
        <v>10</v>
      </c>
      <c r="N20" s="3096">
        <f t="shared" si="8"/>
        <v>0.2775464890369137</v>
      </c>
      <c r="O20" s="281">
        <v>41612</v>
      </c>
      <c r="P20" s="3103">
        <f t="shared" si="9"/>
        <v>13.919803573280346</v>
      </c>
      <c r="Q20" s="279"/>
      <c r="R20" s="282"/>
      <c r="S20" s="553"/>
      <c r="T20" s="554"/>
      <c r="U20" s="556"/>
      <c r="V20" s="556"/>
      <c r="W20" s="556"/>
    </row>
    <row r="21" spans="2:23" ht="15" customHeight="1">
      <c r="B21" s="519" t="s">
        <v>769</v>
      </c>
      <c r="C21" s="1254">
        <v>3552</v>
      </c>
      <c r="D21" s="584">
        <v>297411</v>
      </c>
      <c r="E21" s="301">
        <v>3272</v>
      </c>
      <c r="F21" s="3095">
        <f t="shared" si="6"/>
        <v>92.117117117117118</v>
      </c>
      <c r="G21" s="2134">
        <v>138110</v>
      </c>
      <c r="H21" s="3104">
        <f t="shared" si="7"/>
        <v>46.437421615205892</v>
      </c>
      <c r="I21" s="301">
        <v>270</v>
      </c>
      <c r="J21" s="3096">
        <f t="shared" si="10"/>
        <v>7.6013513513513518</v>
      </c>
      <c r="K21" s="297">
        <v>117689</v>
      </c>
      <c r="L21" s="3103">
        <f t="shared" si="11"/>
        <v>39.571165827760233</v>
      </c>
      <c r="M21" s="1553">
        <v>10</v>
      </c>
      <c r="N21" s="3095">
        <f t="shared" si="8"/>
        <v>0.28153153153153154</v>
      </c>
      <c r="O21" s="281">
        <v>41612</v>
      </c>
      <c r="P21" s="3103">
        <f t="shared" si="9"/>
        <v>13.99141255703387</v>
      </c>
      <c r="Q21" s="279"/>
      <c r="R21" s="282"/>
      <c r="S21" s="553"/>
      <c r="T21" s="554"/>
      <c r="U21" s="556"/>
      <c r="V21" s="556"/>
      <c r="W21" s="556"/>
    </row>
    <row r="22" spans="2:23" ht="15" customHeight="1">
      <c r="B22" s="540" t="s">
        <v>801</v>
      </c>
      <c r="C22" s="2274">
        <v>3558</v>
      </c>
      <c r="D22" s="2633">
        <v>294605</v>
      </c>
      <c r="E22" s="1553">
        <v>3280</v>
      </c>
      <c r="F22" s="3096">
        <f t="shared" si="6"/>
        <v>92.186621697582922</v>
      </c>
      <c r="G22" s="297">
        <v>135798</v>
      </c>
      <c r="H22" s="3103">
        <f t="shared" si="7"/>
        <v>46.094940683287795</v>
      </c>
      <c r="I22" s="281">
        <v>268</v>
      </c>
      <c r="J22" s="3101">
        <f t="shared" si="10"/>
        <v>7.532321528948847</v>
      </c>
      <c r="K22" s="2634">
        <v>117195</v>
      </c>
      <c r="L22" s="3108">
        <f t="shared" si="11"/>
        <v>39.780383903871282</v>
      </c>
      <c r="M22" s="2136">
        <v>10</v>
      </c>
      <c r="N22" s="3096">
        <f t="shared" si="8"/>
        <v>0.28105677346824059</v>
      </c>
      <c r="O22" s="2634">
        <v>41612</v>
      </c>
      <c r="P22" s="3108">
        <f t="shared" si="9"/>
        <v>14.124675412840922</v>
      </c>
      <c r="Q22" s="279"/>
      <c r="R22" s="282"/>
      <c r="S22" s="553"/>
      <c r="T22" s="554"/>
      <c r="U22" s="556"/>
      <c r="V22" s="556"/>
      <c r="W22" s="556"/>
    </row>
    <row r="23" spans="2:23" ht="12.75" customHeight="1">
      <c r="B23" s="519" t="s">
        <v>798</v>
      </c>
      <c r="C23" s="1701">
        <v>3533</v>
      </c>
      <c r="D23" s="584">
        <v>292054</v>
      </c>
      <c r="E23" s="1553">
        <v>3253</v>
      </c>
      <c r="F23" s="3096">
        <f t="shared" si="6"/>
        <v>92.074724030568916</v>
      </c>
      <c r="G23" s="297">
        <v>132714</v>
      </c>
      <c r="H23" s="3103">
        <f t="shared" si="7"/>
        <v>45.441596417100946</v>
      </c>
      <c r="I23" s="1553">
        <v>270</v>
      </c>
      <c r="J23" s="3096">
        <f t="shared" si="10"/>
        <v>7.6422303990942551</v>
      </c>
      <c r="K23" s="297">
        <v>119403</v>
      </c>
      <c r="L23" s="3103">
        <f t="shared" si="11"/>
        <v>40.883877639066746</v>
      </c>
      <c r="M23" s="1553">
        <v>10</v>
      </c>
      <c r="N23" s="3096">
        <f t="shared" si="8"/>
        <v>0.2830455703368242</v>
      </c>
      <c r="O23" s="297">
        <v>39937</v>
      </c>
      <c r="P23" s="3103">
        <f t="shared" si="9"/>
        <v>13.674525943832306</v>
      </c>
      <c r="Q23" s="279"/>
      <c r="R23" s="282"/>
      <c r="S23" s="553"/>
      <c r="T23" s="554"/>
      <c r="U23" s="556"/>
      <c r="V23" s="556"/>
      <c r="W23" s="556"/>
    </row>
    <row r="24" spans="2:23" ht="12.75" customHeight="1">
      <c r="B24" s="1864" t="s">
        <v>869</v>
      </c>
      <c r="C24" s="2274">
        <v>3566</v>
      </c>
      <c r="D24" s="2633">
        <v>295732</v>
      </c>
      <c r="E24" s="2136">
        <v>3282</v>
      </c>
      <c r="F24" s="3097">
        <f t="shared" si="6"/>
        <v>92.035894559730792</v>
      </c>
      <c r="G24" s="2138">
        <v>132271</v>
      </c>
      <c r="H24" s="3108">
        <f t="shared" si="7"/>
        <v>44.726644394248851</v>
      </c>
      <c r="I24" s="2699">
        <v>273</v>
      </c>
      <c r="J24" s="3097">
        <f t="shared" si="10"/>
        <v>7.655636567582726</v>
      </c>
      <c r="K24" s="2138">
        <v>121224</v>
      </c>
      <c r="L24" s="3108">
        <f t="shared" si="11"/>
        <v>40.991167678844356</v>
      </c>
      <c r="M24" s="2136">
        <v>11</v>
      </c>
      <c r="N24" s="3097">
        <f t="shared" si="8"/>
        <v>0.30846887268648349</v>
      </c>
      <c r="O24" s="2138">
        <v>42237</v>
      </c>
      <c r="P24" s="3108">
        <f t="shared" si="9"/>
        <v>14.282187926906795</v>
      </c>
      <c r="Q24" s="279"/>
      <c r="R24" s="282"/>
      <c r="S24" s="553"/>
      <c r="T24" s="553"/>
      <c r="U24" s="556"/>
      <c r="V24" s="556"/>
      <c r="W24" s="556"/>
    </row>
    <row r="25" spans="2:23" ht="12.75" customHeight="1">
      <c r="B25" s="519" t="s">
        <v>829</v>
      </c>
      <c r="C25" s="1982">
        <v>3561</v>
      </c>
      <c r="D25" s="551">
        <v>294743</v>
      </c>
      <c r="E25" s="301">
        <v>3274</v>
      </c>
      <c r="F25" s="3094">
        <f t="shared" si="6"/>
        <v>91.940466161190685</v>
      </c>
      <c r="G25" s="289">
        <v>128744</v>
      </c>
      <c r="H25" s="3104">
        <f t="shared" si="7"/>
        <v>43.680087398174003</v>
      </c>
      <c r="I25" s="301">
        <v>276</v>
      </c>
      <c r="J25" s="3094">
        <f t="shared" si="10"/>
        <v>7.750631844987363</v>
      </c>
      <c r="K25" s="289">
        <v>123762</v>
      </c>
      <c r="L25" s="3104">
        <f t="shared" si="11"/>
        <v>41.989801284508879</v>
      </c>
      <c r="M25" s="301">
        <v>11</v>
      </c>
      <c r="N25" s="3094">
        <f t="shared" si="8"/>
        <v>0.3089019938219601</v>
      </c>
      <c r="O25" s="289">
        <v>42237</v>
      </c>
      <c r="P25" s="3104">
        <f t="shared" si="9"/>
        <v>14.330111317317121</v>
      </c>
      <c r="Q25" s="279"/>
      <c r="R25" s="282"/>
      <c r="S25" s="553"/>
      <c r="T25" s="553"/>
      <c r="U25" s="556"/>
      <c r="V25" s="556"/>
      <c r="W25" s="556"/>
    </row>
    <row r="26" spans="2:23" ht="12.75" customHeight="1">
      <c r="B26" s="540" t="s">
        <v>895</v>
      </c>
      <c r="C26" s="1701">
        <v>3562</v>
      </c>
      <c r="D26" s="584">
        <v>289478</v>
      </c>
      <c r="E26" s="1553">
        <v>3279</v>
      </c>
      <c r="F26" s="3096">
        <f t="shared" ref="F26" si="12">SUM(E26/$C26)*100</f>
        <v>92.055025266704092</v>
      </c>
      <c r="G26" s="297">
        <v>127040</v>
      </c>
      <c r="H26" s="3103">
        <f t="shared" ref="H26:H28" si="13">SUM(G26/$D26)*100</f>
        <v>43.885891155804586</v>
      </c>
      <c r="I26" s="1553">
        <v>272</v>
      </c>
      <c r="J26" s="3096">
        <f t="shared" ref="J26:J27" si="14">SUM(I26/$C26)*100</f>
        <v>7.6361594609769794</v>
      </c>
      <c r="K26" s="297">
        <v>120201</v>
      </c>
      <c r="L26" s="3103">
        <f t="shared" ref="L26:L27" si="15">SUM(K26/$D26)*100</f>
        <v>41.523362742591836</v>
      </c>
      <c r="M26" s="1553">
        <v>11</v>
      </c>
      <c r="N26" s="3096">
        <f t="shared" ref="N26:N28" si="16">SUM(M26/$C26)*100</f>
        <v>0.30881527231892197</v>
      </c>
      <c r="O26" s="297">
        <v>42237</v>
      </c>
      <c r="P26" s="3103">
        <f t="shared" ref="P26:P28" si="17">SUM(O26/$D26)*100</f>
        <v>14.590746101603576</v>
      </c>
      <c r="Q26" s="279"/>
      <c r="R26" s="282"/>
      <c r="S26" s="553"/>
      <c r="T26" s="553"/>
      <c r="U26" s="556"/>
      <c r="V26" s="556"/>
      <c r="W26" s="556"/>
    </row>
    <row r="27" spans="2:23" ht="12.75" customHeight="1">
      <c r="B27" s="519" t="s">
        <v>868</v>
      </c>
      <c r="C27" s="1982">
        <v>3547</v>
      </c>
      <c r="D27" s="551">
        <v>287590</v>
      </c>
      <c r="E27" s="301">
        <v>3263</v>
      </c>
      <c r="F27" s="3095">
        <f>SUM(E27/$C27)*100</f>
        <v>91.993233718635466</v>
      </c>
      <c r="G27" s="2134">
        <v>124348</v>
      </c>
      <c r="H27" s="3636">
        <f t="shared" si="13"/>
        <v>43.237942904829794</v>
      </c>
      <c r="I27" s="301">
        <v>273</v>
      </c>
      <c r="J27" s="3095">
        <f t="shared" si="14"/>
        <v>7.696645052156752</v>
      </c>
      <c r="K27" s="2134">
        <v>121005</v>
      </c>
      <c r="L27" s="3636">
        <f t="shared" si="15"/>
        <v>42.075524183733783</v>
      </c>
      <c r="M27" s="301">
        <v>11</v>
      </c>
      <c r="N27" s="3095">
        <f t="shared" si="16"/>
        <v>0.31012122920778123</v>
      </c>
      <c r="O27" s="2134">
        <v>42237</v>
      </c>
      <c r="P27" s="3636">
        <f t="shared" si="17"/>
        <v>14.686532911436419</v>
      </c>
      <c r="Q27" s="279"/>
      <c r="R27" s="282"/>
      <c r="S27" s="3645"/>
      <c r="T27" s="3645"/>
      <c r="U27" s="556"/>
      <c r="V27" s="556"/>
      <c r="W27" s="556"/>
    </row>
    <row r="28" spans="2:23" ht="12.75" customHeight="1">
      <c r="B28" s="1864" t="s">
        <v>923</v>
      </c>
      <c r="C28" s="4261">
        <v>3567</v>
      </c>
      <c r="D28" s="4262">
        <v>285585</v>
      </c>
      <c r="E28" s="1553">
        <v>3281</v>
      </c>
      <c r="F28" s="3096">
        <f t="shared" ref="F28" si="18">SUM(E28/$C28)*100</f>
        <v>91.982057751612004</v>
      </c>
      <c r="G28" s="297">
        <v>123279</v>
      </c>
      <c r="H28" s="3103">
        <f t="shared" si="13"/>
        <v>43.167183150375543</v>
      </c>
      <c r="I28" s="281">
        <v>275</v>
      </c>
      <c r="J28" s="3096">
        <f t="shared" ref="J28" si="19">SUM(I28/$C28)*100</f>
        <v>7.7095598542192318</v>
      </c>
      <c r="K28" s="297">
        <v>120069</v>
      </c>
      <c r="L28" s="3103">
        <f t="shared" ref="L28" si="20">SUM(K28/$D28)*100</f>
        <v>42.043174536477757</v>
      </c>
      <c r="M28" s="1553">
        <v>11</v>
      </c>
      <c r="N28" s="3096">
        <f t="shared" si="16"/>
        <v>0.30838239416876922</v>
      </c>
      <c r="O28" s="297">
        <v>42237</v>
      </c>
      <c r="P28" s="3103">
        <f t="shared" si="17"/>
        <v>14.789642313146697</v>
      </c>
      <c r="Q28" s="279"/>
      <c r="R28" s="282"/>
      <c r="S28" s="3645">
        <f>C28-E28-I28-M28</f>
        <v>0</v>
      </c>
      <c r="T28" s="3645">
        <f>D28-G28-K28-O28</f>
        <v>0</v>
      </c>
      <c r="U28" s="556"/>
      <c r="V28" s="556"/>
      <c r="W28" s="556"/>
    </row>
    <row r="29" spans="2:23" ht="12.75" customHeight="1" thickBot="1">
      <c r="B29" s="1864" t="s">
        <v>945</v>
      </c>
      <c r="C29" s="1701">
        <v>3550</v>
      </c>
      <c r="D29" s="584">
        <v>281490</v>
      </c>
      <c r="E29" s="1553">
        <v>3269</v>
      </c>
      <c r="F29" s="3096">
        <f t="shared" ref="F29" si="21">SUM(E29/$C29)*100</f>
        <v>92.08450704225352</v>
      </c>
      <c r="G29" s="297">
        <v>120926</v>
      </c>
      <c r="H29" s="3103">
        <f t="shared" ref="H29" si="22">SUM(G29/$D29)*100</f>
        <v>42.959252548936014</v>
      </c>
      <c r="I29" s="281">
        <v>270</v>
      </c>
      <c r="J29" s="3096">
        <f t="shared" ref="J29" si="23">SUM(I29/$C29)*100</f>
        <v>7.605633802816901</v>
      </c>
      <c r="K29" s="297">
        <v>118327</v>
      </c>
      <c r="L29" s="3103">
        <f t="shared" ref="L29" si="24">SUM(K29/$D29)*100</f>
        <v>42.035951543571706</v>
      </c>
      <c r="M29" s="1553">
        <v>11</v>
      </c>
      <c r="N29" s="3096">
        <f t="shared" ref="N29" si="25">SUM(M29/$C29)*100</f>
        <v>0.30985915492957744</v>
      </c>
      <c r="O29" s="297">
        <v>42237</v>
      </c>
      <c r="P29" s="3103">
        <f t="shared" ref="P29" si="26">SUM(O29/$D29)*100</f>
        <v>15.004795907492275</v>
      </c>
      <c r="Q29" s="279"/>
      <c r="R29" s="282"/>
      <c r="S29" s="3645">
        <f>C29-E29-I29-M29</f>
        <v>0</v>
      </c>
      <c r="T29" s="3645">
        <f>D29-G29-K29-O29</f>
        <v>0</v>
      </c>
      <c r="U29" s="556"/>
      <c r="V29" s="556"/>
      <c r="W29" s="556"/>
    </row>
    <row r="30" spans="2:23">
      <c r="B30" s="2923" t="s">
        <v>896</v>
      </c>
      <c r="C30" s="2923"/>
      <c r="D30" s="2924"/>
      <c r="E30" s="2924"/>
      <c r="F30" s="3109"/>
      <c r="G30" s="2924"/>
      <c r="H30" s="3109"/>
      <c r="I30" s="2925"/>
      <c r="J30" s="2925"/>
      <c r="K30" s="2925"/>
      <c r="L30" s="3124"/>
      <c r="M30" s="2925"/>
      <c r="N30" s="3124"/>
      <c r="O30" s="4260"/>
      <c r="P30" s="3124"/>
      <c r="Q30" s="269"/>
      <c r="R30" s="282"/>
      <c r="S30" s="553"/>
      <c r="T30" s="554"/>
      <c r="U30" s="556"/>
      <c r="V30" s="556"/>
      <c r="W30" s="556"/>
    </row>
    <row r="31" spans="2:23" ht="6" customHeight="1">
      <c r="B31" s="268"/>
      <c r="C31" s="268"/>
      <c r="D31" s="268"/>
      <c r="E31" s="268"/>
      <c r="F31" s="3110"/>
      <c r="G31" s="268"/>
      <c r="H31" s="3110"/>
      <c r="I31" s="269"/>
      <c r="J31" s="269"/>
      <c r="K31" s="269"/>
      <c r="L31" s="3125"/>
      <c r="M31" s="269"/>
      <c r="N31" s="3125"/>
      <c r="O31" s="268"/>
      <c r="P31" s="3125"/>
      <c r="R31" s="282"/>
      <c r="S31" s="553"/>
      <c r="T31" s="554"/>
      <c r="U31" s="556"/>
      <c r="V31" s="556"/>
      <c r="W31" s="556"/>
    </row>
    <row r="32" spans="2:23" ht="12.75" customHeight="1">
      <c r="R32" s="282"/>
      <c r="S32" s="553"/>
      <c r="T32" s="554"/>
      <c r="U32" s="556"/>
      <c r="V32" s="556"/>
      <c r="W32" s="556"/>
    </row>
    <row r="33" spans="2:23" ht="12.75" customHeight="1">
      <c r="R33" s="282"/>
      <c r="S33" s="553"/>
      <c r="T33" s="554"/>
      <c r="U33" s="556"/>
      <c r="V33" s="556"/>
      <c r="W33" s="556"/>
    </row>
    <row r="34" spans="2:23" ht="23.25" customHeight="1">
      <c r="B34" s="4887" t="s">
        <v>419</v>
      </c>
      <c r="C34" s="4888"/>
      <c r="D34" s="4888"/>
      <c r="E34" s="4888"/>
      <c r="F34" s="4888"/>
      <c r="G34" s="4888"/>
      <c r="H34" s="4888"/>
      <c r="I34" s="4888"/>
      <c r="J34" s="4888"/>
      <c r="K34" s="4888"/>
      <c r="L34" s="4888"/>
      <c r="M34" s="4888"/>
      <c r="N34" s="4888"/>
      <c r="O34" s="4888"/>
      <c r="P34" s="4888"/>
      <c r="Q34" s="4888"/>
      <c r="R34" s="4888"/>
      <c r="S34" s="4889"/>
      <c r="T34" s="309"/>
    </row>
    <row r="35" spans="2:23" ht="25.5" customHeight="1">
      <c r="B35" s="4893" t="s">
        <v>420</v>
      </c>
      <c r="C35" s="4894"/>
      <c r="D35" s="4894"/>
      <c r="E35" s="4894"/>
      <c r="F35" s="4894"/>
      <c r="G35" s="4894"/>
      <c r="H35" s="4894"/>
      <c r="I35" s="4894"/>
      <c r="J35" s="4894"/>
      <c r="K35" s="4894"/>
      <c r="L35" s="4894"/>
      <c r="M35" s="4894"/>
      <c r="N35" s="4894"/>
      <c r="O35" s="4894"/>
      <c r="P35" s="4894"/>
      <c r="Q35" s="4894"/>
      <c r="R35" s="4894"/>
      <c r="S35" s="4895"/>
      <c r="T35" s="309"/>
    </row>
    <row r="36" spans="2:23" ht="15.75" customHeight="1">
      <c r="B36" s="4890" t="s">
        <v>320</v>
      </c>
      <c r="C36" s="4891"/>
      <c r="D36" s="4891"/>
      <c r="E36" s="4891"/>
      <c r="F36" s="4891"/>
      <c r="G36" s="4891"/>
      <c r="H36" s="4891"/>
      <c r="I36" s="4891"/>
      <c r="J36" s="4891"/>
      <c r="K36" s="4891"/>
      <c r="L36" s="4891"/>
      <c r="M36" s="4891"/>
      <c r="N36" s="4891"/>
      <c r="O36" s="4891"/>
      <c r="P36" s="4891"/>
      <c r="Q36" s="4891"/>
      <c r="R36" s="4891"/>
      <c r="S36" s="4892"/>
      <c r="T36" s="309"/>
    </row>
    <row r="37" spans="2:23" ht="15.75" customHeight="1">
      <c r="B37" s="1467"/>
      <c r="C37" s="1465"/>
      <c r="D37" s="1465"/>
      <c r="E37" s="1465"/>
      <c r="F37" s="3112"/>
      <c r="G37" s="1465"/>
      <c r="H37" s="3112"/>
      <c r="I37" s="1465"/>
      <c r="J37" s="1465"/>
      <c r="K37" s="1465"/>
      <c r="L37" s="3112"/>
      <c r="M37" s="1465"/>
      <c r="N37" s="3112"/>
      <c r="O37" s="1465"/>
      <c r="P37" s="3112"/>
      <c r="Q37" s="1465"/>
      <c r="R37" s="1465"/>
      <c r="S37" s="1465"/>
      <c r="T37" s="309"/>
    </row>
    <row r="38" spans="2:23" ht="15.75" customHeight="1">
      <c r="B38" s="1467"/>
      <c r="C38" s="1465"/>
      <c r="D38" s="1465"/>
      <c r="E38" s="1465"/>
      <c r="F38" s="3112"/>
      <c r="G38" s="1465"/>
      <c r="H38" s="3112"/>
      <c r="I38" s="1465"/>
      <c r="J38" s="1465"/>
      <c r="K38" s="1465"/>
      <c r="L38" s="3112"/>
      <c r="M38" s="1465"/>
      <c r="N38" s="3112"/>
      <c r="O38" s="1465"/>
      <c r="P38" s="3112"/>
      <c r="Q38" s="1465"/>
      <c r="R38" s="1465"/>
      <c r="S38" s="1465"/>
      <c r="T38" s="309"/>
    </row>
    <row r="39" spans="2:23" ht="10.5" customHeight="1"/>
    <row r="40" spans="2:23" ht="15.75" thickBot="1">
      <c r="B40" s="404"/>
      <c r="C40" s="264"/>
      <c r="E40" s="4879" t="s">
        <v>129</v>
      </c>
      <c r="F40" s="4880"/>
      <c r="G40" s="4880"/>
      <c r="H40" s="4880"/>
      <c r="I40" s="4880"/>
      <c r="J40" s="4880"/>
      <c r="K40" s="4880"/>
      <c r="L40" s="4880"/>
      <c r="M40" s="4880"/>
      <c r="N40" s="4880"/>
      <c r="O40" s="4880"/>
      <c r="P40" s="4881"/>
      <c r="Q40" s="310"/>
      <c r="R40" s="310"/>
      <c r="S40" s="310"/>
      <c r="T40" s="310"/>
    </row>
    <row r="41" spans="2:23" ht="33" customHeight="1" thickBot="1">
      <c r="B41" s="271"/>
      <c r="C41" s="4885" t="s">
        <v>300</v>
      </c>
      <c r="D41" s="4886"/>
      <c r="E41" s="4871" t="s">
        <v>301</v>
      </c>
      <c r="F41" s="4872"/>
      <c r="G41" s="4872"/>
      <c r="H41" s="4873"/>
      <c r="I41" s="4871" t="s">
        <v>302</v>
      </c>
      <c r="J41" s="4874"/>
      <c r="K41" s="4874"/>
      <c r="L41" s="4875"/>
      <c r="M41" s="4876" t="s">
        <v>303</v>
      </c>
      <c r="N41" s="4874"/>
      <c r="O41" s="4874"/>
      <c r="P41" s="4875"/>
    </row>
    <row r="42" spans="2:23" ht="30.75" customHeight="1">
      <c r="B42" s="539" t="s">
        <v>228</v>
      </c>
      <c r="C42" s="1710" t="s">
        <v>304</v>
      </c>
      <c r="D42" s="547" t="s">
        <v>305</v>
      </c>
      <c r="E42" s="4865" t="s">
        <v>306</v>
      </c>
      <c r="F42" s="4866"/>
      <c r="G42" s="4868" t="s">
        <v>307</v>
      </c>
      <c r="H42" s="4869"/>
      <c r="I42" s="4865" t="s">
        <v>306</v>
      </c>
      <c r="J42" s="4866"/>
      <c r="K42" s="4868" t="s">
        <v>307</v>
      </c>
      <c r="L42" s="4869"/>
      <c r="M42" s="4867" t="s">
        <v>306</v>
      </c>
      <c r="N42" s="4866"/>
      <c r="O42" s="4868" t="s">
        <v>307</v>
      </c>
      <c r="P42" s="4869"/>
    </row>
    <row r="43" spans="2:23">
      <c r="B43" s="540" t="s">
        <v>234</v>
      </c>
      <c r="C43" s="1709">
        <v>1.8661137440758324</v>
      </c>
      <c r="D43" s="1460">
        <v>4.634502114145377</v>
      </c>
      <c r="E43" s="4882">
        <v>1.8210361067503982</v>
      </c>
      <c r="F43" s="4878"/>
      <c r="G43" s="4857">
        <v>5.9165825479900604</v>
      </c>
      <c r="H43" s="4858"/>
      <c r="I43" s="4882">
        <v>2.6881720430107521</v>
      </c>
      <c r="J43" s="4878"/>
      <c r="K43" s="4857">
        <v>4.1161382162953544</v>
      </c>
      <c r="L43" s="4858"/>
      <c r="M43" s="4877">
        <v>0</v>
      </c>
      <c r="N43" s="4878"/>
      <c r="O43" s="4857">
        <v>0</v>
      </c>
      <c r="P43" s="4858"/>
    </row>
    <row r="44" spans="2:23">
      <c r="B44" s="519" t="s">
        <v>122</v>
      </c>
      <c r="C44" s="1711">
        <v>0.8177570093457831</v>
      </c>
      <c r="D44" s="1461">
        <v>10.511182108626201</v>
      </c>
      <c r="E44" s="4838">
        <v>0.55727554179567562</v>
      </c>
      <c r="F44" s="4856"/>
      <c r="G44" s="4854">
        <v>4.7497064788130956</v>
      </c>
      <c r="H44" s="4855"/>
      <c r="I44" s="4838">
        <v>3.1746031746031917</v>
      </c>
      <c r="J44" s="4856"/>
      <c r="K44" s="4854">
        <v>2.9494806235144324</v>
      </c>
      <c r="L44" s="4855"/>
      <c r="M44" s="4862">
        <v>80</v>
      </c>
      <c r="N44" s="4856"/>
      <c r="O44" s="4854">
        <v>63.119749629385609</v>
      </c>
      <c r="P44" s="4855"/>
    </row>
    <row r="45" spans="2:23">
      <c r="B45" s="540" t="s">
        <v>308</v>
      </c>
      <c r="C45" s="1709">
        <v>2.2099447513812152</v>
      </c>
      <c r="D45" s="1460">
        <v>11.045280488450487</v>
      </c>
      <c r="E45" s="4882">
        <v>2.0659882824545264</v>
      </c>
      <c r="F45" s="4878"/>
      <c r="G45" s="4857">
        <v>5.2889543823680327</v>
      </c>
      <c r="H45" s="4858"/>
      <c r="I45" s="4882">
        <v>2.0942408376963328</v>
      </c>
      <c r="J45" s="4878"/>
      <c r="K45" s="4857">
        <v>1.4252915075843475</v>
      </c>
      <c r="L45" s="4858"/>
      <c r="M45" s="4877">
        <v>100</v>
      </c>
      <c r="N45" s="4878"/>
      <c r="O45" s="4857">
        <v>71.355625102948437</v>
      </c>
      <c r="P45" s="4858"/>
    </row>
    <row r="46" spans="2:23">
      <c r="B46" s="519" t="s">
        <v>126</v>
      </c>
      <c r="C46" s="1711">
        <v>3.012746234067194</v>
      </c>
      <c r="D46" s="1461">
        <v>8.144908770343946</v>
      </c>
      <c r="E46" s="4838">
        <v>2.7401477832512171</v>
      </c>
      <c r="F46" s="4856"/>
      <c r="G46" s="4854">
        <v>5.9138436456553478</v>
      </c>
      <c r="H46" s="4855"/>
      <c r="I46" s="4838">
        <v>6.6666666666666714</v>
      </c>
      <c r="J46" s="4856"/>
      <c r="K46" s="4854">
        <v>9.5771413993239349</v>
      </c>
      <c r="L46" s="4855"/>
      <c r="M46" s="4862">
        <v>22.222222222222229</v>
      </c>
      <c r="N46" s="4856"/>
      <c r="O46" s="4854">
        <v>12.496213268706441</v>
      </c>
      <c r="P46" s="4855"/>
    </row>
    <row r="47" spans="2:23">
      <c r="B47" s="536" t="s">
        <v>456</v>
      </c>
      <c r="C47" s="1709">
        <f t="shared" ref="C47:E61" si="27">SUM(C8/C6)*100-100</f>
        <v>1.9914651493598825</v>
      </c>
      <c r="D47" s="1460">
        <f t="shared" si="27"/>
        <v>6.2007127164667679</v>
      </c>
      <c r="E47" s="4830">
        <f t="shared" si="27"/>
        <v>1.6314199395770572</v>
      </c>
      <c r="F47" s="4831"/>
      <c r="G47" s="4857">
        <f t="shared" ref="G47:G57" si="28">SUM(G8/G6)*100-100</f>
        <v>4.0777983996105576</v>
      </c>
      <c r="H47" s="4858"/>
      <c r="I47" s="4830">
        <f t="shared" ref="I47:I57" si="29">SUM(I8/I6)*100-100</f>
        <v>7.6923076923076934</v>
      </c>
      <c r="J47" s="4835"/>
      <c r="K47" s="4857">
        <f t="shared" ref="K47:K67" si="30">SUM(K8/K6)*100-100</f>
        <v>9.2798189055485665</v>
      </c>
      <c r="L47" s="4858"/>
      <c r="M47" s="4835">
        <f t="shared" ref="M47:M57" si="31">SUM(M8/M6)*100-100</f>
        <v>10.000000000000014</v>
      </c>
      <c r="N47" s="4835"/>
      <c r="O47" s="4857">
        <f t="shared" ref="O47:O57" si="32">SUM(O8/O6)*100-100</f>
        <v>7.0893011631260237</v>
      </c>
      <c r="P47" s="4858"/>
    </row>
    <row r="48" spans="2:23">
      <c r="B48" s="519" t="s">
        <v>571</v>
      </c>
      <c r="C48" s="1711">
        <f t="shared" si="27"/>
        <v>0.64679415073116786</v>
      </c>
      <c r="D48" s="1461">
        <f t="shared" si="27"/>
        <v>3.6522184403144706</v>
      </c>
      <c r="E48" s="4838">
        <f t="shared" si="27"/>
        <v>0.1798022175606917</v>
      </c>
      <c r="F48" s="4859"/>
      <c r="G48" s="4854">
        <f t="shared" si="28"/>
        <v>2.0232818015644511</v>
      </c>
      <c r="H48" s="4855"/>
      <c r="I48" s="4838">
        <f t="shared" si="29"/>
        <v>8.1730769230769198</v>
      </c>
      <c r="J48" s="4862"/>
      <c r="K48" s="4854">
        <f t="shared" si="30"/>
        <v>8.1091463627579969</v>
      </c>
      <c r="L48" s="4855"/>
      <c r="M48" s="4862">
        <f t="shared" si="31"/>
        <v>0</v>
      </c>
      <c r="N48" s="4862"/>
      <c r="O48" s="4854">
        <f t="shared" si="32"/>
        <v>0</v>
      </c>
      <c r="P48" s="4855"/>
    </row>
    <row r="49" spans="2:23">
      <c r="B49" s="536" t="s">
        <v>489</v>
      </c>
      <c r="C49" s="1709">
        <f t="shared" si="27"/>
        <v>-0.39051603905160448</v>
      </c>
      <c r="D49" s="1460">
        <f t="shared" si="27"/>
        <v>1.8734031370524633</v>
      </c>
      <c r="E49" s="4830">
        <f t="shared" si="27"/>
        <v>-0.74316290130796858</v>
      </c>
      <c r="F49" s="4831"/>
      <c r="G49" s="4857">
        <f t="shared" si="28"/>
        <v>0.77103537992677218</v>
      </c>
      <c r="H49" s="4858"/>
      <c r="I49" s="4830">
        <f t="shared" si="29"/>
        <v>5.2380952380952408</v>
      </c>
      <c r="J49" s="4834"/>
      <c r="K49" s="4835">
        <f t="shared" si="30"/>
        <v>4.6002560223437712</v>
      </c>
      <c r="L49" s="4833"/>
      <c r="M49" s="4835">
        <f t="shared" si="31"/>
        <v>0</v>
      </c>
      <c r="N49" s="4834"/>
      <c r="O49" s="4835">
        <f t="shared" si="32"/>
        <v>0</v>
      </c>
      <c r="P49" s="4833"/>
      <c r="W49" s="269"/>
    </row>
    <row r="50" spans="2:23">
      <c r="B50" s="519" t="s">
        <v>480</v>
      </c>
      <c r="C50" s="1711">
        <f t="shared" si="27"/>
        <v>-5.5881531153957553E-2</v>
      </c>
      <c r="D50" s="1461">
        <f t="shared" si="27"/>
        <v>2.1904014646266603</v>
      </c>
      <c r="E50" s="4838">
        <f t="shared" si="27"/>
        <v>-0.35895901884535419</v>
      </c>
      <c r="F50" s="4859"/>
      <c r="G50" s="4854">
        <f t="shared" si="28"/>
        <v>0.58247074952306832</v>
      </c>
      <c r="H50" s="4855"/>
      <c r="I50" s="4838">
        <f t="shared" si="29"/>
        <v>4.4444444444444571</v>
      </c>
      <c r="J50" s="4856"/>
      <c r="K50" s="4835">
        <f t="shared" si="30"/>
        <v>5.6283582250266591</v>
      </c>
      <c r="L50" s="4833"/>
      <c r="M50" s="4862">
        <f t="shared" si="31"/>
        <v>0</v>
      </c>
      <c r="N50" s="4862"/>
      <c r="O50" s="4854">
        <f t="shared" si="32"/>
        <v>0</v>
      </c>
      <c r="P50" s="4855"/>
    </row>
    <row r="51" spans="2:23">
      <c r="B51" s="536" t="s">
        <v>415</v>
      </c>
      <c r="C51" s="1709">
        <f t="shared" si="27"/>
        <v>0.7840940912909673</v>
      </c>
      <c r="D51" s="1460">
        <f t="shared" si="27"/>
        <v>4.6014196064319179</v>
      </c>
      <c r="E51" s="4830">
        <f t="shared" si="27"/>
        <v>0.20964360587001352</v>
      </c>
      <c r="F51" s="4831"/>
      <c r="G51" s="4832">
        <f t="shared" si="28"/>
        <v>1.942212294392391</v>
      </c>
      <c r="H51" s="4833"/>
      <c r="I51" s="4830">
        <f t="shared" si="29"/>
        <v>9.5022624434389229</v>
      </c>
      <c r="J51" s="4835"/>
      <c r="K51" s="4857">
        <f t="shared" si="30"/>
        <v>10.962028414716912</v>
      </c>
      <c r="L51" s="4858"/>
      <c r="M51" s="4835">
        <f t="shared" si="31"/>
        <v>0</v>
      </c>
      <c r="N51" s="4835"/>
      <c r="O51" s="4832">
        <f t="shared" si="32"/>
        <v>0</v>
      </c>
      <c r="P51" s="4833"/>
      <c r="T51" s="269"/>
    </row>
    <row r="52" spans="2:23">
      <c r="B52" s="519" t="s">
        <v>207</v>
      </c>
      <c r="C52" s="1711">
        <f t="shared" si="27"/>
        <v>1.5935141179759427</v>
      </c>
      <c r="D52" s="1461">
        <f t="shared" si="27"/>
        <v>4.3132069301369995</v>
      </c>
      <c r="E52" s="4838">
        <f t="shared" si="27"/>
        <v>1.2909036325427792</v>
      </c>
      <c r="F52" s="4859"/>
      <c r="G52" s="4854">
        <f t="shared" si="28"/>
        <v>2.5363468528240958</v>
      </c>
      <c r="H52" s="4855"/>
      <c r="I52" s="4838">
        <f t="shared" si="29"/>
        <v>5.9574468085106531</v>
      </c>
      <c r="J52" s="4862"/>
      <c r="K52" s="4854">
        <f t="shared" si="30"/>
        <v>8.7842521611482596</v>
      </c>
      <c r="L52" s="4855"/>
      <c r="M52" s="4862">
        <f t="shared" si="31"/>
        <v>0</v>
      </c>
      <c r="N52" s="4862"/>
      <c r="O52" s="4854">
        <f t="shared" si="32"/>
        <v>0</v>
      </c>
      <c r="P52" s="4855"/>
    </row>
    <row r="53" spans="2:23">
      <c r="B53" s="1531" t="s">
        <v>664</v>
      </c>
      <c r="C53" s="1712">
        <f t="shared" si="27"/>
        <v>1.1669908307863324</v>
      </c>
      <c r="D53" s="1532">
        <f t="shared" si="27"/>
        <v>3.1102997963912173</v>
      </c>
      <c r="E53" s="4830">
        <f t="shared" si="27"/>
        <v>1.0460251046025206</v>
      </c>
      <c r="F53" s="4831"/>
      <c r="G53" s="4832">
        <f t="shared" si="28"/>
        <v>2.0375350379192128</v>
      </c>
      <c r="H53" s="4833"/>
      <c r="I53" s="4830">
        <f t="shared" si="29"/>
        <v>2.8925619834710687</v>
      </c>
      <c r="J53" s="4835"/>
      <c r="K53" s="4857">
        <f t="shared" si="30"/>
        <v>6.0118713403384874</v>
      </c>
      <c r="L53" s="4858"/>
      <c r="M53" s="4835">
        <f t="shared" si="31"/>
        <v>0</v>
      </c>
      <c r="N53" s="4835"/>
      <c r="O53" s="4832">
        <f t="shared" si="32"/>
        <v>0</v>
      </c>
      <c r="P53" s="4833"/>
    </row>
    <row r="54" spans="2:23">
      <c r="B54" s="519" t="s">
        <v>626</v>
      </c>
      <c r="C54" s="1711">
        <f t="shared" si="27"/>
        <v>0.33021463951567398</v>
      </c>
      <c r="D54" s="1461">
        <f t="shared" si="27"/>
        <v>1.8956845319230098</v>
      </c>
      <c r="E54" s="4838">
        <f t="shared" si="27"/>
        <v>0.14819205690574222</v>
      </c>
      <c r="F54" s="4896"/>
      <c r="G54" s="4854">
        <f t="shared" si="28"/>
        <v>1.4847272139033976</v>
      </c>
      <c r="H54" s="4855"/>
      <c r="I54" s="4838">
        <f t="shared" si="29"/>
        <v>2.8112449799196639</v>
      </c>
      <c r="J54" s="4856"/>
      <c r="K54" s="4854">
        <f t="shared" si="30"/>
        <v>3.2348448642620866</v>
      </c>
      <c r="L54" s="4855"/>
      <c r="M54" s="4862">
        <f t="shared" si="31"/>
        <v>0</v>
      </c>
      <c r="N54" s="4856"/>
      <c r="O54" s="4854">
        <f t="shared" si="32"/>
        <v>0</v>
      </c>
      <c r="P54" s="4855"/>
    </row>
    <row r="55" spans="2:23">
      <c r="B55" s="540" t="s">
        <v>716</v>
      </c>
      <c r="C55" s="1709">
        <f t="shared" si="27"/>
        <v>0.60422960725074404</v>
      </c>
      <c r="D55" s="1460">
        <f t="shared" si="27"/>
        <v>1.6611058150619584</v>
      </c>
      <c r="E55" s="4830">
        <f t="shared" si="27"/>
        <v>0.32534753031647767</v>
      </c>
      <c r="F55" s="4831"/>
      <c r="G55" s="4832">
        <f t="shared" si="28"/>
        <v>0.80529332199181169</v>
      </c>
      <c r="H55" s="4833"/>
      <c r="I55" s="4830">
        <f t="shared" si="29"/>
        <v>4.8192771084337238</v>
      </c>
      <c r="J55" s="4834"/>
      <c r="K55" s="4832">
        <f t="shared" si="30"/>
        <v>6.3121855256686814</v>
      </c>
      <c r="L55" s="4833"/>
      <c r="M55" s="4835">
        <f t="shared" si="31"/>
        <v>-9.0909090909090935</v>
      </c>
      <c r="N55" s="4835"/>
      <c r="O55" s="4832">
        <f t="shared" si="32"/>
        <v>-6.61999012611642</v>
      </c>
      <c r="P55" s="4833"/>
    </row>
    <row r="56" spans="2:23">
      <c r="B56" s="519" t="s">
        <v>707</v>
      </c>
      <c r="C56" s="1711">
        <f t="shared" si="27"/>
        <v>-0.65825562260010884</v>
      </c>
      <c r="D56" s="1461">
        <f t="shared" si="27"/>
        <v>-0.37489256535538118</v>
      </c>
      <c r="E56" s="4838">
        <f t="shared" si="27"/>
        <v>-0.82864752885468818</v>
      </c>
      <c r="F56" s="4859"/>
      <c r="G56" s="4854">
        <f t="shared" si="28"/>
        <v>-0.40265572588916143</v>
      </c>
      <c r="H56" s="4855"/>
      <c r="I56" s="4838">
        <f t="shared" si="29"/>
        <v>1.953125</v>
      </c>
      <c r="J56" s="4856"/>
      <c r="K56" s="4862">
        <f t="shared" si="30"/>
        <v>2.187627649434944</v>
      </c>
      <c r="L56" s="4855"/>
      <c r="M56" s="4862">
        <f t="shared" si="31"/>
        <v>-9.0909090909090935</v>
      </c>
      <c r="N56" s="4862"/>
      <c r="O56" s="4854">
        <f t="shared" si="32"/>
        <v>-6.61999012611642</v>
      </c>
      <c r="P56" s="4855"/>
    </row>
    <row r="57" spans="2:23">
      <c r="B57" s="540" t="s">
        <v>758</v>
      </c>
      <c r="C57" s="1709">
        <f t="shared" si="27"/>
        <v>-1.5288015288015231</v>
      </c>
      <c r="D57" s="1460">
        <f t="shared" si="27"/>
        <v>-0.96885789972505165</v>
      </c>
      <c r="E57" s="4830">
        <f t="shared" si="27"/>
        <v>-1.6509433962264097</v>
      </c>
      <c r="F57" s="4831"/>
      <c r="G57" s="4832">
        <f t="shared" si="28"/>
        <v>-0.18397991437325345</v>
      </c>
      <c r="H57" s="4833"/>
      <c r="I57" s="4830">
        <f t="shared" si="29"/>
        <v>0.38314176245211229</v>
      </c>
      <c r="J57" s="4834"/>
      <c r="K57" s="4835">
        <f t="shared" si="30"/>
        <v>-0.91365229614078203</v>
      </c>
      <c r="L57" s="4833"/>
      <c r="M57" s="4835">
        <f t="shared" si="31"/>
        <v>-10</v>
      </c>
      <c r="N57" s="4835"/>
      <c r="O57" s="4832">
        <f t="shared" si="32"/>
        <v>-3.8450446986446138</v>
      </c>
      <c r="P57" s="4833"/>
    </row>
    <row r="58" spans="2:23">
      <c r="B58" s="519" t="s">
        <v>726</v>
      </c>
      <c r="C58" s="1711">
        <f t="shared" si="27"/>
        <v>-0.71783545002760718</v>
      </c>
      <c r="D58" s="1461">
        <f t="shared" si="27"/>
        <v>-0.81403701938246797</v>
      </c>
      <c r="E58" s="4838">
        <f t="shared" si="27"/>
        <v>-0.89525514771709425</v>
      </c>
      <c r="F58" s="4859"/>
      <c r="G58" s="4854">
        <f>SUM(G19/G17)*100-100</f>
        <v>-0.49056787580630612</v>
      </c>
      <c r="H58" s="4855"/>
      <c r="I58" s="4838">
        <f>SUM(I19/I17)*100-100</f>
        <v>1.5325670498084207</v>
      </c>
      <c r="J58" s="4856"/>
      <c r="K58" s="4862">
        <f t="shared" si="30"/>
        <v>-1.5278703086831058</v>
      </c>
      <c r="L58" s="4855"/>
      <c r="M58" s="4862">
        <f>SUM(M19/M17)*100-100</f>
        <v>0</v>
      </c>
      <c r="N58" s="4862"/>
      <c r="O58" s="4854">
        <f>SUM(O19/O17)*100-100</f>
        <v>0</v>
      </c>
      <c r="P58" s="4855"/>
    </row>
    <row r="59" spans="2:23">
      <c r="B59" s="540" t="s">
        <v>772</v>
      </c>
      <c r="C59" s="1709">
        <f t="shared" si="27"/>
        <v>-0.1108954810091376</v>
      </c>
      <c r="D59" s="1460">
        <f t="shared" si="27"/>
        <v>1.0939920055730994</v>
      </c>
      <c r="E59" s="4830">
        <f t="shared" si="27"/>
        <v>-0.47961630695442636</v>
      </c>
      <c r="F59" s="4831"/>
      <c r="G59" s="4832">
        <f>SUM(G20/G18)*100-100</f>
        <v>-1.5791844229636496</v>
      </c>
      <c r="H59" s="4833"/>
      <c r="I59" s="4830">
        <f>SUM(I20/I18)*100-100</f>
        <v>4.198473282442734</v>
      </c>
      <c r="J59" s="4834"/>
      <c r="K59" s="4835">
        <f t="shared" si="30"/>
        <v>3.5141274387451915</v>
      </c>
      <c r="L59" s="4833"/>
      <c r="M59" s="4835">
        <f>SUM(M20/M18)*100-100</f>
        <v>11.111111111111114</v>
      </c>
      <c r="N59" s="4835"/>
      <c r="O59" s="4832">
        <f>SUM(O20/O18)*100-100</f>
        <v>3.9988003598920443</v>
      </c>
      <c r="P59" s="4833"/>
      <c r="V59" s="269"/>
    </row>
    <row r="60" spans="2:23">
      <c r="B60" s="519" t="s">
        <v>769</v>
      </c>
      <c r="C60" s="2135">
        <f t="shared" si="27"/>
        <v>-1.2235817575083416</v>
      </c>
      <c r="D60" s="1460">
        <f t="shared" si="27"/>
        <v>0.65589749317196322</v>
      </c>
      <c r="E60" s="4838">
        <f t="shared" si="27"/>
        <v>-1.4754591990364361</v>
      </c>
      <c r="F60" s="4839"/>
      <c r="G60" s="4836">
        <f>SUM(G21/G19)*100-100</f>
        <v>-3.4236325748569953</v>
      </c>
      <c r="H60" s="4837"/>
      <c r="I60" s="4838">
        <f>SUM(I21/I19)*100-100</f>
        <v>1.8867924528301927</v>
      </c>
      <c r="J60" s="4840"/>
      <c r="K60" s="4836">
        <f t="shared" si="30"/>
        <v>6.164809886789044</v>
      </c>
      <c r="L60" s="4837"/>
      <c r="M60" s="4838">
        <f>SUM(M21/M19)*100-100</f>
        <v>0</v>
      </c>
      <c r="N60" s="4840"/>
      <c r="O60" s="4836">
        <f>SUM(O21/O19)*100-100</f>
        <v>0</v>
      </c>
      <c r="P60" s="4837"/>
      <c r="V60" s="269"/>
      <c r="W60" s="269"/>
    </row>
    <row r="61" spans="2:23">
      <c r="B61" s="2153" t="s">
        <v>802</v>
      </c>
      <c r="C61" s="2649">
        <f t="shared" si="27"/>
        <v>-1.248959200666107</v>
      </c>
      <c r="D61" s="2650">
        <f t="shared" si="27"/>
        <v>-1.4504534339551896</v>
      </c>
      <c r="E61" s="4904">
        <f t="shared" si="27"/>
        <v>-1.2048192771084416</v>
      </c>
      <c r="F61" s="4905"/>
      <c r="G61" s="4828">
        <f>SUM(G22/G20)*100-100</f>
        <v>-4.3918443211580183</v>
      </c>
      <c r="H61" s="4829"/>
      <c r="I61" s="4904">
        <f>SUM(I22/I20)*100-100</f>
        <v>-1.8315018315018392</v>
      </c>
      <c r="J61" s="4906"/>
      <c r="K61" s="4827">
        <f t="shared" si="30"/>
        <v>1.6497098696364816</v>
      </c>
      <c r="L61" s="4829"/>
      <c r="M61" s="4827">
        <f>SUM(M22/M20)*100-100</f>
        <v>0</v>
      </c>
      <c r="N61" s="4827"/>
      <c r="O61" s="4828">
        <f>SUM(O22/O20)*100-100</f>
        <v>0</v>
      </c>
      <c r="P61" s="4829"/>
    </row>
    <row r="62" spans="2:23">
      <c r="B62" s="541" t="s">
        <v>798</v>
      </c>
      <c r="C62" s="1709">
        <f t="shared" ref="C62:E62" si="33">SUM(C23/C21)*100-100</f>
        <v>-0.53490990990991349</v>
      </c>
      <c r="D62" s="1460">
        <f t="shared" si="33"/>
        <v>-1.8012111186203583</v>
      </c>
      <c r="E62" s="4830">
        <f t="shared" si="33"/>
        <v>-0.5806845965770151</v>
      </c>
      <c r="F62" s="4831"/>
      <c r="G62" s="4832">
        <f t="shared" ref="G62:G67" si="34">SUM(G23/G21)*100-100</f>
        <v>-3.9070306277604772</v>
      </c>
      <c r="H62" s="4833"/>
      <c r="I62" s="4830">
        <f t="shared" ref="I62:I67" si="35">SUM(I23/I21)*100-100</f>
        <v>0</v>
      </c>
      <c r="J62" s="4834"/>
      <c r="K62" s="4835">
        <f t="shared" si="30"/>
        <v>1.4563808002447018</v>
      </c>
      <c r="L62" s="4833"/>
      <c r="M62" s="4835">
        <f t="shared" ref="M62:M67" si="36">SUM(M23/M21)*100-100</f>
        <v>0</v>
      </c>
      <c r="N62" s="4835"/>
      <c r="O62" s="4832">
        <f t="shared" ref="O62:O67" si="37">SUM(O23/O21)*100-100</f>
        <v>-4.025281168893585</v>
      </c>
      <c r="P62" s="4833"/>
    </row>
    <row r="63" spans="2:23">
      <c r="B63" s="1864" t="s">
        <v>871</v>
      </c>
      <c r="C63" s="2649">
        <f t="shared" ref="C63:E67" si="38">SUM(C24/C22)*100-100</f>
        <v>0.22484541877459208</v>
      </c>
      <c r="D63" s="2650">
        <f t="shared" si="38"/>
        <v>0.3825461210773824</v>
      </c>
      <c r="E63" s="4904">
        <f t="shared" si="38"/>
        <v>6.0975609756084737E-2</v>
      </c>
      <c r="F63" s="4905"/>
      <c r="G63" s="4828">
        <f t="shared" si="34"/>
        <v>-2.5972400182624114</v>
      </c>
      <c r="H63" s="4829"/>
      <c r="I63" s="4904">
        <f t="shared" si="35"/>
        <v>1.865671641791053</v>
      </c>
      <c r="J63" s="4906"/>
      <c r="K63" s="4827">
        <f t="shared" si="30"/>
        <v>3.4378599769614624</v>
      </c>
      <c r="L63" s="4829"/>
      <c r="M63" s="4827">
        <f t="shared" si="36"/>
        <v>10.000000000000014</v>
      </c>
      <c r="N63" s="4827"/>
      <c r="O63" s="4828">
        <f t="shared" si="37"/>
        <v>1.5019705854080598</v>
      </c>
      <c r="P63" s="4829"/>
      <c r="U63" s="269"/>
    </row>
    <row r="64" spans="2:23">
      <c r="B64" s="541" t="s">
        <v>829</v>
      </c>
      <c r="C64" s="1709">
        <f t="shared" ref="C64:E64" si="39">SUM(C25/C23)*100-100</f>
        <v>0.79252759694310271</v>
      </c>
      <c r="D64" s="1460">
        <f t="shared" si="39"/>
        <v>0.92072014079587916</v>
      </c>
      <c r="E64" s="4830">
        <f t="shared" si="39"/>
        <v>0.64555794651090537</v>
      </c>
      <c r="F64" s="4831"/>
      <c r="G64" s="4832">
        <f t="shared" si="34"/>
        <v>-2.9913950299139458</v>
      </c>
      <c r="H64" s="4833"/>
      <c r="I64" s="4830">
        <f t="shared" si="35"/>
        <v>2.2222222222222143</v>
      </c>
      <c r="J64" s="4834"/>
      <c r="K64" s="4835">
        <f t="shared" si="30"/>
        <v>3.6506620436672392</v>
      </c>
      <c r="L64" s="4833"/>
      <c r="M64" s="4835">
        <f t="shared" si="36"/>
        <v>10.000000000000014</v>
      </c>
      <c r="N64" s="4835"/>
      <c r="O64" s="4832">
        <f t="shared" si="37"/>
        <v>5.7590705360943417</v>
      </c>
      <c r="P64" s="4833"/>
    </row>
    <row r="65" spans="1:22">
      <c r="B65" s="2929" t="s">
        <v>873</v>
      </c>
      <c r="C65" s="2930">
        <f>SUM(C26/C24)*100-100</f>
        <v>-0.11217049915872224</v>
      </c>
      <c r="D65" s="2931">
        <f t="shared" si="38"/>
        <v>-2.1147525462242811</v>
      </c>
      <c r="E65" s="4910">
        <f t="shared" si="38"/>
        <v>-9.1407678244976864E-2</v>
      </c>
      <c r="F65" s="4911"/>
      <c r="G65" s="4908">
        <f t="shared" si="34"/>
        <v>-3.954759546688237</v>
      </c>
      <c r="H65" s="4909"/>
      <c r="I65" s="4910">
        <f t="shared" si="35"/>
        <v>-0.366300366300365</v>
      </c>
      <c r="J65" s="4912"/>
      <c r="K65" s="4907">
        <f t="shared" si="30"/>
        <v>-0.84389229855473502</v>
      </c>
      <c r="L65" s="4909"/>
      <c r="M65" s="4907">
        <f t="shared" si="36"/>
        <v>0</v>
      </c>
      <c r="N65" s="4907"/>
      <c r="O65" s="4908">
        <f t="shared" si="37"/>
        <v>0</v>
      </c>
      <c r="P65" s="4909"/>
      <c r="T65" s="269"/>
    </row>
    <row r="66" spans="1:22">
      <c r="B66" s="541" t="s">
        <v>868</v>
      </c>
      <c r="C66" s="3637">
        <f>SUM(C27/C25)*100-100</f>
        <v>-0.39314799213704532</v>
      </c>
      <c r="D66" s="1461">
        <f t="shared" si="38"/>
        <v>-2.4268600102462159</v>
      </c>
      <c r="E66" s="4838">
        <f t="shared" si="38"/>
        <v>-0.33598045204642801</v>
      </c>
      <c r="F66" s="4840"/>
      <c r="G66" s="4836">
        <f t="shared" si="34"/>
        <v>-3.4145280556763851</v>
      </c>
      <c r="H66" s="4837"/>
      <c r="I66" s="4838">
        <f t="shared" si="35"/>
        <v>-1.0869565217391397</v>
      </c>
      <c r="J66" s="4840"/>
      <c r="K66" s="4836">
        <f t="shared" si="30"/>
        <v>-2.2276627720948312</v>
      </c>
      <c r="L66" s="4837"/>
      <c r="M66" s="4838">
        <f t="shared" si="36"/>
        <v>0</v>
      </c>
      <c r="N66" s="4840"/>
      <c r="O66" s="4836">
        <f t="shared" si="37"/>
        <v>0</v>
      </c>
      <c r="P66" s="4837"/>
      <c r="Q66" s="2926"/>
      <c r="R66" s="269"/>
      <c r="T66" s="269"/>
      <c r="V66" s="269"/>
    </row>
    <row r="67" spans="1:22" ht="15.75" thickBot="1">
      <c r="B67" s="3638" t="s">
        <v>924</v>
      </c>
      <c r="C67" s="2927">
        <f>SUM(C28/C26)*100-100</f>
        <v>0.14037057832678101</v>
      </c>
      <c r="D67" s="2928">
        <f t="shared" si="38"/>
        <v>-1.344834495194803</v>
      </c>
      <c r="E67" s="4897">
        <f t="shared" si="38"/>
        <v>6.0994205550485958E-2</v>
      </c>
      <c r="F67" s="4898"/>
      <c r="G67" s="4899">
        <f t="shared" si="34"/>
        <v>-2.9604848866498656</v>
      </c>
      <c r="H67" s="4900"/>
      <c r="I67" s="4897">
        <f t="shared" si="35"/>
        <v>1.1029411764705799</v>
      </c>
      <c r="J67" s="4898"/>
      <c r="K67" s="4899">
        <f t="shared" si="30"/>
        <v>-0.10981605810268036</v>
      </c>
      <c r="L67" s="4900"/>
      <c r="M67" s="4897">
        <f t="shared" si="36"/>
        <v>0</v>
      </c>
      <c r="N67" s="4898"/>
      <c r="O67" s="4899">
        <f t="shared" si="37"/>
        <v>0</v>
      </c>
      <c r="P67" s="4900"/>
      <c r="Q67" s="2926"/>
      <c r="R67" s="269"/>
      <c r="T67" s="269"/>
      <c r="V67" s="269"/>
    </row>
    <row r="68" spans="1:22">
      <c r="A68" s="269"/>
      <c r="B68" s="2923" t="s">
        <v>309</v>
      </c>
      <c r="C68" s="2924"/>
      <c r="D68" s="2924"/>
      <c r="E68" s="2924"/>
      <c r="F68" s="3109"/>
      <c r="G68" s="2924"/>
      <c r="H68" s="3109"/>
      <c r="I68" s="2925"/>
      <c r="J68" s="2925"/>
      <c r="K68" s="2925"/>
      <c r="L68" s="3124"/>
      <c r="M68" s="2925"/>
      <c r="N68" s="3124"/>
      <c r="O68" s="2924"/>
      <c r="P68" s="3124"/>
      <c r="Q68" s="269"/>
    </row>
    <row r="69" spans="1:22">
      <c r="B69" s="1333"/>
      <c r="C69" s="268"/>
      <c r="D69" s="268"/>
      <c r="E69" s="268"/>
      <c r="F69" s="3110"/>
      <c r="G69" s="262"/>
      <c r="H69" s="3110"/>
      <c r="I69" s="269"/>
      <c r="J69" s="269"/>
      <c r="K69" s="269"/>
      <c r="L69" s="3125"/>
      <c r="M69" s="269"/>
      <c r="N69" s="3125"/>
      <c r="O69" s="268"/>
      <c r="P69" s="3125"/>
    </row>
    <row r="70" spans="1:22">
      <c r="B70" s="308"/>
      <c r="J70" s="269"/>
    </row>
    <row r="71" spans="1:22" ht="15.75" thickBot="1">
      <c r="B71" s="308"/>
      <c r="J71" s="269"/>
    </row>
    <row r="72" spans="1:22" ht="23.25" customHeight="1">
      <c r="B72" s="260" t="s">
        <v>49</v>
      </c>
      <c r="C72" s="260"/>
      <c r="E72" s="4824" t="s">
        <v>48</v>
      </c>
      <c r="F72" s="4825"/>
      <c r="G72" s="4825"/>
      <c r="H72" s="4825"/>
      <c r="I72" s="4825"/>
      <c r="J72" s="4825"/>
      <c r="K72" s="4825"/>
      <c r="L72" s="4825"/>
      <c r="M72" s="4825"/>
      <c r="N72" s="4825"/>
      <c r="O72" s="4825"/>
      <c r="P72" s="4825"/>
      <c r="Q72" s="4826"/>
      <c r="R72" s="262"/>
      <c r="S72" s="262"/>
      <c r="T72" s="262"/>
    </row>
    <row r="73" spans="1:22" ht="17.45" customHeight="1" thickBot="1">
      <c r="B73" s="404"/>
      <c r="C73" s="264"/>
      <c r="E73" s="4841" t="s">
        <v>310</v>
      </c>
      <c r="F73" s="4842"/>
      <c r="G73" s="4842"/>
      <c r="H73" s="4842"/>
      <c r="I73" s="4842"/>
      <c r="J73" s="4842"/>
      <c r="K73" s="4842"/>
      <c r="L73" s="4842"/>
      <c r="M73" s="4842"/>
      <c r="N73" s="4842"/>
      <c r="O73" s="4842"/>
      <c r="P73" s="4842"/>
      <c r="Q73" s="4843"/>
      <c r="R73" s="265"/>
      <c r="S73" s="265"/>
      <c r="T73" s="265"/>
    </row>
    <row r="74" spans="1:22" ht="15.75" thickBot="1">
      <c r="B74" s="271"/>
      <c r="C74" s="4885" t="s">
        <v>301</v>
      </c>
      <c r="D74" s="4886"/>
      <c r="E74" s="4846" t="s">
        <v>311</v>
      </c>
      <c r="F74" s="4847"/>
      <c r="G74" s="4847"/>
      <c r="H74" s="4848"/>
      <c r="I74" s="4846" t="s">
        <v>312</v>
      </c>
      <c r="J74" s="4851"/>
      <c r="K74" s="4851"/>
      <c r="L74" s="4852"/>
      <c r="M74" s="4846" t="s">
        <v>313</v>
      </c>
      <c r="N74" s="4748"/>
      <c r="O74" s="4748"/>
      <c r="P74" s="4746"/>
      <c r="Q74" s="4853" t="s">
        <v>314</v>
      </c>
      <c r="R74" s="4851"/>
      <c r="S74" s="4851"/>
      <c r="T74" s="4852"/>
    </row>
    <row r="75" spans="1:22" ht="36">
      <c r="B75" s="539" t="s">
        <v>228</v>
      </c>
      <c r="C75" s="814" t="s">
        <v>304</v>
      </c>
      <c r="D75" s="547" t="s">
        <v>305</v>
      </c>
      <c r="E75" s="549" t="s">
        <v>306</v>
      </c>
      <c r="F75" s="3092" t="s">
        <v>103</v>
      </c>
      <c r="G75" s="273" t="s">
        <v>307</v>
      </c>
      <c r="H75" s="3102" t="s">
        <v>103</v>
      </c>
      <c r="I75" s="275" t="s">
        <v>306</v>
      </c>
      <c r="J75" s="3092" t="s">
        <v>103</v>
      </c>
      <c r="K75" s="273" t="s">
        <v>307</v>
      </c>
      <c r="L75" s="3102" t="s">
        <v>103</v>
      </c>
      <c r="M75" s="275" t="s">
        <v>306</v>
      </c>
      <c r="N75" s="3092" t="s">
        <v>103</v>
      </c>
      <c r="O75" s="273" t="s">
        <v>307</v>
      </c>
      <c r="P75" s="3102" t="s">
        <v>103</v>
      </c>
      <c r="Q75" s="275" t="s">
        <v>306</v>
      </c>
      <c r="R75" s="3092" t="s">
        <v>103</v>
      </c>
      <c r="S75" s="273" t="s">
        <v>307</v>
      </c>
      <c r="T75" s="3102" t="s">
        <v>103</v>
      </c>
    </row>
    <row r="76" spans="1:22">
      <c r="B76" s="542" t="s">
        <v>233</v>
      </c>
      <c r="C76" s="815">
        <v>3185</v>
      </c>
      <c r="D76" s="295">
        <v>117889</v>
      </c>
      <c r="E76" s="283">
        <v>1571</v>
      </c>
      <c r="F76" s="3097">
        <v>49.324960753532181</v>
      </c>
      <c r="G76" s="279">
        <v>48470</v>
      </c>
      <c r="H76" s="3103">
        <v>41.114947111265678</v>
      </c>
      <c r="I76" s="283">
        <v>467</v>
      </c>
      <c r="J76" s="3096">
        <v>14.662480376766091</v>
      </c>
      <c r="K76" s="297">
        <v>24543</v>
      </c>
      <c r="L76" s="3106">
        <v>20.818736268863084</v>
      </c>
      <c r="M76" s="283">
        <v>1116</v>
      </c>
      <c r="N76" s="3096">
        <v>35.039246467817897</v>
      </c>
      <c r="O76" s="279">
        <v>43520</v>
      </c>
      <c r="P76" s="3103">
        <v>36.916082077208223</v>
      </c>
      <c r="Q76" s="283">
        <v>31</v>
      </c>
      <c r="R76" s="3096">
        <v>0.9733124018838305</v>
      </c>
      <c r="S76" s="279">
        <v>1356</v>
      </c>
      <c r="T76" s="3103">
        <v>1.1502345426630134</v>
      </c>
    </row>
    <row r="77" spans="1:22">
      <c r="B77" s="541" t="s">
        <v>118</v>
      </c>
      <c r="C77" s="816">
        <v>3230</v>
      </c>
      <c r="D77" s="287">
        <v>121797</v>
      </c>
      <c r="E77" s="291">
        <v>1589</v>
      </c>
      <c r="F77" s="3095">
        <v>49.195046439628484</v>
      </c>
      <c r="G77" s="2140">
        <v>49805</v>
      </c>
      <c r="H77" s="3104">
        <v>40.891811785183542</v>
      </c>
      <c r="I77" s="291">
        <v>480</v>
      </c>
      <c r="J77" s="3095">
        <v>14.860681114551083</v>
      </c>
      <c r="K77" s="2134">
        <v>25352</v>
      </c>
      <c r="L77" s="3117">
        <v>20.814962601706117</v>
      </c>
      <c r="M77" s="291">
        <v>1128</v>
      </c>
      <c r="N77" s="3095">
        <v>34.922600619195052</v>
      </c>
      <c r="O77" s="2140">
        <v>44967</v>
      </c>
      <c r="P77" s="3104">
        <v>36.919628562279861</v>
      </c>
      <c r="Q77" s="291">
        <v>33</v>
      </c>
      <c r="R77" s="3095">
        <v>1.021671826625387</v>
      </c>
      <c r="S77" s="2140">
        <v>1673</v>
      </c>
      <c r="T77" s="3104">
        <v>1.3735970508304802</v>
      </c>
    </row>
    <row r="78" spans="1:22">
      <c r="B78" s="540" t="s">
        <v>234</v>
      </c>
      <c r="C78" s="815">
        <v>3243</v>
      </c>
      <c r="D78" s="295">
        <v>124864</v>
      </c>
      <c r="E78" s="283">
        <v>1587</v>
      </c>
      <c r="F78" s="3097">
        <v>48.936170212765958</v>
      </c>
      <c r="G78" s="279">
        <v>51340</v>
      </c>
      <c r="H78" s="3103">
        <v>41.116735007688362</v>
      </c>
      <c r="I78" s="283">
        <v>477</v>
      </c>
      <c r="J78" s="3096">
        <v>14.708603145235893</v>
      </c>
      <c r="K78" s="297">
        <v>25741</v>
      </c>
      <c r="L78" s="3106">
        <v>20.615229369554076</v>
      </c>
      <c r="M78" s="283">
        <v>1145</v>
      </c>
      <c r="N78" s="3096">
        <v>35.306814677767498</v>
      </c>
      <c r="O78" s="279">
        <v>45962</v>
      </c>
      <c r="P78" s="3103">
        <v>36.809648898001022</v>
      </c>
      <c r="Q78" s="283">
        <v>34</v>
      </c>
      <c r="R78" s="3096">
        <v>1.0484119642306506</v>
      </c>
      <c r="S78" s="279">
        <v>1821</v>
      </c>
      <c r="T78" s="3103">
        <v>1.458386724756535</v>
      </c>
      <c r="U78" s="410"/>
    </row>
    <row r="79" spans="1:22">
      <c r="B79" s="519" t="s">
        <v>122</v>
      </c>
      <c r="C79" s="816">
        <v>3248</v>
      </c>
      <c r="D79" s="287">
        <v>127582</v>
      </c>
      <c r="E79" s="291">
        <v>1583</v>
      </c>
      <c r="F79" s="3095">
        <v>48.737684729064043</v>
      </c>
      <c r="G79" s="2140">
        <v>52203</v>
      </c>
      <c r="H79" s="3104">
        <v>40.917214027057106</v>
      </c>
      <c r="I79" s="291">
        <v>498</v>
      </c>
      <c r="J79" s="3095">
        <v>15.332512315270936</v>
      </c>
      <c r="K79" s="2134">
        <v>28125</v>
      </c>
      <c r="L79" s="3117">
        <v>22.044645796428963</v>
      </c>
      <c r="M79" s="291">
        <v>1133</v>
      </c>
      <c r="N79" s="3095">
        <v>34.883004926108377</v>
      </c>
      <c r="O79" s="2140">
        <v>45538</v>
      </c>
      <c r="P79" s="3104">
        <v>35.693122854321139</v>
      </c>
      <c r="Q79" s="291">
        <v>34</v>
      </c>
      <c r="R79" s="3095">
        <v>1.0467980295566501</v>
      </c>
      <c r="S79" s="2140">
        <v>1716</v>
      </c>
      <c r="T79" s="3104">
        <v>1.3450173221927857</v>
      </c>
    </row>
    <row r="80" spans="1:22">
      <c r="B80" s="540" t="s">
        <v>308</v>
      </c>
      <c r="C80" s="815">
        <v>3310</v>
      </c>
      <c r="D80" s="295">
        <v>131468</v>
      </c>
      <c r="E80" s="283">
        <v>1589</v>
      </c>
      <c r="F80" s="3097">
        <v>48.006042296072508</v>
      </c>
      <c r="G80" s="279">
        <v>53940</v>
      </c>
      <c r="H80" s="3103">
        <v>41.028995649131353</v>
      </c>
      <c r="I80" s="283">
        <v>528</v>
      </c>
      <c r="J80" s="3096">
        <v>15.951661631419938</v>
      </c>
      <c r="K80" s="297">
        <v>28845</v>
      </c>
      <c r="L80" s="3106">
        <v>21.94070039857608</v>
      </c>
      <c r="M80" s="283">
        <v>1159</v>
      </c>
      <c r="N80" s="3096">
        <v>35.015105740181269</v>
      </c>
      <c r="O80" s="279">
        <v>46987</v>
      </c>
      <c r="P80" s="3103">
        <v>35.740256184014363</v>
      </c>
      <c r="Q80" s="283">
        <v>34</v>
      </c>
      <c r="R80" s="3096">
        <v>1.0271903323262841</v>
      </c>
      <c r="S80" s="279">
        <v>1696</v>
      </c>
      <c r="T80" s="3103">
        <v>1.2900477682782121</v>
      </c>
    </row>
    <row r="81" spans="2:24">
      <c r="B81" s="519" t="s">
        <v>126</v>
      </c>
      <c r="C81" s="817">
        <v>3337</v>
      </c>
      <c r="D81" s="287">
        <v>135127</v>
      </c>
      <c r="E81" s="291">
        <v>1601</v>
      </c>
      <c r="F81" s="3095">
        <v>47.977225052442314</v>
      </c>
      <c r="G81" s="2141">
        <v>55287</v>
      </c>
      <c r="H81" s="3104">
        <v>40.914843073553023</v>
      </c>
      <c r="I81" s="301">
        <v>543</v>
      </c>
      <c r="J81" s="3095">
        <v>16.272100689241835</v>
      </c>
      <c r="K81" s="2134">
        <v>29932</v>
      </c>
      <c r="L81" s="3117">
        <v>22.151013491012158</v>
      </c>
      <c r="M81" s="301">
        <v>1161</v>
      </c>
      <c r="N81" s="3095">
        <v>34.79172909799221</v>
      </c>
      <c r="O81" s="2141">
        <v>48198</v>
      </c>
      <c r="P81" s="3104">
        <v>35.668667253768675</v>
      </c>
      <c r="Q81" s="301">
        <v>32</v>
      </c>
      <c r="R81" s="3095">
        <v>0.95894516032364407</v>
      </c>
      <c r="S81" s="2140">
        <v>1710</v>
      </c>
      <c r="T81" s="3104">
        <v>1.2654761816661362</v>
      </c>
      <c r="U81" s="410"/>
      <c r="V81" s="410"/>
      <c r="W81" s="410"/>
    </row>
    <row r="82" spans="2:24">
      <c r="B82" s="2153" t="s">
        <v>456</v>
      </c>
      <c r="C82" s="2155">
        <v>3364</v>
      </c>
      <c r="D82" s="2143">
        <v>136829</v>
      </c>
      <c r="E82" s="2156">
        <v>1597</v>
      </c>
      <c r="F82" s="3113">
        <f t="shared" ref="F82:F90" si="40">SUM(E82/$C82)*100</f>
        <v>47.473246135552913</v>
      </c>
      <c r="G82" s="2157">
        <v>55386</v>
      </c>
      <c r="H82" s="3108">
        <f t="shared" ref="H82:H94" si="41">SUM(G82/$D82)*100</f>
        <v>40.478261187321401</v>
      </c>
      <c r="I82" s="2156">
        <v>560</v>
      </c>
      <c r="J82" s="3097">
        <f t="shared" ref="J82:J89" si="42">SUM(I82/$C82)*100</f>
        <v>16.646848989298455</v>
      </c>
      <c r="K82" s="2157">
        <v>30886</v>
      </c>
      <c r="L82" s="3108">
        <f t="shared" ref="L82:L94" si="43">SUM(K82/$D82)*100</f>
        <v>22.572700231676031</v>
      </c>
      <c r="M82" s="2156">
        <v>1174</v>
      </c>
      <c r="N82" s="3097">
        <f t="shared" ref="N82:N90" si="44">SUM(M82/$C82)*100</f>
        <v>34.898929845422117</v>
      </c>
      <c r="O82" s="2151">
        <v>49035</v>
      </c>
      <c r="P82" s="3108">
        <f t="shared" ref="P82:P94" si="45">SUM(O82/$D82)*100</f>
        <v>35.836701284084512</v>
      </c>
      <c r="Q82" s="2156">
        <v>33</v>
      </c>
      <c r="R82" s="3113">
        <f t="shared" ref="R82:R87" si="46">SUM(Q82/$C82)*100</f>
        <v>0.98097502972651607</v>
      </c>
      <c r="S82" s="2157">
        <v>1522</v>
      </c>
      <c r="T82" s="3108">
        <f t="shared" ref="T82:T92" si="47">SUM(S82/$D82)*100</f>
        <v>1.1123372969180509</v>
      </c>
      <c r="U82" s="410"/>
      <c r="V82" s="410"/>
      <c r="W82" s="410"/>
    </row>
    <row r="83" spans="2:24">
      <c r="B83" s="519" t="s">
        <v>571</v>
      </c>
      <c r="C83" s="817">
        <v>3343</v>
      </c>
      <c r="D83" s="287">
        <v>137861</v>
      </c>
      <c r="E83" s="572">
        <v>1576</v>
      </c>
      <c r="F83" s="3114">
        <f t="shared" si="40"/>
        <v>47.143284475022433</v>
      </c>
      <c r="G83" s="2149">
        <v>55965</v>
      </c>
      <c r="H83" s="3104">
        <f t="shared" si="41"/>
        <v>40.595237231704395</v>
      </c>
      <c r="I83" s="572">
        <v>571</v>
      </c>
      <c r="J83" s="3095">
        <f t="shared" si="42"/>
        <v>17.080466646724499</v>
      </c>
      <c r="K83" s="2149">
        <v>31766</v>
      </c>
      <c r="L83" s="3104">
        <f t="shared" si="43"/>
        <v>23.042049600684749</v>
      </c>
      <c r="M83" s="572">
        <v>1161</v>
      </c>
      <c r="N83" s="3095">
        <f t="shared" si="44"/>
        <v>34.729285073287464</v>
      </c>
      <c r="O83" s="2154">
        <v>48500</v>
      </c>
      <c r="P83" s="3104">
        <f t="shared" si="45"/>
        <v>35.180362829226539</v>
      </c>
      <c r="Q83" s="572">
        <v>35</v>
      </c>
      <c r="R83" s="3114">
        <f t="shared" si="46"/>
        <v>1.0469638049655998</v>
      </c>
      <c r="S83" s="2149">
        <v>1630</v>
      </c>
      <c r="T83" s="3104">
        <f t="shared" si="47"/>
        <v>1.1823503383843146</v>
      </c>
      <c r="U83" s="410"/>
      <c r="V83" s="410"/>
      <c r="W83" s="410"/>
    </row>
    <row r="84" spans="2:24">
      <c r="B84" s="2153" t="s">
        <v>489</v>
      </c>
      <c r="C84" s="746">
        <v>3339</v>
      </c>
      <c r="D84" s="295">
        <v>137884</v>
      </c>
      <c r="E84" s="602">
        <v>1573</v>
      </c>
      <c r="F84" s="3100">
        <f t="shared" si="40"/>
        <v>47.109913147648996</v>
      </c>
      <c r="G84" s="2151">
        <v>56190</v>
      </c>
      <c r="H84" s="3106">
        <f t="shared" si="41"/>
        <v>40.751646311392186</v>
      </c>
      <c r="I84" s="602">
        <v>583</v>
      </c>
      <c r="J84" s="3096">
        <f t="shared" si="42"/>
        <v>17.460317460317459</v>
      </c>
      <c r="K84" s="603">
        <v>32289</v>
      </c>
      <c r="L84" s="3103">
        <f t="shared" si="43"/>
        <v>23.417510371036524</v>
      </c>
      <c r="M84" s="602">
        <v>1146</v>
      </c>
      <c r="N84" s="3096">
        <f t="shared" si="44"/>
        <v>34.321653189577717</v>
      </c>
      <c r="O84" s="604">
        <v>47755</v>
      </c>
      <c r="P84" s="3103">
        <f t="shared" si="45"/>
        <v>34.634185257172696</v>
      </c>
      <c r="Q84" s="602">
        <v>37</v>
      </c>
      <c r="R84" s="3097">
        <f t="shared" si="46"/>
        <v>1.1081162024558251</v>
      </c>
      <c r="S84" s="2151">
        <v>1650</v>
      </c>
      <c r="T84" s="3106">
        <f t="shared" si="47"/>
        <v>1.1966580603985959</v>
      </c>
      <c r="U84" s="410"/>
      <c r="V84" s="410"/>
      <c r="W84" s="410"/>
    </row>
    <row r="85" spans="2:24">
      <c r="B85" s="519" t="s">
        <v>480</v>
      </c>
      <c r="C85" s="817">
        <v>3331</v>
      </c>
      <c r="D85" s="287">
        <v>138664</v>
      </c>
      <c r="E85" s="572">
        <v>1567</v>
      </c>
      <c r="F85" s="3114">
        <f t="shared" si="40"/>
        <v>47.042930051035725</v>
      </c>
      <c r="G85" s="2154">
        <v>56279</v>
      </c>
      <c r="H85" s="3117">
        <f t="shared" si="41"/>
        <v>40.586597819188832</v>
      </c>
      <c r="I85" s="572">
        <v>589</v>
      </c>
      <c r="J85" s="3095">
        <f t="shared" si="42"/>
        <v>17.682377664365056</v>
      </c>
      <c r="K85" s="2149">
        <v>32759</v>
      </c>
      <c r="L85" s="3104">
        <f t="shared" si="43"/>
        <v>23.624733167945539</v>
      </c>
      <c r="M85" s="572">
        <v>1141</v>
      </c>
      <c r="N85" s="3095">
        <f t="shared" si="44"/>
        <v>34.253977784449113</v>
      </c>
      <c r="O85" s="2150">
        <v>48036</v>
      </c>
      <c r="P85" s="3104">
        <f t="shared" si="45"/>
        <v>34.642012346391276</v>
      </c>
      <c r="Q85" s="572">
        <v>34</v>
      </c>
      <c r="R85" s="3095">
        <f t="shared" si="46"/>
        <v>1.020714500150105</v>
      </c>
      <c r="S85" s="2148">
        <v>1590</v>
      </c>
      <c r="T85" s="3117">
        <f t="shared" si="47"/>
        <v>1.1466566664743554</v>
      </c>
      <c r="U85" s="410"/>
      <c r="V85" s="410"/>
      <c r="W85" s="410"/>
    </row>
    <row r="86" spans="2:24">
      <c r="B86" s="2153" t="s">
        <v>415</v>
      </c>
      <c r="C86" s="746">
        <v>3346</v>
      </c>
      <c r="D86" s="295">
        <v>140562</v>
      </c>
      <c r="E86" s="602">
        <v>1559</v>
      </c>
      <c r="F86" s="3100">
        <f t="shared" si="40"/>
        <v>46.592946802151822</v>
      </c>
      <c r="G86" s="744">
        <v>56439</v>
      </c>
      <c r="H86" s="3106">
        <f t="shared" si="41"/>
        <v>40.152388269944936</v>
      </c>
      <c r="I86" s="602">
        <v>595</v>
      </c>
      <c r="J86" s="3096">
        <f t="shared" si="42"/>
        <v>17.782426778242677</v>
      </c>
      <c r="K86" s="603">
        <v>33131</v>
      </c>
      <c r="L86" s="3103">
        <f t="shared" si="43"/>
        <v>23.570381753247677</v>
      </c>
      <c r="M86" s="602">
        <v>1154</v>
      </c>
      <c r="N86" s="3096">
        <f t="shared" si="44"/>
        <v>34.488942020322774</v>
      </c>
      <c r="O86" s="604">
        <v>49222</v>
      </c>
      <c r="P86" s="3103">
        <f t="shared" si="45"/>
        <v>35.017999174741391</v>
      </c>
      <c r="Q86" s="602">
        <v>38</v>
      </c>
      <c r="R86" s="3096">
        <f t="shared" si="46"/>
        <v>1.1356843992827257</v>
      </c>
      <c r="S86" s="745">
        <v>1770</v>
      </c>
      <c r="T86" s="3106">
        <f t="shared" si="47"/>
        <v>1.2592308020659921</v>
      </c>
      <c r="U86" s="410"/>
      <c r="V86" s="410"/>
      <c r="W86" s="410"/>
      <c r="X86" s="269"/>
    </row>
    <row r="87" spans="2:24">
      <c r="B87" s="519" t="s">
        <v>207</v>
      </c>
      <c r="C87" s="817">
        <v>3374</v>
      </c>
      <c r="D87" s="287">
        <v>142181</v>
      </c>
      <c r="E87" s="572">
        <v>1559</v>
      </c>
      <c r="F87" s="3114">
        <f t="shared" si="40"/>
        <v>46.206283343212803</v>
      </c>
      <c r="G87" s="2154">
        <v>56632</v>
      </c>
      <c r="H87" s="3117">
        <f t="shared" si="41"/>
        <v>39.8309197431443</v>
      </c>
      <c r="I87" s="572">
        <v>607</v>
      </c>
      <c r="J87" s="3095">
        <f t="shared" si="42"/>
        <v>17.990515708358032</v>
      </c>
      <c r="K87" s="2149">
        <v>33314</v>
      </c>
      <c r="L87" s="3104">
        <f t="shared" si="43"/>
        <v>23.43069749122597</v>
      </c>
      <c r="M87" s="572">
        <v>1166</v>
      </c>
      <c r="N87" s="3095">
        <f t="shared" si="44"/>
        <v>34.558387670420863</v>
      </c>
      <c r="O87" s="2150">
        <v>50315</v>
      </c>
      <c r="P87" s="3104">
        <f t="shared" si="45"/>
        <v>35.387991363121657</v>
      </c>
      <c r="Q87" s="572">
        <v>42</v>
      </c>
      <c r="R87" s="3095">
        <f t="shared" si="46"/>
        <v>1.2448132780082988</v>
      </c>
      <c r="S87" s="2148">
        <v>1920</v>
      </c>
      <c r="T87" s="3117">
        <f t="shared" si="47"/>
        <v>1.3503914025080708</v>
      </c>
      <c r="U87" s="410"/>
      <c r="V87" s="410"/>
      <c r="W87" s="410"/>
    </row>
    <row r="88" spans="2:24">
      <c r="B88" s="1864" t="s">
        <v>664</v>
      </c>
      <c r="C88" s="746">
        <v>3381</v>
      </c>
      <c r="D88" s="295">
        <v>143426</v>
      </c>
      <c r="E88" s="604">
        <v>1541</v>
      </c>
      <c r="F88" s="3096">
        <f t="shared" si="40"/>
        <v>45.57823129251701</v>
      </c>
      <c r="G88" s="603">
        <v>56427</v>
      </c>
      <c r="H88" s="3103">
        <f t="shared" si="41"/>
        <v>39.342239203491694</v>
      </c>
      <c r="I88" s="602">
        <v>618</v>
      </c>
      <c r="J88" s="3096">
        <f t="shared" si="42"/>
        <v>18.278615794143743</v>
      </c>
      <c r="K88" s="603">
        <v>34558</v>
      </c>
      <c r="L88" s="3103">
        <f t="shared" si="43"/>
        <v>24.094655083457674</v>
      </c>
      <c r="M88" s="604">
        <v>1177</v>
      </c>
      <c r="N88" s="3100">
        <f t="shared" si="44"/>
        <v>34.812185743862763</v>
      </c>
      <c r="O88" s="603">
        <v>50383</v>
      </c>
      <c r="P88" s="3103">
        <f t="shared" si="45"/>
        <v>35.128219430228832</v>
      </c>
      <c r="Q88" s="602">
        <v>45</v>
      </c>
      <c r="R88" s="3096">
        <f t="shared" ref="R88:R93" si="48">SUM(Q88/$C88)*100</f>
        <v>1.3309671694764862</v>
      </c>
      <c r="S88" s="603">
        <v>2048</v>
      </c>
      <c r="T88" s="3103">
        <f t="shared" si="47"/>
        <v>1.4279140462677617</v>
      </c>
      <c r="U88" s="410"/>
      <c r="V88" s="410"/>
      <c r="W88" s="410"/>
    </row>
    <row r="89" spans="2:24">
      <c r="B89" s="519" t="s">
        <v>626</v>
      </c>
      <c r="C89" s="2158">
        <v>3379</v>
      </c>
      <c r="D89" s="287">
        <v>144292</v>
      </c>
      <c r="E89" s="2150">
        <v>1550</v>
      </c>
      <c r="F89" s="3095">
        <f t="shared" si="40"/>
        <v>45.871559633027523</v>
      </c>
      <c r="G89" s="2149">
        <v>57122</v>
      </c>
      <c r="H89" s="3104">
        <f t="shared" si="41"/>
        <v>39.587780334322069</v>
      </c>
      <c r="I89" s="572">
        <v>620</v>
      </c>
      <c r="J89" s="3095">
        <f t="shared" si="42"/>
        <v>18.348623853211009</v>
      </c>
      <c r="K89" s="2149">
        <v>34754</v>
      </c>
      <c r="L89" s="3104">
        <f t="shared" si="43"/>
        <v>24.085881407146619</v>
      </c>
      <c r="M89" s="2150">
        <v>1163</v>
      </c>
      <c r="N89" s="3114">
        <f t="shared" si="44"/>
        <v>34.418467002071615</v>
      </c>
      <c r="O89" s="2149">
        <v>50351</v>
      </c>
      <c r="P89" s="3104">
        <f t="shared" si="45"/>
        <v>34.895212485792698</v>
      </c>
      <c r="Q89" s="572">
        <v>46</v>
      </c>
      <c r="R89" s="3095">
        <f t="shared" si="48"/>
        <v>1.3613495116898491</v>
      </c>
      <c r="S89" s="2149">
        <v>2065</v>
      </c>
      <c r="T89" s="3104">
        <f t="shared" si="47"/>
        <v>1.4311257727386133</v>
      </c>
      <c r="U89" s="410"/>
      <c r="V89" s="410"/>
      <c r="W89" s="410"/>
    </row>
    <row r="90" spans="2:24">
      <c r="B90" s="540" t="s">
        <v>716</v>
      </c>
      <c r="C90" s="601">
        <v>3392</v>
      </c>
      <c r="D90" s="1533">
        <v>144581</v>
      </c>
      <c r="E90" s="602">
        <v>1551</v>
      </c>
      <c r="F90" s="3096">
        <f t="shared" si="40"/>
        <v>45.725235849056602</v>
      </c>
      <c r="G90" s="744">
        <v>56599</v>
      </c>
      <c r="H90" s="3118">
        <f t="shared" si="41"/>
        <v>39.146914186511367</v>
      </c>
      <c r="I90" s="602">
        <v>636</v>
      </c>
      <c r="J90" s="3096">
        <f t="shared" ref="J90:J99" si="49">SUM(I90/$C90)*100</f>
        <v>18.75</v>
      </c>
      <c r="K90" s="603">
        <v>35986</v>
      </c>
      <c r="L90" s="3103">
        <f t="shared" si="43"/>
        <v>24.889854130210747</v>
      </c>
      <c r="M90" s="602">
        <v>1162</v>
      </c>
      <c r="N90" s="3100">
        <f t="shared" si="44"/>
        <v>34.257075471698109</v>
      </c>
      <c r="O90" s="744">
        <v>50167</v>
      </c>
      <c r="P90" s="3103">
        <f t="shared" si="45"/>
        <v>34.698196858508382</v>
      </c>
      <c r="Q90" s="1996">
        <v>43</v>
      </c>
      <c r="R90" s="3096">
        <f t="shared" si="48"/>
        <v>1.2676886792452831</v>
      </c>
      <c r="S90" s="604">
        <v>1829</v>
      </c>
      <c r="T90" s="3103">
        <f t="shared" si="47"/>
        <v>1.2650348247695062</v>
      </c>
      <c r="U90" s="410"/>
      <c r="V90" s="410"/>
      <c r="W90" s="410"/>
    </row>
    <row r="91" spans="2:24">
      <c r="B91" s="519" t="s">
        <v>707</v>
      </c>
      <c r="C91" s="409">
        <f>SUM(E91,I91,M91,Q91)</f>
        <v>3351</v>
      </c>
      <c r="D91" s="2147">
        <f>SUM(G91,K91,O91,S91)</f>
        <v>143711</v>
      </c>
      <c r="E91" s="572">
        <v>1537</v>
      </c>
      <c r="F91" s="3095">
        <f t="shared" ref="F91:F99" si="50">SUM(E91/$C91)*100</f>
        <v>45.866905401372726</v>
      </c>
      <c r="G91" s="2148">
        <v>55863</v>
      </c>
      <c r="H91" s="3119">
        <f t="shared" si="41"/>
        <v>38.871763469741353</v>
      </c>
      <c r="I91" s="572">
        <v>636</v>
      </c>
      <c r="J91" s="3095">
        <f t="shared" si="49"/>
        <v>18.979409131602505</v>
      </c>
      <c r="K91" s="2149">
        <v>36254</v>
      </c>
      <c r="L91" s="3104">
        <f t="shared" si="43"/>
        <v>25.227018112740151</v>
      </c>
      <c r="M91" s="572">
        <v>1135</v>
      </c>
      <c r="N91" s="3095">
        <f t="shared" ref="N91:N99" si="51">SUM(M91/$C91)*100</f>
        <v>33.870486421963591</v>
      </c>
      <c r="O91" s="2148">
        <v>49810</v>
      </c>
      <c r="P91" s="3104">
        <f t="shared" si="45"/>
        <v>34.659838147393032</v>
      </c>
      <c r="Q91" s="1997">
        <v>43</v>
      </c>
      <c r="R91" s="3095">
        <f t="shared" si="48"/>
        <v>1.2831990450611759</v>
      </c>
      <c r="S91" s="2150">
        <v>1784</v>
      </c>
      <c r="T91" s="3104">
        <f t="shared" si="47"/>
        <v>1.2413802701254602</v>
      </c>
      <c r="U91" s="410"/>
      <c r="V91" s="410"/>
      <c r="W91" s="410"/>
    </row>
    <row r="92" spans="2:24">
      <c r="B92" s="540" t="s">
        <v>758</v>
      </c>
      <c r="C92" s="601">
        <f>SUM(E92,I92,M92,Q92)</f>
        <v>3336</v>
      </c>
      <c r="D92" s="1533">
        <f>SUM(G92,K92,O92,S92)</f>
        <v>144315</v>
      </c>
      <c r="E92" s="602">
        <v>1522</v>
      </c>
      <c r="F92" s="3096">
        <f t="shared" si="50"/>
        <v>45.623501199040767</v>
      </c>
      <c r="G92" s="744">
        <v>55924</v>
      </c>
      <c r="H92" s="3118">
        <f t="shared" si="41"/>
        <v>38.751342549284551</v>
      </c>
      <c r="I92" s="602">
        <v>638</v>
      </c>
      <c r="J92" s="3096">
        <f t="shared" si="49"/>
        <v>19.124700239808153</v>
      </c>
      <c r="K92" s="603">
        <v>36789</v>
      </c>
      <c r="L92" s="3103">
        <f t="shared" si="43"/>
        <v>25.492152582891592</v>
      </c>
      <c r="M92" s="602">
        <v>1132</v>
      </c>
      <c r="N92" s="3100">
        <f t="shared" si="51"/>
        <v>33.932853717026376</v>
      </c>
      <c r="O92" s="744">
        <v>49724</v>
      </c>
      <c r="P92" s="3103">
        <f t="shared" si="45"/>
        <v>34.455184838720854</v>
      </c>
      <c r="Q92" s="1996">
        <v>44</v>
      </c>
      <c r="R92" s="3096">
        <f t="shared" si="48"/>
        <v>1.3189448441247003</v>
      </c>
      <c r="S92" s="604">
        <v>1878</v>
      </c>
      <c r="T92" s="3103">
        <f t="shared" si="47"/>
        <v>1.3013200291030038</v>
      </c>
      <c r="U92" s="410"/>
      <c r="V92" s="410"/>
      <c r="W92" s="410"/>
    </row>
    <row r="93" spans="2:24">
      <c r="B93" s="519" t="s">
        <v>726</v>
      </c>
      <c r="C93" s="409">
        <f>SUM(E93,I93,M93,Q93)</f>
        <v>3321</v>
      </c>
      <c r="D93" s="2147">
        <f>SUM(G93,K93,O93,S93)</f>
        <v>143006</v>
      </c>
      <c r="E93" s="572">
        <v>1512</v>
      </c>
      <c r="F93" s="3095">
        <f t="shared" si="50"/>
        <v>45.528455284552841</v>
      </c>
      <c r="G93" s="2148">
        <v>55360</v>
      </c>
      <c r="H93" s="3119">
        <f t="shared" si="41"/>
        <v>38.711662447729466</v>
      </c>
      <c r="I93" s="572">
        <v>658</v>
      </c>
      <c r="J93" s="3095">
        <f t="shared" si="49"/>
        <v>19.813309244203552</v>
      </c>
      <c r="K93" s="2149">
        <v>38142</v>
      </c>
      <c r="L93" s="3104">
        <f t="shared" si="43"/>
        <v>26.671608184271989</v>
      </c>
      <c r="M93" s="572">
        <v>1106</v>
      </c>
      <c r="N93" s="3095">
        <f t="shared" si="51"/>
        <v>33.303221921108097</v>
      </c>
      <c r="O93" s="2148">
        <v>47760</v>
      </c>
      <c r="P93" s="3104">
        <f t="shared" si="45"/>
        <v>33.397200117477588</v>
      </c>
      <c r="Q93" s="1997">
        <v>45</v>
      </c>
      <c r="R93" s="3095">
        <f t="shared" si="48"/>
        <v>1.3550135501355014</v>
      </c>
      <c r="S93" s="2150">
        <v>1744</v>
      </c>
      <c r="T93" s="3104">
        <f>SUM(S93/$D93)*100</f>
        <v>1.2195292505209572</v>
      </c>
      <c r="U93" s="410"/>
      <c r="V93" s="410"/>
      <c r="W93" s="410"/>
    </row>
    <row r="94" spans="2:24">
      <c r="B94" s="2153" t="s">
        <v>772</v>
      </c>
      <c r="C94" s="2142">
        <v>3320</v>
      </c>
      <c r="D94" s="2652">
        <v>142036</v>
      </c>
      <c r="E94" s="2156">
        <v>1517</v>
      </c>
      <c r="F94" s="3097">
        <f t="shared" si="50"/>
        <v>45.692771084337345</v>
      </c>
      <c r="G94" s="2653">
        <v>55259</v>
      </c>
      <c r="H94" s="3120">
        <f t="shared" si="41"/>
        <v>38.904925511842073</v>
      </c>
      <c r="I94" s="2156">
        <v>653</v>
      </c>
      <c r="J94" s="3097">
        <f t="shared" si="49"/>
        <v>19.668674698795179</v>
      </c>
      <c r="K94" s="2654">
        <v>37427</v>
      </c>
      <c r="L94" s="3108">
        <f t="shared" si="43"/>
        <v>26.350361880086737</v>
      </c>
      <c r="M94" s="2156">
        <v>1108</v>
      </c>
      <c r="N94" s="3097">
        <f t="shared" si="51"/>
        <v>33.373493975903614</v>
      </c>
      <c r="O94" s="2653">
        <v>47846</v>
      </c>
      <c r="P94" s="3108">
        <f t="shared" si="45"/>
        <v>33.685826128587124</v>
      </c>
      <c r="Q94" s="2152">
        <v>42</v>
      </c>
      <c r="R94" s="3097">
        <f t="shared" ref="R94:R99" si="52">SUM(Q94/$C94)*100</f>
        <v>1.2650602409638554</v>
      </c>
      <c r="S94" s="2697">
        <v>1504</v>
      </c>
      <c r="T94" s="3108">
        <f t="shared" ref="T94" si="53">SUM(S94/$D94)*100</f>
        <v>1.0588864794840744</v>
      </c>
      <c r="U94" s="410"/>
      <c r="V94" s="410"/>
      <c r="W94" s="410"/>
    </row>
    <row r="95" spans="2:24">
      <c r="B95" s="519" t="s">
        <v>769</v>
      </c>
      <c r="C95" s="409">
        <v>3272</v>
      </c>
      <c r="D95" s="1320">
        <v>138110</v>
      </c>
      <c r="E95" s="572">
        <v>1491</v>
      </c>
      <c r="F95" s="3094">
        <f t="shared" si="50"/>
        <v>45.568459657701709</v>
      </c>
      <c r="G95" s="2693">
        <v>52772</v>
      </c>
      <c r="H95" s="3121">
        <f t="shared" ref="H95:H101" si="54">SUM(G95/$D95)*100</f>
        <v>38.210122366229818</v>
      </c>
      <c r="I95" s="572">
        <v>645</v>
      </c>
      <c r="J95" s="3094">
        <f t="shared" si="49"/>
        <v>19.712713936430319</v>
      </c>
      <c r="K95" s="2696">
        <v>36790</v>
      </c>
      <c r="L95" s="3121">
        <f t="shared" ref="L95:L101" si="55">SUM(K95/$D95)*100</f>
        <v>26.638186952429223</v>
      </c>
      <c r="M95" s="572">
        <v>1093</v>
      </c>
      <c r="N95" s="3094">
        <f t="shared" si="51"/>
        <v>33.404645476772615</v>
      </c>
      <c r="O95" s="2693">
        <v>47044</v>
      </c>
      <c r="P95" s="3121">
        <f t="shared" ref="P95:P101" si="56">SUM(O95/$D95)*100</f>
        <v>34.062703642024474</v>
      </c>
      <c r="Q95" s="1997">
        <v>43</v>
      </c>
      <c r="R95" s="3094">
        <f t="shared" si="52"/>
        <v>1.3141809290953546</v>
      </c>
      <c r="S95" s="2695">
        <v>1504</v>
      </c>
      <c r="T95" s="3104">
        <f t="shared" ref="T95:T101" si="57">SUM(S95/$D95)*100</f>
        <v>1.0889870393164869</v>
      </c>
      <c r="U95" s="410"/>
      <c r="V95" s="410"/>
      <c r="W95" s="410"/>
    </row>
    <row r="96" spans="2:24">
      <c r="B96" s="1864" t="s">
        <v>802</v>
      </c>
      <c r="C96" s="601">
        <v>3280</v>
      </c>
      <c r="D96" s="1533">
        <v>135798</v>
      </c>
      <c r="E96" s="602">
        <v>1490</v>
      </c>
      <c r="F96" s="3096">
        <f t="shared" si="50"/>
        <v>45.426829268292686</v>
      </c>
      <c r="G96" s="745">
        <v>51515</v>
      </c>
      <c r="H96" s="3118">
        <f t="shared" si="54"/>
        <v>37.935021134331876</v>
      </c>
      <c r="I96" s="602">
        <v>648</v>
      </c>
      <c r="J96" s="3096">
        <f t="shared" si="49"/>
        <v>19.756097560975611</v>
      </c>
      <c r="K96" s="603">
        <v>36318</v>
      </c>
      <c r="L96" s="3108">
        <f t="shared" si="55"/>
        <v>26.744134670613708</v>
      </c>
      <c r="M96" s="602">
        <v>1097</v>
      </c>
      <c r="N96" s="3096">
        <f t="shared" si="51"/>
        <v>33.445121951219512</v>
      </c>
      <c r="O96" s="745">
        <v>46455</v>
      </c>
      <c r="P96" s="3118">
        <f t="shared" si="56"/>
        <v>34.208898511023726</v>
      </c>
      <c r="Q96" s="1996">
        <v>45</v>
      </c>
      <c r="R96" s="3096">
        <f t="shared" si="52"/>
        <v>1.3719512195121952</v>
      </c>
      <c r="S96" s="604">
        <v>1510</v>
      </c>
      <c r="T96" s="3108">
        <f t="shared" si="57"/>
        <v>1.1119456840306927</v>
      </c>
      <c r="U96" s="410"/>
      <c r="V96" s="410"/>
      <c r="W96" s="410"/>
    </row>
    <row r="97" spans="1:23">
      <c r="B97" s="519" t="s">
        <v>798</v>
      </c>
      <c r="C97" s="409">
        <v>3253</v>
      </c>
      <c r="D97" s="2147">
        <v>132714</v>
      </c>
      <c r="E97" s="572">
        <v>1478</v>
      </c>
      <c r="F97" s="3094">
        <f t="shared" si="50"/>
        <v>45.434983092529976</v>
      </c>
      <c r="G97" s="2148">
        <v>49986</v>
      </c>
      <c r="H97" s="3119">
        <f t="shared" si="54"/>
        <v>37.664451376644514</v>
      </c>
      <c r="I97" s="572">
        <v>658</v>
      </c>
      <c r="J97" s="3094">
        <f t="shared" si="49"/>
        <v>20.227482324008609</v>
      </c>
      <c r="K97" s="2149">
        <v>36073</v>
      </c>
      <c r="L97" s="3104">
        <f t="shared" si="55"/>
        <v>27.181005771810057</v>
      </c>
      <c r="M97" s="572">
        <v>1074</v>
      </c>
      <c r="N97" s="3094">
        <f t="shared" si="51"/>
        <v>33.015677835843839</v>
      </c>
      <c r="O97" s="2148">
        <v>45197</v>
      </c>
      <c r="P97" s="3119">
        <f t="shared" si="56"/>
        <v>34.055939840559397</v>
      </c>
      <c r="Q97" s="1997">
        <v>43</v>
      </c>
      <c r="R97" s="3094">
        <f t="shared" si="52"/>
        <v>1.3218567476175838</v>
      </c>
      <c r="S97" s="2150">
        <v>1458</v>
      </c>
      <c r="T97" s="3104">
        <f t="shared" si="57"/>
        <v>1.0986030109860301</v>
      </c>
      <c r="U97" s="2651"/>
      <c r="V97" s="410"/>
      <c r="W97" s="410"/>
    </row>
    <row r="98" spans="1:23">
      <c r="B98" s="1864" t="s">
        <v>871</v>
      </c>
      <c r="C98" s="601">
        <v>3282</v>
      </c>
      <c r="D98" s="1533">
        <v>132271</v>
      </c>
      <c r="E98" s="602">
        <v>1495</v>
      </c>
      <c r="F98" s="3096">
        <f t="shared" si="50"/>
        <v>45.551492992078003</v>
      </c>
      <c r="G98" s="745">
        <v>49604</v>
      </c>
      <c r="H98" s="3118">
        <f t="shared" si="54"/>
        <v>37.501795556093171</v>
      </c>
      <c r="I98" s="602">
        <v>664</v>
      </c>
      <c r="J98" s="3096">
        <f t="shared" si="49"/>
        <v>20.231566118220599</v>
      </c>
      <c r="K98" s="603">
        <v>36028</v>
      </c>
      <c r="L98" s="3103">
        <f t="shared" si="55"/>
        <v>27.238018915710928</v>
      </c>
      <c r="M98" s="602">
        <v>1079</v>
      </c>
      <c r="N98" s="3096">
        <f t="shared" si="51"/>
        <v>32.876294942108473</v>
      </c>
      <c r="O98" s="745">
        <v>45181</v>
      </c>
      <c r="P98" s="3118">
        <f t="shared" si="56"/>
        <v>34.157903092892624</v>
      </c>
      <c r="Q98" s="1996">
        <v>44</v>
      </c>
      <c r="R98" s="3096">
        <f t="shared" si="52"/>
        <v>1.3406459475929311</v>
      </c>
      <c r="S98" s="604">
        <v>1458</v>
      </c>
      <c r="T98" s="3103">
        <f t="shared" si="57"/>
        <v>1.102282435303279</v>
      </c>
      <c r="U98" s="410"/>
      <c r="V98" s="410"/>
      <c r="W98" s="410"/>
    </row>
    <row r="99" spans="1:23">
      <c r="B99" s="519" t="s">
        <v>829</v>
      </c>
      <c r="C99" s="409">
        <v>3274</v>
      </c>
      <c r="D99" s="1320">
        <v>128744</v>
      </c>
      <c r="E99" s="572">
        <v>1481</v>
      </c>
      <c r="F99" s="3094">
        <f t="shared" si="50"/>
        <v>45.235186316432497</v>
      </c>
      <c r="G99" s="2693">
        <v>47639</v>
      </c>
      <c r="H99" s="3121">
        <f t="shared" si="54"/>
        <v>37.002889455042563</v>
      </c>
      <c r="I99" s="572">
        <v>693</v>
      </c>
      <c r="J99" s="3094">
        <f t="shared" si="49"/>
        <v>21.166768478924862</v>
      </c>
      <c r="K99" s="2694">
        <v>35965</v>
      </c>
      <c r="L99" s="3104">
        <f t="shared" si="55"/>
        <v>27.935282420928353</v>
      </c>
      <c r="M99" s="572">
        <v>1055</v>
      </c>
      <c r="N99" s="3094">
        <f t="shared" si="51"/>
        <v>32.223579718998167</v>
      </c>
      <c r="O99" s="2693">
        <v>43663</v>
      </c>
      <c r="P99" s="3121">
        <f t="shared" si="56"/>
        <v>33.914590194494501</v>
      </c>
      <c r="Q99" s="1997">
        <v>45</v>
      </c>
      <c r="R99" s="3094">
        <f t="shared" si="52"/>
        <v>1.3744654856444716</v>
      </c>
      <c r="S99" s="2695">
        <v>1477</v>
      </c>
      <c r="T99" s="3104">
        <f t="shared" si="57"/>
        <v>1.1472379295345803</v>
      </c>
      <c r="U99" s="410"/>
      <c r="V99" s="1534"/>
      <c r="W99" s="410"/>
    </row>
    <row r="100" spans="1:23" s="2833" customFormat="1">
      <c r="B100" s="2934" t="s">
        <v>874</v>
      </c>
      <c r="C100" s="2935">
        <f>E26</f>
        <v>3279</v>
      </c>
      <c r="D100" s="2936">
        <f>G26</f>
        <v>127040</v>
      </c>
      <c r="E100" s="2937">
        <v>1471</v>
      </c>
      <c r="F100" s="3115">
        <f t="shared" ref="F100:F101" si="58">SUM(E100/$C100)*100</f>
        <v>44.861238182372674</v>
      </c>
      <c r="G100" s="2938">
        <v>46503</v>
      </c>
      <c r="H100" s="3122">
        <f t="shared" si="54"/>
        <v>36.605006297229217</v>
      </c>
      <c r="I100" s="2937">
        <v>705</v>
      </c>
      <c r="J100" s="3115">
        <f t="shared" ref="J100:J101" si="59">SUM(I100/$C100)*100</f>
        <v>21.500457456541628</v>
      </c>
      <c r="K100" s="2939">
        <v>35862</v>
      </c>
      <c r="L100" s="3126">
        <f t="shared" si="55"/>
        <v>28.22890428211587</v>
      </c>
      <c r="M100" s="2937">
        <v>1056</v>
      </c>
      <c r="N100" s="3115">
        <f t="shared" ref="N100:N101" si="60">SUM(M100/$C100)*100</f>
        <v>32.204940530649587</v>
      </c>
      <c r="O100" s="2938">
        <v>43148</v>
      </c>
      <c r="P100" s="3122">
        <f t="shared" si="56"/>
        <v>33.964105793450884</v>
      </c>
      <c r="Q100" s="2940">
        <v>47</v>
      </c>
      <c r="R100" s="3115">
        <f t="shared" ref="R100:R101" si="61">SUM(Q100/$C100)*100</f>
        <v>1.4333638304361085</v>
      </c>
      <c r="S100" s="2941">
        <v>1527</v>
      </c>
      <c r="T100" s="3126">
        <f t="shared" si="57"/>
        <v>1.2019836272040303</v>
      </c>
      <c r="U100" s="2932"/>
      <c r="V100" s="2933"/>
      <c r="W100" s="2832"/>
    </row>
    <row r="101" spans="1:23" s="2833" customFormat="1">
      <c r="B101" s="519" t="s">
        <v>868</v>
      </c>
      <c r="C101" s="3639">
        <f>E27</f>
        <v>3263</v>
      </c>
      <c r="D101" s="3640">
        <f>G27</f>
        <v>124348</v>
      </c>
      <c r="E101" s="3655">
        <v>1446</v>
      </c>
      <c r="F101" s="3656">
        <f t="shared" si="58"/>
        <v>44.315047502298498</v>
      </c>
      <c r="G101" s="3657">
        <v>44647</v>
      </c>
      <c r="H101" s="3658">
        <f t="shared" si="54"/>
        <v>35.904879853314888</v>
      </c>
      <c r="I101" s="3655">
        <v>720</v>
      </c>
      <c r="J101" s="3656">
        <f t="shared" si="59"/>
        <v>22.065583818571866</v>
      </c>
      <c r="K101" s="3657">
        <v>36016</v>
      </c>
      <c r="L101" s="3658">
        <f t="shared" si="55"/>
        <v>28.9638755749992</v>
      </c>
      <c r="M101" s="3655">
        <v>1047</v>
      </c>
      <c r="N101" s="3656">
        <f t="shared" si="60"/>
        <v>32.087036469506593</v>
      </c>
      <c r="O101" s="3657">
        <v>42022</v>
      </c>
      <c r="P101" s="3658">
        <f t="shared" si="56"/>
        <v>33.793868819763887</v>
      </c>
      <c r="Q101" s="3655">
        <v>50</v>
      </c>
      <c r="R101" s="3656">
        <f t="shared" si="61"/>
        <v>1.5323322096230463</v>
      </c>
      <c r="S101" s="3657">
        <v>1663</v>
      </c>
      <c r="T101" s="3658">
        <f t="shared" si="57"/>
        <v>1.3373757519220253</v>
      </c>
      <c r="U101" s="3659">
        <f>C101-E101-I101-M101-Q101</f>
        <v>0</v>
      </c>
      <c r="V101" s="3659">
        <f>D101-G101-K101-O101-S101</f>
        <v>0</v>
      </c>
      <c r="W101" s="2832"/>
    </row>
    <row r="102" spans="1:23">
      <c r="B102" s="2948" t="s">
        <v>925</v>
      </c>
      <c r="C102" s="2942">
        <f>E28</f>
        <v>3281</v>
      </c>
      <c r="D102" s="2943">
        <f>G28</f>
        <v>123279</v>
      </c>
      <c r="E102" s="602">
        <v>1454</v>
      </c>
      <c r="F102" s="3096">
        <f t="shared" ref="F102" si="62">SUM(E102/$C102)*100</f>
        <v>44.31575739103932</v>
      </c>
      <c r="G102" s="745">
        <v>44033</v>
      </c>
      <c r="H102" s="3118">
        <f t="shared" ref="H102" si="63">SUM(G102/$D102)*100</f>
        <v>35.7181677333528</v>
      </c>
      <c r="I102" s="602">
        <v>731</v>
      </c>
      <c r="J102" s="3096">
        <f t="shared" ref="J102" si="64">SUM(I102/$C102)*100</f>
        <v>22.279792746113987</v>
      </c>
      <c r="K102" s="603">
        <v>35735</v>
      </c>
      <c r="L102" s="3103">
        <f t="shared" ref="L102" si="65">SUM(K102/$D102)*100</f>
        <v>28.987094314522345</v>
      </c>
      <c r="M102" s="602">
        <v>1049</v>
      </c>
      <c r="N102" s="3096">
        <f t="shared" ref="N102" si="66">SUM(M102/$C102)*100</f>
        <v>31.971959768363305</v>
      </c>
      <c r="O102" s="745">
        <v>41923</v>
      </c>
      <c r="P102" s="3118">
        <f t="shared" ref="P102" si="67">SUM(O102/$D102)*100</f>
        <v>34.006602908849032</v>
      </c>
      <c r="Q102" s="1996">
        <v>47</v>
      </c>
      <c r="R102" s="3096">
        <f t="shared" ref="R102" si="68">SUM(Q102/$C102)*100</f>
        <v>1.4324900944833892</v>
      </c>
      <c r="S102" s="604">
        <v>1588</v>
      </c>
      <c r="T102" s="3103">
        <f t="shared" ref="T102" si="69">SUM(S102/$D102)*100</f>
        <v>1.2881350432758214</v>
      </c>
      <c r="U102" s="5088">
        <f>C102-E102-I102-M102-Q102</f>
        <v>0</v>
      </c>
      <c r="V102" s="5088">
        <f>D102-G102-K102-O102-S102</f>
        <v>0</v>
      </c>
      <c r="W102" s="410"/>
    </row>
    <row r="103" spans="1:23" s="2833" customFormat="1" ht="15.75" thickBot="1">
      <c r="B103" s="3646" t="s">
        <v>946</v>
      </c>
      <c r="C103" s="3647">
        <f>E29</f>
        <v>3269</v>
      </c>
      <c r="D103" s="3648">
        <f>G29</f>
        <v>120926</v>
      </c>
      <c r="E103" s="3641">
        <v>1433</v>
      </c>
      <c r="F103" s="3642">
        <f t="shared" ref="F103" si="70">SUM(E103/$C103)*100</f>
        <v>43.836035484857753</v>
      </c>
      <c r="G103" s="3643">
        <v>42813</v>
      </c>
      <c r="H103" s="3644">
        <f t="shared" ref="H103" si="71">SUM(G103/$D103)*100</f>
        <v>35.404296842697185</v>
      </c>
      <c r="I103" s="3641">
        <v>750</v>
      </c>
      <c r="J103" s="3642">
        <f t="shared" ref="J103" si="72">SUM(I103/$C103)*100</f>
        <v>22.942795962067912</v>
      </c>
      <c r="K103" s="3643">
        <v>35767</v>
      </c>
      <c r="L103" s="3644">
        <f t="shared" ref="L103" si="73">SUM(K103/$D103)*100</f>
        <v>29.577592908059476</v>
      </c>
      <c r="M103" s="3641">
        <v>1039</v>
      </c>
      <c r="N103" s="3642">
        <f t="shared" ref="N103" si="74">SUM(M103/$C103)*100</f>
        <v>31.783420006118078</v>
      </c>
      <c r="O103" s="3643">
        <v>40758</v>
      </c>
      <c r="P103" s="3644">
        <f t="shared" ref="P103" si="75">SUM(O103/$D103)*100</f>
        <v>33.70491044109621</v>
      </c>
      <c r="Q103" s="3641">
        <v>47</v>
      </c>
      <c r="R103" s="3642">
        <f t="shared" ref="R103" si="76">SUM(Q103/$C103)*100</f>
        <v>1.4377485469562559</v>
      </c>
      <c r="S103" s="3643">
        <v>1588</v>
      </c>
      <c r="T103" s="3644">
        <f t="shared" ref="T103" si="77">SUM(S103/$D103)*100</f>
        <v>1.3131998081471312</v>
      </c>
      <c r="U103" s="5088">
        <f>C103-E103-I103-M103-Q103</f>
        <v>0</v>
      </c>
      <c r="V103" s="5088">
        <f>D103-G103-K103-O103-S103</f>
        <v>0</v>
      </c>
      <c r="W103" s="2832"/>
    </row>
    <row r="104" spans="1:23" ht="12.75" customHeight="1">
      <c r="A104" s="269"/>
      <c r="B104" s="2923" t="s">
        <v>309</v>
      </c>
      <c r="C104" s="2923"/>
      <c r="D104" s="2924"/>
      <c r="E104" s="2924"/>
      <c r="F104" s="3109"/>
      <c r="G104" s="2924"/>
      <c r="H104" s="3109"/>
      <c r="I104" s="2925"/>
      <c r="J104" s="2925"/>
      <c r="K104" s="2925"/>
      <c r="L104" s="3124"/>
      <c r="M104" s="2925"/>
      <c r="N104" s="3124"/>
      <c r="O104" s="2924"/>
      <c r="P104" s="3124"/>
      <c r="Q104" s="2925"/>
      <c r="R104" s="2925"/>
      <c r="S104" s="2924"/>
      <c r="T104" s="2925"/>
      <c r="U104" s="269"/>
    </row>
    <row r="105" spans="1:23" ht="6" customHeight="1">
      <c r="B105" s="268"/>
      <c r="C105" s="268"/>
      <c r="D105" s="268"/>
      <c r="E105" s="268"/>
      <c r="F105" s="3110"/>
      <c r="G105" s="268"/>
      <c r="H105" s="3110"/>
      <c r="I105" s="269"/>
      <c r="J105" s="269"/>
      <c r="K105" s="269"/>
      <c r="L105" s="3125"/>
      <c r="M105" s="269"/>
      <c r="N105" s="3125"/>
      <c r="O105" s="268"/>
      <c r="P105" s="3125"/>
      <c r="Q105" s="269"/>
      <c r="R105" s="269"/>
      <c r="S105" s="268"/>
      <c r="T105" s="269"/>
    </row>
    <row r="106" spans="1:23" ht="24" customHeight="1">
      <c r="B106" s="4883" t="s">
        <v>319</v>
      </c>
      <c r="C106" s="4884"/>
      <c r="D106" s="4884"/>
      <c r="E106" s="4884"/>
      <c r="F106" s="4884"/>
      <c r="G106" s="4884"/>
      <c r="H106" s="4884"/>
      <c r="I106" s="4884"/>
      <c r="J106" s="4884"/>
      <c r="K106" s="4884"/>
      <c r="L106" s="4884"/>
      <c r="M106" s="4884"/>
      <c r="N106" s="4884"/>
      <c r="O106" s="4884"/>
      <c r="P106" s="4884"/>
      <c r="Q106" s="4884"/>
      <c r="R106" s="4884"/>
      <c r="S106" s="4884"/>
      <c r="T106" s="4884"/>
    </row>
    <row r="107" spans="1:23" ht="24" customHeight="1">
      <c r="B107" s="1464"/>
      <c r="C107" s="1259"/>
      <c r="D107" s="1259"/>
      <c r="E107" s="1259"/>
      <c r="F107" s="3017"/>
      <c r="G107" s="1259"/>
      <c r="H107" s="3017"/>
      <c r="I107" s="1259"/>
      <c r="J107" s="1259"/>
      <c r="K107" s="1259"/>
      <c r="L107" s="3017"/>
      <c r="M107" s="1259"/>
      <c r="N107" s="3017"/>
      <c r="O107" s="1259"/>
      <c r="P107" s="3017"/>
      <c r="Q107" s="1259"/>
      <c r="R107" s="1259"/>
      <c r="S107" s="1259"/>
      <c r="T107" s="1259"/>
    </row>
    <row r="108" spans="1:23" ht="15.75" thickBot="1"/>
    <row r="109" spans="1:23" ht="15" customHeight="1">
      <c r="B109" s="260" t="s">
        <v>50</v>
      </c>
      <c r="C109" s="260"/>
      <c r="E109" s="4824" t="s">
        <v>48</v>
      </c>
      <c r="F109" s="4825"/>
      <c r="G109" s="4825"/>
      <c r="H109" s="4825"/>
      <c r="I109" s="4825"/>
      <c r="J109" s="4825"/>
      <c r="K109" s="4825"/>
      <c r="L109" s="4825"/>
      <c r="M109" s="4825"/>
      <c r="N109" s="4825"/>
      <c r="O109" s="4825"/>
      <c r="P109" s="4825"/>
      <c r="Q109" s="4826"/>
      <c r="R109" s="262"/>
      <c r="S109" s="262"/>
      <c r="T109" s="262"/>
    </row>
    <row r="110" spans="1:23" ht="15.75" customHeight="1" thickBot="1">
      <c r="B110" s="404"/>
      <c r="C110" s="264"/>
      <c r="E110" s="4841" t="s">
        <v>315</v>
      </c>
      <c r="F110" s="4842"/>
      <c r="G110" s="4842"/>
      <c r="H110" s="4842"/>
      <c r="I110" s="4842"/>
      <c r="J110" s="4842"/>
      <c r="K110" s="4842"/>
      <c r="L110" s="4842"/>
      <c r="M110" s="4842"/>
      <c r="N110" s="4842"/>
      <c r="O110" s="4842"/>
      <c r="P110" s="4842"/>
      <c r="Q110" s="4843"/>
      <c r="R110" s="265"/>
      <c r="S110" s="411"/>
      <c r="T110" s="265"/>
    </row>
    <row r="111" spans="1:23" ht="23.25" customHeight="1" thickBot="1">
      <c r="B111" s="550"/>
      <c r="C111" s="4849" t="s">
        <v>316</v>
      </c>
      <c r="D111" s="4850"/>
      <c r="E111" s="4846" t="s">
        <v>311</v>
      </c>
      <c r="F111" s="4847"/>
      <c r="G111" s="4847"/>
      <c r="H111" s="4848"/>
      <c r="I111" s="4846" t="s">
        <v>312</v>
      </c>
      <c r="J111" s="4851"/>
      <c r="K111" s="4851"/>
      <c r="L111" s="4852"/>
      <c r="M111" s="4846" t="s">
        <v>313</v>
      </c>
      <c r="N111" s="4851"/>
      <c r="O111" s="4851"/>
      <c r="P111" s="4852"/>
      <c r="Q111" s="4853" t="s">
        <v>314</v>
      </c>
      <c r="R111" s="4851"/>
      <c r="S111" s="4851"/>
      <c r="T111" s="4852"/>
    </row>
    <row r="112" spans="1:23" s="318" customFormat="1" ht="28.5" customHeight="1">
      <c r="B112" s="539" t="s">
        <v>228</v>
      </c>
      <c r="C112" s="743" t="s">
        <v>304</v>
      </c>
      <c r="D112" s="547" t="s">
        <v>305</v>
      </c>
      <c r="E112" s="549" t="s">
        <v>306</v>
      </c>
      <c r="F112" s="3092" t="s">
        <v>103</v>
      </c>
      <c r="G112" s="273" t="s">
        <v>307</v>
      </c>
      <c r="H112" s="3102" t="s">
        <v>103</v>
      </c>
      <c r="I112" s="275" t="s">
        <v>306</v>
      </c>
      <c r="J112" s="3092" t="s">
        <v>103</v>
      </c>
      <c r="K112" s="273" t="s">
        <v>307</v>
      </c>
      <c r="L112" s="3102" t="s">
        <v>103</v>
      </c>
      <c r="M112" s="275" t="s">
        <v>306</v>
      </c>
      <c r="N112" s="3092" t="s">
        <v>103</v>
      </c>
      <c r="O112" s="273" t="s">
        <v>307</v>
      </c>
      <c r="P112" s="3102" t="s">
        <v>103</v>
      </c>
      <c r="Q112" s="275" t="s">
        <v>306</v>
      </c>
      <c r="R112" s="3092" t="s">
        <v>103</v>
      </c>
      <c r="S112" s="273" t="s">
        <v>307</v>
      </c>
      <c r="T112" s="3102" t="s">
        <v>103</v>
      </c>
    </row>
    <row r="113" spans="2:23">
      <c r="B113" s="540" t="s">
        <v>234</v>
      </c>
      <c r="C113" s="315">
        <v>191</v>
      </c>
      <c r="D113" s="295">
        <v>77528</v>
      </c>
      <c r="E113" s="283">
        <v>19</v>
      </c>
      <c r="F113" s="3097">
        <v>9.9476439790575917</v>
      </c>
      <c r="G113" s="279">
        <v>4402</v>
      </c>
      <c r="H113" s="3103">
        <v>5.6779486121143332</v>
      </c>
      <c r="I113" s="283">
        <v>87</v>
      </c>
      <c r="J113" s="3096">
        <v>45.549738219895289</v>
      </c>
      <c r="K113" s="297">
        <v>47665</v>
      </c>
      <c r="L113" s="3106">
        <v>61.481013311319778</v>
      </c>
      <c r="M113" s="283">
        <v>83</v>
      </c>
      <c r="N113" s="3096">
        <v>43.455497382198956</v>
      </c>
      <c r="O113" s="279">
        <v>24879</v>
      </c>
      <c r="P113" s="3103">
        <v>32.09034155401919</v>
      </c>
      <c r="Q113" s="283">
        <v>2</v>
      </c>
      <c r="R113" s="3096">
        <v>1.0471204188481675</v>
      </c>
      <c r="S113" s="279">
        <v>582</v>
      </c>
      <c r="T113" s="3103">
        <v>0.75069652254669283</v>
      </c>
    </row>
    <row r="114" spans="2:23">
      <c r="B114" s="540" t="s">
        <v>122</v>
      </c>
      <c r="C114" s="316">
        <v>195</v>
      </c>
      <c r="D114" s="287">
        <v>78395</v>
      </c>
      <c r="E114" s="291">
        <v>19</v>
      </c>
      <c r="F114" s="3095">
        <v>9.7435897435897445</v>
      </c>
      <c r="G114" s="2140">
        <v>4422</v>
      </c>
      <c r="H114" s="3104">
        <v>5.6406658587920147</v>
      </c>
      <c r="I114" s="291">
        <v>90</v>
      </c>
      <c r="J114" s="3095">
        <v>46.153846153846153</v>
      </c>
      <c r="K114" s="2134">
        <v>48327</v>
      </c>
      <c r="L114" s="3117">
        <v>61.645513106703234</v>
      </c>
      <c r="M114" s="291">
        <v>84</v>
      </c>
      <c r="N114" s="3095">
        <v>43.07692307692308</v>
      </c>
      <c r="O114" s="2140">
        <v>25064</v>
      </c>
      <c r="P114" s="3104">
        <v>31.971426749154919</v>
      </c>
      <c r="Q114" s="291">
        <v>2</v>
      </c>
      <c r="R114" s="3095">
        <v>1.0256410256410255</v>
      </c>
      <c r="S114" s="2140">
        <v>582</v>
      </c>
      <c r="T114" s="3104">
        <v>0.74239428534983098</v>
      </c>
      <c r="U114" s="410"/>
    </row>
    <row r="115" spans="2:23">
      <c r="B115" s="540" t="s">
        <v>308</v>
      </c>
      <c r="C115" s="315">
        <v>195</v>
      </c>
      <c r="D115" s="295">
        <v>78633</v>
      </c>
      <c r="E115" s="283">
        <v>20</v>
      </c>
      <c r="F115" s="3097">
        <v>10.256410256410255</v>
      </c>
      <c r="G115" s="279">
        <v>5141</v>
      </c>
      <c r="H115" s="3103">
        <v>6.5379675199979657</v>
      </c>
      <c r="I115" s="283">
        <v>91</v>
      </c>
      <c r="J115" s="3096">
        <v>46.666666666666664</v>
      </c>
      <c r="K115" s="297">
        <v>48483</v>
      </c>
      <c r="L115" s="3106">
        <v>61.657319446034109</v>
      </c>
      <c r="M115" s="283">
        <v>82</v>
      </c>
      <c r="N115" s="3096">
        <v>42.051282051282051</v>
      </c>
      <c r="O115" s="279">
        <v>24427</v>
      </c>
      <c r="P115" s="3103">
        <v>31.064565767553066</v>
      </c>
      <c r="Q115" s="283">
        <v>2</v>
      </c>
      <c r="R115" s="3096">
        <v>1.0256410256410255</v>
      </c>
      <c r="S115" s="279">
        <v>582</v>
      </c>
      <c r="T115" s="3103">
        <v>0.74014726641486395</v>
      </c>
    </row>
    <row r="116" spans="2:23">
      <c r="B116" s="2831" t="s">
        <v>126</v>
      </c>
      <c r="C116" s="409">
        <v>208</v>
      </c>
      <c r="D116" s="287">
        <v>85903</v>
      </c>
      <c r="E116" s="291">
        <v>21</v>
      </c>
      <c r="F116" s="3095">
        <f t="shared" ref="F116:F125" si="78">SUM(E116/$C116)*100</f>
        <v>10.096153846153847</v>
      </c>
      <c r="G116" s="2141">
        <v>5759</v>
      </c>
      <c r="H116" s="3104">
        <f t="shared" ref="H116:H137" si="79">SUM(G116/$D116)*100</f>
        <v>6.7040731988405531</v>
      </c>
      <c r="I116" s="301">
        <v>104</v>
      </c>
      <c r="J116" s="3095">
        <f t="shared" ref="J116:J125" si="80">SUM(I116/$C116)*100</f>
        <v>50</v>
      </c>
      <c r="K116" s="2134">
        <v>55173</v>
      </c>
      <c r="L116" s="3117">
        <f t="shared" ref="L116:L137" si="81">SUM(K116/$D116)*100</f>
        <v>64.227093349475567</v>
      </c>
      <c r="M116" s="301">
        <v>81</v>
      </c>
      <c r="N116" s="3095">
        <f t="shared" ref="N116:N125" si="82">SUM(M116/$C116)*100</f>
        <v>38.942307692307693</v>
      </c>
      <c r="O116" s="2141">
        <v>24389</v>
      </c>
      <c r="P116" s="3104">
        <f t="shared" ref="P116:P137" si="83">SUM(O116/$D116)*100</f>
        <v>28.39132509923984</v>
      </c>
      <c r="Q116" s="301">
        <v>2</v>
      </c>
      <c r="R116" s="3095">
        <f t="shared" ref="R116:R122" si="84">SUM(Q116/$C116)*100</f>
        <v>0.96153846153846156</v>
      </c>
      <c r="S116" s="2140">
        <v>582</v>
      </c>
      <c r="T116" s="3104">
        <f t="shared" ref="T116:T125" si="85">SUM(S116/$D116)*100</f>
        <v>0.67750835244403573</v>
      </c>
      <c r="U116" s="410"/>
      <c r="V116" s="410"/>
    </row>
    <row r="117" spans="2:23">
      <c r="B117" s="540" t="s">
        <v>456</v>
      </c>
      <c r="C117" s="2142">
        <v>210</v>
      </c>
      <c r="D117" s="2143">
        <v>85930</v>
      </c>
      <c r="E117" s="2144">
        <v>23</v>
      </c>
      <c r="F117" s="3113">
        <f t="shared" si="78"/>
        <v>10.952380952380953</v>
      </c>
      <c r="G117" s="2145">
        <v>6121</v>
      </c>
      <c r="H117" s="3108">
        <f t="shared" si="79"/>
        <v>7.1232398463865936</v>
      </c>
      <c r="I117" s="2144">
        <v>100</v>
      </c>
      <c r="J117" s="3113">
        <f t="shared" si="80"/>
        <v>47.619047619047613</v>
      </c>
      <c r="K117" s="2138">
        <v>52209</v>
      </c>
      <c r="L117" s="3108">
        <f t="shared" si="81"/>
        <v>60.757593389968577</v>
      </c>
      <c r="M117" s="2144">
        <v>85</v>
      </c>
      <c r="N117" s="3113">
        <f t="shared" si="82"/>
        <v>40.476190476190474</v>
      </c>
      <c r="O117" s="2138">
        <v>27018</v>
      </c>
      <c r="P117" s="3108">
        <f t="shared" si="83"/>
        <v>31.441871290585361</v>
      </c>
      <c r="Q117" s="2144">
        <v>2</v>
      </c>
      <c r="R117" s="3113">
        <f t="shared" si="84"/>
        <v>0.95238095238095244</v>
      </c>
      <c r="S117" s="2138">
        <v>582</v>
      </c>
      <c r="T117" s="3108">
        <f t="shared" si="85"/>
        <v>0.67729547305946702</v>
      </c>
      <c r="U117" s="410"/>
      <c r="V117" s="410"/>
    </row>
    <row r="118" spans="2:23">
      <c r="B118" s="519" t="s">
        <v>571</v>
      </c>
      <c r="C118" s="409">
        <v>255</v>
      </c>
      <c r="D118" s="287">
        <v>97029</v>
      </c>
      <c r="E118" s="291">
        <v>35</v>
      </c>
      <c r="F118" s="3114">
        <f t="shared" si="78"/>
        <v>13.725490196078432</v>
      </c>
      <c r="G118" s="2146">
        <v>9335</v>
      </c>
      <c r="H118" s="3104">
        <f t="shared" si="79"/>
        <v>9.6208350080903635</v>
      </c>
      <c r="I118" s="291">
        <v>127</v>
      </c>
      <c r="J118" s="3114">
        <f t="shared" si="80"/>
        <v>49.803921568627452</v>
      </c>
      <c r="K118" s="2134">
        <v>60653</v>
      </c>
      <c r="L118" s="3104">
        <f t="shared" si="81"/>
        <v>62.510177369652375</v>
      </c>
      <c r="M118" s="291">
        <v>91</v>
      </c>
      <c r="N118" s="3114">
        <f t="shared" si="82"/>
        <v>35.686274509803923</v>
      </c>
      <c r="O118" s="2134">
        <v>26459</v>
      </c>
      <c r="P118" s="3104">
        <f t="shared" si="83"/>
        <v>27.269166950087087</v>
      </c>
      <c r="Q118" s="291">
        <v>2</v>
      </c>
      <c r="R118" s="3114">
        <f t="shared" si="84"/>
        <v>0.78431372549019607</v>
      </c>
      <c r="S118" s="2134">
        <v>582</v>
      </c>
      <c r="T118" s="3104">
        <f t="shared" si="85"/>
        <v>0.59982067217017587</v>
      </c>
      <c r="U118" s="410"/>
      <c r="V118" s="410"/>
    </row>
    <row r="119" spans="2:23">
      <c r="B119" s="540" t="s">
        <v>489</v>
      </c>
      <c r="C119" s="601">
        <v>221</v>
      </c>
      <c r="D119" s="295">
        <v>89883</v>
      </c>
      <c r="E119" s="283">
        <v>28</v>
      </c>
      <c r="F119" s="3100">
        <f t="shared" si="78"/>
        <v>12.669683257918551</v>
      </c>
      <c r="G119" s="2138">
        <v>7972</v>
      </c>
      <c r="H119" s="3106">
        <f t="shared" si="79"/>
        <v>8.8693078780192032</v>
      </c>
      <c r="I119" s="283">
        <v>106</v>
      </c>
      <c r="J119" s="3100">
        <f t="shared" si="80"/>
        <v>47.963800904977376</v>
      </c>
      <c r="K119" s="297">
        <v>55108</v>
      </c>
      <c r="L119" s="3103">
        <f t="shared" si="81"/>
        <v>61.310815170833202</v>
      </c>
      <c r="M119" s="283">
        <v>85</v>
      </c>
      <c r="N119" s="3097">
        <f t="shared" si="82"/>
        <v>38.461538461538467</v>
      </c>
      <c r="O119" s="281">
        <v>26221</v>
      </c>
      <c r="P119" s="3106">
        <f t="shared" si="83"/>
        <v>29.172368523525027</v>
      </c>
      <c r="Q119" s="283">
        <v>2</v>
      </c>
      <c r="R119" s="3097">
        <f t="shared" si="84"/>
        <v>0.90497737556561098</v>
      </c>
      <c r="S119" s="281">
        <v>582</v>
      </c>
      <c r="T119" s="3106">
        <f t="shared" si="85"/>
        <v>0.64750842762257599</v>
      </c>
      <c r="U119" s="410"/>
      <c r="V119" s="1534"/>
    </row>
    <row r="120" spans="2:23">
      <c r="B120" s="519" t="s">
        <v>480</v>
      </c>
      <c r="C120" s="409">
        <v>235</v>
      </c>
      <c r="D120" s="287">
        <v>98096</v>
      </c>
      <c r="E120" s="291">
        <v>33</v>
      </c>
      <c r="F120" s="3114">
        <f t="shared" si="78"/>
        <v>14.042553191489363</v>
      </c>
      <c r="G120" s="2134">
        <v>9721</v>
      </c>
      <c r="H120" s="3117">
        <f t="shared" si="79"/>
        <v>9.9096803131626174</v>
      </c>
      <c r="I120" s="291">
        <v>114</v>
      </c>
      <c r="J120" s="3114">
        <f t="shared" si="80"/>
        <v>48.51063829787234</v>
      </c>
      <c r="K120" s="2134">
        <v>61396</v>
      </c>
      <c r="L120" s="3104">
        <f t="shared" si="81"/>
        <v>62.58766922198663</v>
      </c>
      <c r="M120" s="291">
        <v>86</v>
      </c>
      <c r="N120" s="3095">
        <f t="shared" si="82"/>
        <v>36.595744680851062</v>
      </c>
      <c r="O120" s="2141">
        <v>26397</v>
      </c>
      <c r="P120" s="3117">
        <f t="shared" si="83"/>
        <v>26.909354102104061</v>
      </c>
      <c r="Q120" s="291">
        <v>2</v>
      </c>
      <c r="R120" s="3095">
        <f t="shared" si="84"/>
        <v>0.85106382978723405</v>
      </c>
      <c r="S120" s="2141">
        <v>582</v>
      </c>
      <c r="T120" s="3117">
        <f t="shared" si="85"/>
        <v>0.59329636274669706</v>
      </c>
      <c r="U120" s="410"/>
      <c r="V120" s="410"/>
    </row>
    <row r="121" spans="2:23">
      <c r="B121" s="540" t="s">
        <v>415</v>
      </c>
      <c r="C121" s="601">
        <v>242</v>
      </c>
      <c r="D121" s="295">
        <v>99736</v>
      </c>
      <c r="E121" s="283">
        <v>32</v>
      </c>
      <c r="F121" s="3100">
        <f t="shared" si="78"/>
        <v>13.223140495867769</v>
      </c>
      <c r="G121" s="297">
        <v>8902</v>
      </c>
      <c r="H121" s="3106">
        <f t="shared" si="79"/>
        <v>8.9255634876072829</v>
      </c>
      <c r="I121" s="283">
        <v>118</v>
      </c>
      <c r="J121" s="3100">
        <f t="shared" si="80"/>
        <v>48.760330578512395</v>
      </c>
      <c r="K121" s="297">
        <v>62499</v>
      </c>
      <c r="L121" s="3103">
        <f t="shared" si="81"/>
        <v>62.664434106039948</v>
      </c>
      <c r="M121" s="283">
        <v>90</v>
      </c>
      <c r="N121" s="3096">
        <f t="shared" si="82"/>
        <v>37.190082644628099</v>
      </c>
      <c r="O121" s="281">
        <v>27753</v>
      </c>
      <c r="P121" s="3106">
        <f t="shared" si="83"/>
        <v>27.826461859308576</v>
      </c>
      <c r="Q121" s="283">
        <v>2</v>
      </c>
      <c r="R121" s="3096">
        <f t="shared" si="84"/>
        <v>0.82644628099173556</v>
      </c>
      <c r="S121" s="281">
        <v>582</v>
      </c>
      <c r="T121" s="3106">
        <f t="shared" si="85"/>
        <v>0.58354054704419667</v>
      </c>
      <c r="U121" s="410"/>
      <c r="V121" s="410"/>
    </row>
    <row r="122" spans="2:23">
      <c r="B122" s="519" t="s">
        <v>207</v>
      </c>
      <c r="C122" s="409">
        <v>249</v>
      </c>
      <c r="D122" s="287">
        <v>106713</v>
      </c>
      <c r="E122" s="291">
        <v>31</v>
      </c>
      <c r="F122" s="3114">
        <f t="shared" si="78"/>
        <v>12.449799196787147</v>
      </c>
      <c r="G122" s="2134">
        <v>9261</v>
      </c>
      <c r="H122" s="3117">
        <f t="shared" si="79"/>
        <v>8.6784178122627988</v>
      </c>
      <c r="I122" s="291">
        <v>126</v>
      </c>
      <c r="J122" s="3114">
        <f t="shared" si="80"/>
        <v>50.602409638554214</v>
      </c>
      <c r="K122" s="2134">
        <v>67294</v>
      </c>
      <c r="L122" s="3104">
        <f t="shared" si="81"/>
        <v>63.060732994105685</v>
      </c>
      <c r="M122" s="291">
        <v>90</v>
      </c>
      <c r="N122" s="3095">
        <f t="shared" si="82"/>
        <v>36.144578313253014</v>
      </c>
      <c r="O122" s="2141">
        <v>29576</v>
      </c>
      <c r="P122" s="3117">
        <f t="shared" si="83"/>
        <v>27.715461096586168</v>
      </c>
      <c r="Q122" s="291">
        <v>2</v>
      </c>
      <c r="R122" s="3095">
        <f t="shared" si="84"/>
        <v>0.80321285140562237</v>
      </c>
      <c r="S122" s="2141">
        <v>582</v>
      </c>
      <c r="T122" s="3117">
        <f t="shared" si="85"/>
        <v>0.54538809704534597</v>
      </c>
      <c r="U122" s="410"/>
      <c r="V122" s="410"/>
      <c r="W122" s="269"/>
    </row>
    <row r="123" spans="2:23">
      <c r="B123" s="1864" t="s">
        <v>664</v>
      </c>
      <c r="C123" s="601">
        <v>249</v>
      </c>
      <c r="D123" s="295">
        <v>105732</v>
      </c>
      <c r="E123" s="283">
        <v>32</v>
      </c>
      <c r="F123" s="3100">
        <f t="shared" si="78"/>
        <v>12.851405622489958</v>
      </c>
      <c r="G123" s="297">
        <v>9918</v>
      </c>
      <c r="H123" s="3103">
        <f t="shared" si="79"/>
        <v>9.3803200544773571</v>
      </c>
      <c r="I123" s="283">
        <v>123</v>
      </c>
      <c r="J123" s="3100">
        <f t="shared" si="80"/>
        <v>49.397590361445779</v>
      </c>
      <c r="K123" s="297">
        <v>65015</v>
      </c>
      <c r="L123" s="3103">
        <f t="shared" si="81"/>
        <v>61.49037188363031</v>
      </c>
      <c r="M123" s="283">
        <v>92</v>
      </c>
      <c r="N123" s="3100">
        <f t="shared" si="82"/>
        <v>36.947791164658632</v>
      </c>
      <c r="O123" s="297">
        <v>30217</v>
      </c>
      <c r="P123" s="3103">
        <f t="shared" si="83"/>
        <v>28.578859758635041</v>
      </c>
      <c r="Q123" s="283">
        <v>2</v>
      </c>
      <c r="R123" s="3100">
        <f t="shared" ref="R123:R128" si="86">SUM(Q123/$C123)*100</f>
        <v>0.80321285140562237</v>
      </c>
      <c r="S123" s="312">
        <v>582</v>
      </c>
      <c r="T123" s="3103">
        <f t="shared" si="85"/>
        <v>0.55044830325729199</v>
      </c>
      <c r="U123" s="410"/>
      <c r="V123" s="1534"/>
      <c r="W123" s="269"/>
    </row>
    <row r="124" spans="2:23">
      <c r="B124" s="519" t="s">
        <v>626</v>
      </c>
      <c r="C124" s="409">
        <v>256</v>
      </c>
      <c r="D124" s="287">
        <v>110165</v>
      </c>
      <c r="E124" s="291">
        <v>32</v>
      </c>
      <c r="F124" s="3114">
        <f t="shared" si="78"/>
        <v>12.5</v>
      </c>
      <c r="G124" s="2134">
        <v>9539</v>
      </c>
      <c r="H124" s="3104">
        <f t="shared" si="79"/>
        <v>8.658829936912813</v>
      </c>
      <c r="I124" s="291">
        <v>130</v>
      </c>
      <c r="J124" s="3114">
        <f t="shared" si="80"/>
        <v>50.78125</v>
      </c>
      <c r="K124" s="2134">
        <v>69017</v>
      </c>
      <c r="L124" s="3104">
        <f t="shared" si="81"/>
        <v>62.648754141514992</v>
      </c>
      <c r="M124" s="291">
        <v>92</v>
      </c>
      <c r="N124" s="3114">
        <f t="shared" si="82"/>
        <v>35.9375</v>
      </c>
      <c r="O124" s="2134">
        <v>31027</v>
      </c>
      <c r="P124" s="3104">
        <f t="shared" si="83"/>
        <v>28.164117460173376</v>
      </c>
      <c r="Q124" s="291">
        <v>2</v>
      </c>
      <c r="R124" s="3114">
        <f t="shared" si="86"/>
        <v>0.78125</v>
      </c>
      <c r="S124" s="2146">
        <v>582</v>
      </c>
      <c r="T124" s="3104">
        <f t="shared" si="85"/>
        <v>0.52829846139881087</v>
      </c>
      <c r="U124" s="410"/>
      <c r="V124" s="410"/>
    </row>
    <row r="125" spans="2:23">
      <c r="B125" s="540" t="s">
        <v>716</v>
      </c>
      <c r="C125" s="601">
        <v>261</v>
      </c>
      <c r="D125" s="295">
        <v>112406</v>
      </c>
      <c r="E125" s="283">
        <v>34</v>
      </c>
      <c r="F125" s="3100">
        <f t="shared" si="78"/>
        <v>13.026819923371647</v>
      </c>
      <c r="G125" s="297">
        <v>10179</v>
      </c>
      <c r="H125" s="3103">
        <f t="shared" si="79"/>
        <v>9.0555664288383184</v>
      </c>
      <c r="I125" s="1553">
        <v>136</v>
      </c>
      <c r="J125" s="3100">
        <f t="shared" si="80"/>
        <v>52.107279693486589</v>
      </c>
      <c r="K125" s="297">
        <v>72200</v>
      </c>
      <c r="L125" s="3103">
        <f t="shared" si="81"/>
        <v>64.231446719925984</v>
      </c>
      <c r="M125" s="283">
        <v>89</v>
      </c>
      <c r="N125" s="3096">
        <f t="shared" si="82"/>
        <v>34.099616858237546</v>
      </c>
      <c r="O125" s="281">
        <v>29445</v>
      </c>
      <c r="P125" s="3103">
        <f t="shared" si="83"/>
        <v>26.195220895681725</v>
      </c>
      <c r="Q125" s="283">
        <v>2</v>
      </c>
      <c r="R125" s="3096">
        <f t="shared" si="86"/>
        <v>0.76628352490421447</v>
      </c>
      <c r="S125" s="279">
        <v>582</v>
      </c>
      <c r="T125" s="3103">
        <f t="shared" si="85"/>
        <v>0.51776595555397398</v>
      </c>
      <c r="U125" s="410"/>
      <c r="V125" s="410"/>
    </row>
    <row r="126" spans="2:23">
      <c r="B126" s="519" t="s">
        <v>707</v>
      </c>
      <c r="C126" s="409">
        <f>SUM(E126,I126,M126,Q126)</f>
        <v>261</v>
      </c>
      <c r="D126" s="2147">
        <f>SUM(G126,K126,O126,S126)</f>
        <v>112575</v>
      </c>
      <c r="E126" s="291">
        <v>31</v>
      </c>
      <c r="F126" s="3114">
        <f t="shared" ref="F126:F137" si="87">SUM(E126/$C126)*100</f>
        <v>11.877394636015326</v>
      </c>
      <c r="G126" s="2134">
        <v>8917</v>
      </c>
      <c r="H126" s="3117">
        <f t="shared" si="79"/>
        <v>7.9209415944925601</v>
      </c>
      <c r="I126" s="291">
        <v>139</v>
      </c>
      <c r="J126" s="3114">
        <f t="shared" ref="J126:J137" si="88">SUM(I126/$C126)*100</f>
        <v>53.256704980842919</v>
      </c>
      <c r="K126" s="2134">
        <v>73755</v>
      </c>
      <c r="L126" s="3104">
        <f t="shared" si="81"/>
        <v>65.516322451698869</v>
      </c>
      <c r="M126" s="291">
        <v>89</v>
      </c>
      <c r="N126" s="3095">
        <f t="shared" ref="N126:N137" si="89">SUM(M126/$C126)*100</f>
        <v>34.099616858237546</v>
      </c>
      <c r="O126" s="2141">
        <v>29321</v>
      </c>
      <c r="P126" s="3117">
        <f t="shared" si="83"/>
        <v>26.045747279591385</v>
      </c>
      <c r="Q126" s="291">
        <v>2</v>
      </c>
      <c r="R126" s="3095">
        <f t="shared" si="86"/>
        <v>0.76628352490421447</v>
      </c>
      <c r="S126" s="2140">
        <v>582</v>
      </c>
      <c r="T126" s="3104">
        <f>SUM(S126/$D126)*100</f>
        <v>0.51698867421718853</v>
      </c>
      <c r="U126" s="410"/>
      <c r="V126" s="410"/>
    </row>
    <row r="127" spans="2:23">
      <c r="B127" s="540" t="s">
        <v>758</v>
      </c>
      <c r="C127" s="601">
        <f>SUM(E127,I127,M127,Q127)</f>
        <v>262</v>
      </c>
      <c r="D127" s="1533">
        <f>SUM(G127,K127,O127,S127)</f>
        <v>111379</v>
      </c>
      <c r="E127" s="602">
        <v>33</v>
      </c>
      <c r="F127" s="3096">
        <f t="shared" si="87"/>
        <v>12.595419847328243</v>
      </c>
      <c r="G127" s="744">
        <v>9318</v>
      </c>
      <c r="H127" s="3118">
        <f t="shared" si="79"/>
        <v>8.3660295028685834</v>
      </c>
      <c r="I127" s="602">
        <v>138</v>
      </c>
      <c r="J127" s="3096">
        <f t="shared" si="88"/>
        <v>52.671755725190842</v>
      </c>
      <c r="K127" s="603">
        <v>72888</v>
      </c>
      <c r="L127" s="3103">
        <f t="shared" si="81"/>
        <v>65.441420734608855</v>
      </c>
      <c r="M127" s="602">
        <v>89</v>
      </c>
      <c r="N127" s="3100">
        <f t="shared" si="89"/>
        <v>33.969465648854964</v>
      </c>
      <c r="O127" s="744">
        <v>28591</v>
      </c>
      <c r="P127" s="3103">
        <f t="shared" si="83"/>
        <v>25.670009606837912</v>
      </c>
      <c r="Q127" s="1996">
        <v>2</v>
      </c>
      <c r="R127" s="3096">
        <f t="shared" si="86"/>
        <v>0.76335877862595414</v>
      </c>
      <c r="S127" s="604">
        <v>582</v>
      </c>
      <c r="T127" s="3103">
        <f>SUM(S127/$D127)*100</f>
        <v>0.52254015568464429</v>
      </c>
      <c r="U127" s="410"/>
      <c r="V127" s="410"/>
    </row>
    <row r="128" spans="2:23">
      <c r="B128" s="519" t="s">
        <v>726</v>
      </c>
      <c r="C128" s="409">
        <f>SUM(E128,I128,M128,Q128)</f>
        <v>265</v>
      </c>
      <c r="D128" s="2147">
        <f>SUM(G128,K128,O128,S128)</f>
        <v>110855</v>
      </c>
      <c r="E128" s="572">
        <v>37</v>
      </c>
      <c r="F128" s="3095">
        <f t="shared" si="87"/>
        <v>13.962264150943396</v>
      </c>
      <c r="G128" s="2148">
        <v>12226</v>
      </c>
      <c r="H128" s="3119">
        <f t="shared" si="79"/>
        <v>11.028821433403996</v>
      </c>
      <c r="I128" s="572">
        <v>137</v>
      </c>
      <c r="J128" s="3095">
        <f t="shared" si="88"/>
        <v>51.698113207547166</v>
      </c>
      <c r="K128" s="2149">
        <v>71050</v>
      </c>
      <c r="L128" s="3104">
        <f t="shared" si="81"/>
        <v>64.092733751296734</v>
      </c>
      <c r="M128" s="572">
        <v>87</v>
      </c>
      <c r="N128" s="3095">
        <f t="shared" si="89"/>
        <v>32.830188679245282</v>
      </c>
      <c r="O128" s="2148">
        <v>26579</v>
      </c>
      <c r="P128" s="3104">
        <f t="shared" si="83"/>
        <v>23.976365522529431</v>
      </c>
      <c r="Q128" s="1997">
        <v>4</v>
      </c>
      <c r="R128" s="3095">
        <f t="shared" si="86"/>
        <v>1.5094339622641511</v>
      </c>
      <c r="S128" s="2150">
        <v>1000</v>
      </c>
      <c r="T128" s="3104">
        <f t="shared" ref="T128:T137" si="90">SUM(S128/$D128)*100</f>
        <v>0.90207929276983445</v>
      </c>
      <c r="U128" s="410"/>
      <c r="V128" s="410"/>
    </row>
    <row r="129" spans="2:25">
      <c r="B129" s="540" t="s">
        <v>772</v>
      </c>
      <c r="C129" s="601">
        <v>273</v>
      </c>
      <c r="D129" s="1533">
        <v>115293</v>
      </c>
      <c r="E129" s="602">
        <v>39</v>
      </c>
      <c r="F129" s="3096">
        <f t="shared" si="87"/>
        <v>14.285714285714285</v>
      </c>
      <c r="G129" s="2151">
        <v>12861</v>
      </c>
      <c r="H129" s="3118">
        <f t="shared" si="79"/>
        <v>11.155057115349587</v>
      </c>
      <c r="I129" s="602">
        <v>143</v>
      </c>
      <c r="J129" s="3096">
        <f t="shared" si="88"/>
        <v>52.380952380952387</v>
      </c>
      <c r="K129" s="603">
        <v>74522</v>
      </c>
      <c r="L129" s="3103">
        <f t="shared" si="81"/>
        <v>64.637055155126504</v>
      </c>
      <c r="M129" s="2152">
        <v>87</v>
      </c>
      <c r="N129" s="3096">
        <f t="shared" si="89"/>
        <v>31.868131868131865</v>
      </c>
      <c r="O129" s="2151">
        <v>26910</v>
      </c>
      <c r="P129" s="3108">
        <f t="shared" si="83"/>
        <v>23.340532382711874</v>
      </c>
      <c r="Q129" s="2152">
        <v>4</v>
      </c>
      <c r="R129" s="3097">
        <f t="shared" ref="R129:R137" si="91">SUM(Q129/$C129)*100</f>
        <v>1.4652014652014651</v>
      </c>
      <c r="S129" s="604">
        <v>1000</v>
      </c>
      <c r="T129" s="3103">
        <f t="shared" si="90"/>
        <v>0.86735534681203541</v>
      </c>
      <c r="U129" s="410"/>
      <c r="V129" s="410"/>
    </row>
    <row r="130" spans="2:25">
      <c r="B130" s="519" t="s">
        <v>769</v>
      </c>
      <c r="C130" s="601">
        <v>270</v>
      </c>
      <c r="D130" s="287">
        <v>117689</v>
      </c>
      <c r="E130" s="1997">
        <v>36</v>
      </c>
      <c r="F130" s="3095">
        <f t="shared" si="87"/>
        <v>13.333333333333334</v>
      </c>
      <c r="G130" s="2154">
        <v>11737</v>
      </c>
      <c r="H130" s="3104">
        <f t="shared" si="79"/>
        <v>9.972894663052621</v>
      </c>
      <c r="I130" s="1997">
        <v>146</v>
      </c>
      <c r="J130" s="3095">
        <f t="shared" si="88"/>
        <v>54.074074074074076</v>
      </c>
      <c r="K130" s="2154">
        <v>78661</v>
      </c>
      <c r="L130" s="3104">
        <f t="shared" si="81"/>
        <v>66.838022245069624</v>
      </c>
      <c r="M130" s="602">
        <v>84</v>
      </c>
      <c r="N130" s="3096">
        <f t="shared" si="89"/>
        <v>31.111111111111111</v>
      </c>
      <c r="O130" s="745">
        <v>26291</v>
      </c>
      <c r="P130" s="3118">
        <f t="shared" si="83"/>
        <v>22.339386008887832</v>
      </c>
      <c r="Q130" s="1996">
        <v>4</v>
      </c>
      <c r="R130" s="3096">
        <f t="shared" si="91"/>
        <v>1.4814814814814816</v>
      </c>
      <c r="S130" s="603">
        <v>1000</v>
      </c>
      <c r="T130" s="3104">
        <f t="shared" si="90"/>
        <v>0.84969708298991398</v>
      </c>
      <c r="U130" s="410"/>
      <c r="V130" s="410"/>
      <c r="W130" s="269"/>
    </row>
    <row r="131" spans="2:25">
      <c r="B131" s="2153" t="s">
        <v>803</v>
      </c>
      <c r="C131" s="2142">
        <v>268</v>
      </c>
      <c r="D131" s="2652">
        <v>117195</v>
      </c>
      <c r="E131" s="2156">
        <v>36</v>
      </c>
      <c r="F131" s="3097">
        <f t="shared" si="87"/>
        <v>13.432835820895523</v>
      </c>
      <c r="G131" s="2653">
        <v>11737</v>
      </c>
      <c r="H131" s="3120">
        <f t="shared" si="79"/>
        <v>10.014932377661163</v>
      </c>
      <c r="I131" s="2156">
        <v>145</v>
      </c>
      <c r="J131" s="3097">
        <f t="shared" si="88"/>
        <v>54.104477611940297</v>
      </c>
      <c r="K131" s="2654">
        <v>78369</v>
      </c>
      <c r="L131" s="3108">
        <f t="shared" si="81"/>
        <v>66.870600281581986</v>
      </c>
      <c r="M131" s="2152">
        <v>83</v>
      </c>
      <c r="N131" s="3097">
        <f t="shared" si="89"/>
        <v>30.970149253731343</v>
      </c>
      <c r="O131" s="2151">
        <v>26098</v>
      </c>
      <c r="P131" s="3108">
        <f t="shared" si="83"/>
        <v>22.268868125773285</v>
      </c>
      <c r="Q131" s="2152">
        <v>4</v>
      </c>
      <c r="R131" s="3097">
        <f t="shared" si="91"/>
        <v>1.4925373134328357</v>
      </c>
      <c r="S131" s="2151">
        <v>1000</v>
      </c>
      <c r="T131" s="3108">
        <f t="shared" si="90"/>
        <v>0.85327872349502976</v>
      </c>
      <c r="U131" s="410"/>
      <c r="V131" s="410"/>
    </row>
    <row r="132" spans="2:25">
      <c r="B132" s="541" t="s">
        <v>798</v>
      </c>
      <c r="C132" s="409">
        <v>270</v>
      </c>
      <c r="D132" s="1320">
        <v>119403</v>
      </c>
      <c r="E132" s="301">
        <v>35</v>
      </c>
      <c r="F132" s="3094">
        <f t="shared" si="87"/>
        <v>12.962962962962962</v>
      </c>
      <c r="G132" s="289">
        <v>11560</v>
      </c>
      <c r="H132" s="3107">
        <f t="shared" si="79"/>
        <v>9.6814987898126503</v>
      </c>
      <c r="I132" s="291">
        <v>149</v>
      </c>
      <c r="J132" s="3094">
        <f t="shared" si="88"/>
        <v>55.185185185185183</v>
      </c>
      <c r="K132" s="289">
        <v>81003</v>
      </c>
      <c r="L132" s="3104">
        <f t="shared" si="81"/>
        <v>67.840004019999498</v>
      </c>
      <c r="M132" s="301">
        <v>82</v>
      </c>
      <c r="N132" s="3094">
        <f t="shared" si="89"/>
        <v>30.37037037037037</v>
      </c>
      <c r="O132" s="288">
        <v>25840</v>
      </c>
      <c r="P132" s="3128">
        <f t="shared" si="83"/>
        <v>21.640997294875337</v>
      </c>
      <c r="Q132" s="301">
        <v>4</v>
      </c>
      <c r="R132" s="3094">
        <f t="shared" si="91"/>
        <v>1.4814814814814816</v>
      </c>
      <c r="S132" s="288">
        <v>1000</v>
      </c>
      <c r="T132" s="3131">
        <f t="shared" si="90"/>
        <v>0.83749989531251312</v>
      </c>
      <c r="U132" s="410"/>
    </row>
    <row r="133" spans="2:25">
      <c r="B133" s="2698" t="s">
        <v>872</v>
      </c>
      <c r="C133" s="601">
        <v>273</v>
      </c>
      <c r="D133" s="1533">
        <v>121224</v>
      </c>
      <c r="E133" s="1553">
        <v>33</v>
      </c>
      <c r="F133" s="3096">
        <f t="shared" si="87"/>
        <v>12.087912087912088</v>
      </c>
      <c r="G133" s="297">
        <v>10859</v>
      </c>
      <c r="H133" s="3106">
        <f t="shared" si="79"/>
        <v>8.9577971358806838</v>
      </c>
      <c r="I133" s="283">
        <v>151</v>
      </c>
      <c r="J133" s="3096">
        <f t="shared" si="88"/>
        <v>55.311355311355314</v>
      </c>
      <c r="K133" s="297">
        <v>82503</v>
      </c>
      <c r="L133" s="3103">
        <f t="shared" si="81"/>
        <v>68.058305286081961</v>
      </c>
      <c r="M133" s="1553">
        <v>85</v>
      </c>
      <c r="N133" s="3096">
        <f t="shared" si="89"/>
        <v>31.135531135531135</v>
      </c>
      <c r="O133" s="281">
        <v>26862</v>
      </c>
      <c r="P133" s="3129">
        <f t="shared" si="83"/>
        <v>22.158978420114828</v>
      </c>
      <c r="Q133" s="1553">
        <v>4</v>
      </c>
      <c r="R133" s="3096">
        <f t="shared" si="91"/>
        <v>1.4652014652014651</v>
      </c>
      <c r="S133" s="281">
        <v>1000</v>
      </c>
      <c r="T133" s="3132">
        <f t="shared" si="90"/>
        <v>0.82491915792252368</v>
      </c>
      <c r="U133" s="2933"/>
      <c r="V133" s="2933"/>
    </row>
    <row r="134" spans="2:25">
      <c r="B134" s="541" t="s">
        <v>829</v>
      </c>
      <c r="C134" s="409">
        <v>276</v>
      </c>
      <c r="D134" s="1320">
        <v>123762</v>
      </c>
      <c r="E134" s="301">
        <v>33</v>
      </c>
      <c r="F134" s="3094">
        <f t="shared" si="87"/>
        <v>11.956521739130435</v>
      </c>
      <c r="G134" s="289">
        <v>10859</v>
      </c>
      <c r="H134" s="3107">
        <f t="shared" si="79"/>
        <v>8.7740986732599673</v>
      </c>
      <c r="I134" s="291">
        <v>154</v>
      </c>
      <c r="J134" s="3094">
        <f t="shared" si="88"/>
        <v>55.797101449275367</v>
      </c>
      <c r="K134" s="289">
        <v>85172</v>
      </c>
      <c r="L134" s="3104">
        <f t="shared" si="81"/>
        <v>68.819185210323042</v>
      </c>
      <c r="M134" s="301">
        <v>85</v>
      </c>
      <c r="N134" s="3094">
        <f t="shared" si="89"/>
        <v>30.79710144927536</v>
      </c>
      <c r="O134" s="288">
        <v>26731</v>
      </c>
      <c r="P134" s="3128">
        <f t="shared" si="83"/>
        <v>21.598713660089526</v>
      </c>
      <c r="Q134" s="301">
        <v>4</v>
      </c>
      <c r="R134" s="3094">
        <f t="shared" si="91"/>
        <v>1.4492753623188406</v>
      </c>
      <c r="S134" s="288">
        <v>1000</v>
      </c>
      <c r="T134" s="3131">
        <f t="shared" si="90"/>
        <v>0.80800245632746714</v>
      </c>
      <c r="U134" s="2933"/>
      <c r="V134" s="2933"/>
      <c r="W134" s="410"/>
    </row>
    <row r="135" spans="2:25">
      <c r="B135" s="2947" t="s">
        <v>874</v>
      </c>
      <c r="C135" s="2942">
        <f>I26</f>
        <v>272</v>
      </c>
      <c r="D135" s="2943">
        <f>K26</f>
        <v>120201</v>
      </c>
      <c r="E135" s="2944">
        <v>34</v>
      </c>
      <c r="F135" s="3101">
        <f t="shared" si="87"/>
        <v>12.5</v>
      </c>
      <c r="G135" s="2634">
        <v>11039</v>
      </c>
      <c r="H135" s="3123">
        <f t="shared" si="79"/>
        <v>9.183783828753505</v>
      </c>
      <c r="I135" s="2945">
        <v>149</v>
      </c>
      <c r="J135" s="3101">
        <f t="shared" si="88"/>
        <v>54.779411764705884</v>
      </c>
      <c r="K135" s="2634">
        <v>81431</v>
      </c>
      <c r="L135" s="3127">
        <f t="shared" si="81"/>
        <v>67.745692631508888</v>
      </c>
      <c r="M135" s="2944">
        <v>85</v>
      </c>
      <c r="N135" s="3101">
        <f t="shared" si="89"/>
        <v>31.25</v>
      </c>
      <c r="O135" s="2946">
        <v>26731</v>
      </c>
      <c r="P135" s="3130">
        <f t="shared" si="83"/>
        <v>22.238583705626407</v>
      </c>
      <c r="Q135" s="2944">
        <v>4</v>
      </c>
      <c r="R135" s="3101">
        <f t="shared" si="91"/>
        <v>1.4705882352941175</v>
      </c>
      <c r="S135" s="2946">
        <v>1000</v>
      </c>
      <c r="T135" s="3133">
        <f t="shared" si="90"/>
        <v>0.8319398341111971</v>
      </c>
      <c r="U135" s="2933"/>
      <c r="V135" s="2933"/>
      <c r="W135" s="1534"/>
    </row>
    <row r="136" spans="2:25">
      <c r="B136" s="541" t="s">
        <v>868</v>
      </c>
      <c r="C136" s="409">
        <f>I27</f>
        <v>273</v>
      </c>
      <c r="D136" s="287">
        <f>K27</f>
        <v>121005</v>
      </c>
      <c r="E136" s="301">
        <v>32</v>
      </c>
      <c r="F136" s="3095">
        <f t="shared" si="87"/>
        <v>11.721611721611721</v>
      </c>
      <c r="G136" s="2134">
        <v>10691</v>
      </c>
      <c r="H136" s="3636">
        <f t="shared" si="79"/>
        <v>8.8351721003264334</v>
      </c>
      <c r="I136" s="301">
        <v>155</v>
      </c>
      <c r="J136" s="3095">
        <f t="shared" si="88"/>
        <v>56.776556776556774</v>
      </c>
      <c r="K136" s="2134">
        <v>82708</v>
      </c>
      <c r="L136" s="3636">
        <f t="shared" si="81"/>
        <v>68.350894591132601</v>
      </c>
      <c r="M136" s="301">
        <v>81</v>
      </c>
      <c r="N136" s="3095">
        <f t="shared" si="89"/>
        <v>29.670329670329672</v>
      </c>
      <c r="O136" s="2134">
        <v>25784</v>
      </c>
      <c r="P136" s="3649">
        <f t="shared" si="83"/>
        <v>21.308210404528737</v>
      </c>
      <c r="Q136" s="301">
        <v>5</v>
      </c>
      <c r="R136" s="3095">
        <f t="shared" si="91"/>
        <v>1.8315018315018317</v>
      </c>
      <c r="S136" s="2134">
        <v>1822</v>
      </c>
      <c r="T136" s="3650">
        <f t="shared" si="90"/>
        <v>1.5057229040122309</v>
      </c>
      <c r="U136" s="2933"/>
      <c r="V136" s="2933"/>
      <c r="W136" s="410"/>
      <c r="X136" s="410"/>
      <c r="Y136" s="410"/>
    </row>
    <row r="137" spans="2:25">
      <c r="B137" s="2698" t="s">
        <v>925</v>
      </c>
      <c r="C137" s="601">
        <f>I28</f>
        <v>275</v>
      </c>
      <c r="D137" s="1533">
        <f>K28</f>
        <v>120069</v>
      </c>
      <c r="E137" s="1553">
        <v>31</v>
      </c>
      <c r="F137" s="3096">
        <f t="shared" si="87"/>
        <v>11.272727272727273</v>
      </c>
      <c r="G137" s="297">
        <v>10491</v>
      </c>
      <c r="H137" s="3106">
        <f t="shared" si="79"/>
        <v>8.7374759513279852</v>
      </c>
      <c r="I137" s="283">
        <v>157</v>
      </c>
      <c r="J137" s="3096">
        <f t="shared" si="88"/>
        <v>57.090909090909093</v>
      </c>
      <c r="K137" s="297">
        <v>81777</v>
      </c>
      <c r="L137" s="3103">
        <f t="shared" si="81"/>
        <v>68.108337705819153</v>
      </c>
      <c r="M137" s="1553">
        <v>82</v>
      </c>
      <c r="N137" s="3096">
        <f t="shared" si="89"/>
        <v>29.818181818181817</v>
      </c>
      <c r="O137" s="281">
        <v>25979</v>
      </c>
      <c r="P137" s="3129">
        <f t="shared" si="83"/>
        <v>21.63672554947572</v>
      </c>
      <c r="Q137" s="1553">
        <v>5</v>
      </c>
      <c r="R137" s="3096">
        <f t="shared" si="91"/>
        <v>1.8181818181818181</v>
      </c>
      <c r="S137" s="281">
        <v>1822</v>
      </c>
      <c r="T137" s="3132">
        <f t="shared" si="90"/>
        <v>1.5174607933771413</v>
      </c>
      <c r="U137" s="3659">
        <f>C137-E137-I137-M137-Q137</f>
        <v>0</v>
      </c>
      <c r="V137" s="3659">
        <f>D137-G137-K137-O137-S137</f>
        <v>0</v>
      </c>
    </row>
    <row r="138" spans="2:25" s="2833" customFormat="1" ht="15.75" thickBot="1">
      <c r="B138" s="5089" t="s">
        <v>919</v>
      </c>
      <c r="C138" s="3647">
        <f>I29</f>
        <v>270</v>
      </c>
      <c r="D138" s="3648">
        <f>K29</f>
        <v>118327</v>
      </c>
      <c r="E138" s="3641">
        <v>30</v>
      </c>
      <c r="F138" s="3642">
        <f t="shared" ref="F138" si="92">SUM(E138/$C138)*100</f>
        <v>11.111111111111111</v>
      </c>
      <c r="G138" s="3643">
        <v>10091</v>
      </c>
      <c r="H138" s="3644">
        <f t="shared" ref="H138" si="93">SUM(G138/$D138)*100</f>
        <v>8.5280620652936356</v>
      </c>
      <c r="I138" s="3641">
        <v>156</v>
      </c>
      <c r="J138" s="3642">
        <f t="shared" ref="J138" si="94">SUM(I138/$C138)*100</f>
        <v>57.777777777777771</v>
      </c>
      <c r="K138" s="3643">
        <v>81061</v>
      </c>
      <c r="L138" s="3644">
        <f t="shared" ref="L138" si="95">SUM(K138/$D138)*100</f>
        <v>68.505920035156805</v>
      </c>
      <c r="M138" s="3641">
        <v>79</v>
      </c>
      <c r="N138" s="3642">
        <f t="shared" ref="N138" si="96">SUM(M138/$C138)*100</f>
        <v>29.259259259259256</v>
      </c>
      <c r="O138" s="3643">
        <v>25353</v>
      </c>
      <c r="P138" s="3644">
        <f t="shared" ref="P138" si="97">SUM(O138/$D138)*100</f>
        <v>21.426217177820785</v>
      </c>
      <c r="Q138" s="3641">
        <v>5</v>
      </c>
      <c r="R138" s="3642">
        <f t="shared" ref="R138" si="98">SUM(Q138/$C138)*100</f>
        <v>1.8518518518518516</v>
      </c>
      <c r="S138" s="3643">
        <v>1822</v>
      </c>
      <c r="T138" s="3644">
        <f t="shared" ref="T138" si="99">SUM(S138/$D138)*100</f>
        <v>1.5398007217287686</v>
      </c>
      <c r="U138" s="3659">
        <f>C138-E138-I138-M138-Q138</f>
        <v>0</v>
      </c>
      <c r="V138" s="3659">
        <f>D138-G138-K138-O138-S138</f>
        <v>0</v>
      </c>
      <c r="W138" s="2832"/>
    </row>
    <row r="139" spans="2:25" ht="24.75" customHeight="1">
      <c r="B139" s="4844" t="s">
        <v>416</v>
      </c>
      <c r="C139" s="4845"/>
      <c r="D139" s="4845"/>
      <c r="E139" s="4845"/>
      <c r="F139" s="4845"/>
      <c r="G139" s="4845"/>
      <c r="H139" s="4845"/>
      <c r="I139" s="4845"/>
      <c r="J139" s="4845"/>
      <c r="K139" s="4845"/>
      <c r="L139" s="4845"/>
      <c r="M139" s="4845"/>
      <c r="N139" s="4845"/>
      <c r="O139" s="4845"/>
      <c r="P139" s="4845"/>
      <c r="Q139" s="4845"/>
      <c r="R139" s="4845"/>
      <c r="S139" s="4845"/>
      <c r="T139" s="4845"/>
    </row>
    <row r="140" spans="2:25" ht="24.75" customHeight="1" thickBot="1">
      <c r="B140" s="1464"/>
      <c r="C140" s="1259"/>
      <c r="D140" s="1259"/>
      <c r="E140" s="1259"/>
      <c r="F140" s="3017"/>
      <c r="G140" s="1259"/>
      <c r="H140" s="3017"/>
      <c r="I140" s="1259"/>
      <c r="J140" s="1259"/>
      <c r="K140" s="1259"/>
      <c r="L140" s="3017"/>
      <c r="M140" s="1259"/>
      <c r="N140" s="3017"/>
      <c r="O140" s="1259"/>
      <c r="P140" s="3017"/>
      <c r="Q140" s="1259"/>
      <c r="R140" s="1259"/>
      <c r="S140" s="1259"/>
      <c r="T140" s="1259"/>
    </row>
    <row r="141" spans="2:25">
      <c r="B141" s="260" t="s">
        <v>51</v>
      </c>
      <c r="C141" s="260"/>
      <c r="E141" s="4824" t="s">
        <v>48</v>
      </c>
      <c r="F141" s="4860"/>
      <c r="G141" s="4860"/>
      <c r="H141" s="4860"/>
      <c r="I141" s="4860"/>
      <c r="J141" s="4860"/>
      <c r="K141" s="4860"/>
      <c r="L141" s="4860"/>
      <c r="M141" s="4860"/>
      <c r="N141" s="4860"/>
      <c r="O141" s="4860"/>
      <c r="P141" s="4860"/>
      <c r="Q141" s="4861"/>
      <c r="R141" s="310"/>
      <c r="S141" s="310"/>
      <c r="T141" s="310"/>
    </row>
    <row r="142" spans="2:25" ht="15.75" customHeight="1" thickBot="1">
      <c r="B142" s="404"/>
      <c r="C142" s="264"/>
      <c r="E142" s="4841" t="s">
        <v>317</v>
      </c>
      <c r="F142" s="4842"/>
      <c r="G142" s="4842"/>
      <c r="H142" s="4842"/>
      <c r="I142" s="4842"/>
      <c r="J142" s="4842"/>
      <c r="K142" s="4842"/>
      <c r="L142" s="4842"/>
      <c r="M142" s="4842"/>
      <c r="N142" s="4842"/>
      <c r="O142" s="4842"/>
      <c r="P142" s="4842"/>
      <c r="Q142" s="4843"/>
      <c r="R142" s="265"/>
      <c r="S142" s="265"/>
      <c r="T142" s="265"/>
    </row>
    <row r="143" spans="2:25" ht="19.5" customHeight="1" thickBot="1">
      <c r="B143" s="271"/>
      <c r="C143" s="4849" t="s">
        <v>318</v>
      </c>
      <c r="D143" s="4850"/>
      <c r="E143" s="4846" t="s">
        <v>311</v>
      </c>
      <c r="F143" s="4847"/>
      <c r="G143" s="4847"/>
      <c r="H143" s="4848"/>
      <c r="I143" s="4846" t="s">
        <v>312</v>
      </c>
      <c r="J143" s="4851"/>
      <c r="K143" s="4851"/>
      <c r="L143" s="4852"/>
      <c r="M143" s="4846" t="s">
        <v>313</v>
      </c>
      <c r="N143" s="4851"/>
      <c r="O143" s="4851"/>
      <c r="P143" s="4852"/>
      <c r="Q143" s="4853" t="s">
        <v>314</v>
      </c>
      <c r="R143" s="4851"/>
      <c r="S143" s="4851"/>
      <c r="T143" s="4852"/>
    </row>
    <row r="144" spans="2:25" ht="36">
      <c r="B144" s="607" t="s">
        <v>228</v>
      </c>
      <c r="C144" s="743" t="s">
        <v>304</v>
      </c>
      <c r="D144" s="547" t="s">
        <v>305</v>
      </c>
      <c r="E144" s="549" t="s">
        <v>306</v>
      </c>
      <c r="F144" s="3092" t="s">
        <v>103</v>
      </c>
      <c r="G144" s="273" t="s">
        <v>307</v>
      </c>
      <c r="H144" s="3102" t="s">
        <v>103</v>
      </c>
      <c r="I144" s="275" t="s">
        <v>306</v>
      </c>
      <c r="J144" s="3092" t="s">
        <v>103</v>
      </c>
      <c r="K144" s="273" t="s">
        <v>307</v>
      </c>
      <c r="L144" s="3102" t="s">
        <v>103</v>
      </c>
      <c r="M144" s="275" t="s">
        <v>306</v>
      </c>
      <c r="N144" s="3092" t="s">
        <v>103</v>
      </c>
      <c r="O144" s="273" t="s">
        <v>307</v>
      </c>
      <c r="P144" s="3102" t="s">
        <v>103</v>
      </c>
      <c r="Q144" s="275" t="s">
        <v>306</v>
      </c>
      <c r="R144" s="272" t="s">
        <v>103</v>
      </c>
      <c r="S144" s="273" t="s">
        <v>307</v>
      </c>
      <c r="T144" s="276" t="s">
        <v>103</v>
      </c>
    </row>
    <row r="145" spans="2:22">
      <c r="B145" s="294" t="s">
        <v>233</v>
      </c>
      <c r="C145" s="315">
        <v>5</v>
      </c>
      <c r="D145" s="295">
        <v>24284</v>
      </c>
      <c r="E145" s="283">
        <v>0</v>
      </c>
      <c r="F145" s="3093">
        <v>0</v>
      </c>
      <c r="G145" s="279">
        <v>0</v>
      </c>
      <c r="H145" s="3103">
        <v>0</v>
      </c>
      <c r="I145" s="283">
        <v>4</v>
      </c>
      <c r="J145" s="3096">
        <v>80</v>
      </c>
      <c r="K145" s="297">
        <v>22684</v>
      </c>
      <c r="L145" s="3106">
        <v>93.411299621149723</v>
      </c>
      <c r="M145" s="283">
        <v>1</v>
      </c>
      <c r="N145" s="3096">
        <v>20</v>
      </c>
      <c r="O145" s="279">
        <v>1600</v>
      </c>
      <c r="P145" s="3103">
        <v>6.5887003788502723</v>
      </c>
      <c r="Q145" s="283">
        <v>0</v>
      </c>
      <c r="R145" s="284">
        <v>0</v>
      </c>
      <c r="S145" s="279">
        <v>0</v>
      </c>
      <c r="T145" s="296">
        <v>0</v>
      </c>
    </row>
    <row r="146" spans="2:22">
      <c r="B146" s="286" t="s">
        <v>118</v>
      </c>
      <c r="C146" s="316">
        <v>5</v>
      </c>
      <c r="D146" s="287">
        <v>24284</v>
      </c>
      <c r="E146" s="291">
        <v>0</v>
      </c>
      <c r="F146" s="3094">
        <v>0</v>
      </c>
      <c r="G146" s="298">
        <v>0</v>
      </c>
      <c r="H146" s="3104">
        <v>0</v>
      </c>
      <c r="I146" s="291">
        <v>4</v>
      </c>
      <c r="J146" s="3094">
        <v>80</v>
      </c>
      <c r="K146" s="289">
        <v>22684</v>
      </c>
      <c r="L146" s="3107">
        <v>93.411299621149723</v>
      </c>
      <c r="M146" s="291">
        <v>1</v>
      </c>
      <c r="N146" s="3094">
        <v>20</v>
      </c>
      <c r="O146" s="298">
        <v>1600</v>
      </c>
      <c r="P146" s="3104">
        <v>6.5887003788502723</v>
      </c>
      <c r="Q146" s="291">
        <v>0</v>
      </c>
      <c r="R146" s="292">
        <v>0</v>
      </c>
      <c r="S146" s="298">
        <v>0</v>
      </c>
      <c r="T146" s="299">
        <v>0</v>
      </c>
    </row>
    <row r="147" spans="2:22">
      <c r="B147" s="278" t="s">
        <v>234</v>
      </c>
      <c r="C147" s="315">
        <v>5</v>
      </c>
      <c r="D147" s="295">
        <v>24284</v>
      </c>
      <c r="E147" s="283">
        <v>0</v>
      </c>
      <c r="F147" s="3093">
        <v>0</v>
      </c>
      <c r="G147" s="279">
        <v>0</v>
      </c>
      <c r="H147" s="3103">
        <v>0</v>
      </c>
      <c r="I147" s="283">
        <v>4</v>
      </c>
      <c r="J147" s="3096">
        <v>80</v>
      </c>
      <c r="K147" s="297">
        <v>22684</v>
      </c>
      <c r="L147" s="3106">
        <v>93.411299621149723</v>
      </c>
      <c r="M147" s="283">
        <v>1</v>
      </c>
      <c r="N147" s="3096">
        <v>20</v>
      </c>
      <c r="O147" s="279">
        <v>1600</v>
      </c>
      <c r="P147" s="3103">
        <v>6.5887003788502723</v>
      </c>
      <c r="Q147" s="283">
        <v>0</v>
      </c>
      <c r="R147" s="284">
        <v>0</v>
      </c>
      <c r="S147" s="279">
        <v>0</v>
      </c>
      <c r="T147" s="296">
        <v>0</v>
      </c>
    </row>
    <row r="148" spans="2:22">
      <c r="B148" s="300" t="s">
        <v>122</v>
      </c>
      <c r="C148" s="316">
        <v>9</v>
      </c>
      <c r="D148" s="287">
        <v>39612</v>
      </c>
      <c r="E148" s="291">
        <v>0</v>
      </c>
      <c r="F148" s="3094">
        <v>0</v>
      </c>
      <c r="G148" s="298">
        <v>0</v>
      </c>
      <c r="H148" s="3104">
        <v>0</v>
      </c>
      <c r="I148" s="291">
        <v>8</v>
      </c>
      <c r="J148" s="3094">
        <v>88.888888888888886</v>
      </c>
      <c r="K148" s="289">
        <v>38012</v>
      </c>
      <c r="L148" s="3107">
        <v>95.960819953549432</v>
      </c>
      <c r="M148" s="291">
        <v>1</v>
      </c>
      <c r="N148" s="3094">
        <v>11.111111111111111</v>
      </c>
      <c r="O148" s="298">
        <v>1600</v>
      </c>
      <c r="P148" s="3104">
        <v>4.0391800464505705</v>
      </c>
      <c r="Q148" s="291">
        <v>0</v>
      </c>
      <c r="R148" s="292">
        <v>0</v>
      </c>
      <c r="S148" s="298">
        <v>0</v>
      </c>
      <c r="T148" s="299">
        <v>0</v>
      </c>
    </row>
    <row r="149" spans="2:22">
      <c r="B149" s="278" t="s">
        <v>308</v>
      </c>
      <c r="C149" s="315">
        <v>10</v>
      </c>
      <c r="D149" s="295">
        <v>41612</v>
      </c>
      <c r="E149" s="283">
        <v>1</v>
      </c>
      <c r="F149" s="3093">
        <v>10</v>
      </c>
      <c r="G149" s="279">
        <v>2000</v>
      </c>
      <c r="H149" s="3103">
        <v>4.8063058733057771</v>
      </c>
      <c r="I149" s="283">
        <v>8</v>
      </c>
      <c r="J149" s="3096">
        <v>80</v>
      </c>
      <c r="K149" s="297">
        <v>38012</v>
      </c>
      <c r="L149" s="3106">
        <v>91.348649428049598</v>
      </c>
      <c r="M149" s="283">
        <v>1</v>
      </c>
      <c r="N149" s="3096">
        <v>10</v>
      </c>
      <c r="O149" s="279">
        <v>1600</v>
      </c>
      <c r="P149" s="3103">
        <v>3.8450446986446214</v>
      </c>
      <c r="Q149" s="283">
        <v>0</v>
      </c>
      <c r="R149" s="284">
        <v>0</v>
      </c>
      <c r="S149" s="279">
        <v>0</v>
      </c>
      <c r="T149" s="296">
        <v>0</v>
      </c>
    </row>
    <row r="150" spans="2:22">
      <c r="B150" s="300" t="s">
        <v>126</v>
      </c>
      <c r="C150" s="409">
        <v>11</v>
      </c>
      <c r="D150" s="287">
        <v>44562</v>
      </c>
      <c r="E150" s="291">
        <v>2</v>
      </c>
      <c r="F150" s="3094">
        <v>18.181818181818183</v>
      </c>
      <c r="G150" s="288">
        <v>4950</v>
      </c>
      <c r="H150" s="3104">
        <v>11.108119025178404</v>
      </c>
      <c r="I150" s="301">
        <v>8</v>
      </c>
      <c r="J150" s="3094">
        <v>72.727272727272734</v>
      </c>
      <c r="K150" s="289">
        <v>38012</v>
      </c>
      <c r="L150" s="3107">
        <v>85.301377855572014</v>
      </c>
      <c r="M150" s="301">
        <v>1</v>
      </c>
      <c r="N150" s="3094">
        <v>9.0909090909090917</v>
      </c>
      <c r="O150" s="288">
        <v>1600</v>
      </c>
      <c r="P150" s="3104">
        <v>3.5905031192495849</v>
      </c>
      <c r="Q150" s="301">
        <v>0</v>
      </c>
      <c r="R150" s="292">
        <v>0</v>
      </c>
      <c r="S150" s="298">
        <v>0</v>
      </c>
      <c r="T150" s="299">
        <v>0</v>
      </c>
    </row>
    <row r="151" spans="2:22">
      <c r="B151" s="278" t="s">
        <v>456</v>
      </c>
      <c r="C151" s="546">
        <v>11</v>
      </c>
      <c r="D151" s="548">
        <v>44562</v>
      </c>
      <c r="E151" s="538">
        <v>2</v>
      </c>
      <c r="F151" s="3093">
        <f t="shared" ref="F151:F164" si="100">SUM(E151/$C151)*100</f>
        <v>18.181818181818183</v>
      </c>
      <c r="G151" s="432">
        <v>4950</v>
      </c>
      <c r="H151" s="3103">
        <f t="shared" ref="H151:H164" si="101">SUM(G151/$D151)*100</f>
        <v>11.108119025178404</v>
      </c>
      <c r="I151" s="538">
        <v>8</v>
      </c>
      <c r="J151" s="3093">
        <f t="shared" ref="J151:J159" si="102">SUM(I151/$C151)*100</f>
        <v>72.727272727272734</v>
      </c>
      <c r="K151" s="545">
        <v>38012</v>
      </c>
      <c r="L151" s="3105">
        <f t="shared" ref="L151:L159" si="103">SUM(K151/$D151)*100</f>
        <v>85.301377855572014</v>
      </c>
      <c r="M151" s="538">
        <v>1</v>
      </c>
      <c r="N151" s="3098">
        <f t="shared" ref="N151:N159" si="104">SUM(M151/$C151)*100</f>
        <v>9.0909090909090917</v>
      </c>
      <c r="O151" s="544">
        <v>1600</v>
      </c>
      <c r="P151" s="3105">
        <f t="shared" ref="P151:P159" si="105">SUM(O151/$D151)*100</f>
        <v>3.5905031192495849</v>
      </c>
      <c r="Q151" s="283">
        <v>0</v>
      </c>
      <c r="R151" s="543">
        <f t="shared" ref="R151:R156" si="106">SUM(Q151/$C151)*100</f>
        <v>0</v>
      </c>
      <c r="S151" s="312">
        <v>0</v>
      </c>
      <c r="T151" s="296">
        <f t="shared" ref="T151:T159" si="107">SUM(S151/$D151)*100</f>
        <v>0</v>
      </c>
      <c r="V151" s="410"/>
    </row>
    <row r="152" spans="2:22">
      <c r="B152" s="300" t="s">
        <v>571</v>
      </c>
      <c r="C152" s="409">
        <v>11</v>
      </c>
      <c r="D152" s="287">
        <v>44562</v>
      </c>
      <c r="E152" s="291">
        <v>2</v>
      </c>
      <c r="F152" s="3099">
        <f t="shared" si="100"/>
        <v>18.181818181818183</v>
      </c>
      <c r="G152" s="313">
        <v>4950</v>
      </c>
      <c r="H152" s="3104">
        <f t="shared" si="101"/>
        <v>11.108119025178404</v>
      </c>
      <c r="I152" s="291">
        <v>8</v>
      </c>
      <c r="J152" s="3099">
        <f t="shared" si="102"/>
        <v>72.727272727272734</v>
      </c>
      <c r="K152" s="289">
        <v>38012</v>
      </c>
      <c r="L152" s="3104">
        <f t="shared" si="103"/>
        <v>85.301377855572014</v>
      </c>
      <c r="M152" s="291">
        <v>1</v>
      </c>
      <c r="N152" s="3099">
        <f t="shared" si="104"/>
        <v>9.0909090909090917</v>
      </c>
      <c r="O152" s="289">
        <v>1600</v>
      </c>
      <c r="P152" s="3104">
        <f t="shared" si="105"/>
        <v>3.5905031192495849</v>
      </c>
      <c r="Q152" s="291">
        <v>0</v>
      </c>
      <c r="R152" s="290">
        <f t="shared" si="106"/>
        <v>0</v>
      </c>
      <c r="S152" s="313">
        <v>0</v>
      </c>
      <c r="T152" s="299">
        <f t="shared" si="107"/>
        <v>0</v>
      </c>
      <c r="U152" s="269"/>
      <c r="V152" s="410"/>
    </row>
    <row r="153" spans="2:22">
      <c r="B153" s="278" t="s">
        <v>489</v>
      </c>
      <c r="C153" s="601">
        <v>11</v>
      </c>
      <c r="D153" s="295">
        <v>44562</v>
      </c>
      <c r="E153" s="283">
        <v>2</v>
      </c>
      <c r="F153" s="3100">
        <f t="shared" si="100"/>
        <v>18.181818181818183</v>
      </c>
      <c r="G153" s="544">
        <v>4950</v>
      </c>
      <c r="H153" s="3106">
        <f t="shared" si="101"/>
        <v>11.108119025178404</v>
      </c>
      <c r="I153" s="283">
        <v>8</v>
      </c>
      <c r="J153" s="3100">
        <f t="shared" si="102"/>
        <v>72.727272727272734</v>
      </c>
      <c r="K153" s="297">
        <v>38012</v>
      </c>
      <c r="L153" s="3103">
        <f t="shared" si="103"/>
        <v>85.301377855572014</v>
      </c>
      <c r="M153" s="283">
        <v>1</v>
      </c>
      <c r="N153" s="3093">
        <f t="shared" si="104"/>
        <v>9.0909090909090917</v>
      </c>
      <c r="O153" s="281">
        <v>1600</v>
      </c>
      <c r="P153" s="3106">
        <f t="shared" si="105"/>
        <v>3.5905031192495849</v>
      </c>
      <c r="Q153" s="283">
        <v>0</v>
      </c>
      <c r="R153" s="543">
        <f t="shared" si="106"/>
        <v>0</v>
      </c>
      <c r="S153" s="312">
        <v>0</v>
      </c>
      <c r="T153" s="296">
        <f t="shared" si="107"/>
        <v>0</v>
      </c>
      <c r="U153" s="269"/>
      <c r="V153" s="410"/>
    </row>
    <row r="154" spans="2:22">
      <c r="B154" s="519" t="s">
        <v>480</v>
      </c>
      <c r="C154" s="409">
        <v>11</v>
      </c>
      <c r="D154" s="287">
        <v>44562</v>
      </c>
      <c r="E154" s="291">
        <v>2</v>
      </c>
      <c r="F154" s="3099">
        <f t="shared" si="100"/>
        <v>18.181818181818183</v>
      </c>
      <c r="G154" s="289">
        <v>4950</v>
      </c>
      <c r="H154" s="3107">
        <f t="shared" si="101"/>
        <v>11.108119025178404</v>
      </c>
      <c r="I154" s="291">
        <v>8</v>
      </c>
      <c r="J154" s="3099">
        <f t="shared" si="102"/>
        <v>72.727272727272734</v>
      </c>
      <c r="K154" s="289">
        <v>38012</v>
      </c>
      <c r="L154" s="3104">
        <f t="shared" si="103"/>
        <v>85.301377855572014</v>
      </c>
      <c r="M154" s="291">
        <v>1</v>
      </c>
      <c r="N154" s="3094">
        <f t="shared" si="104"/>
        <v>9.0909090909090917</v>
      </c>
      <c r="O154" s="288">
        <v>1600</v>
      </c>
      <c r="P154" s="3107">
        <f t="shared" si="105"/>
        <v>3.5905031192495849</v>
      </c>
      <c r="Q154" s="291">
        <v>0</v>
      </c>
      <c r="R154" s="290">
        <f t="shared" si="106"/>
        <v>0</v>
      </c>
      <c r="S154" s="289">
        <v>0</v>
      </c>
      <c r="T154" s="299">
        <f t="shared" si="107"/>
        <v>0</v>
      </c>
      <c r="U154" s="269"/>
      <c r="V154" s="410"/>
    </row>
    <row r="155" spans="2:22">
      <c r="B155" s="278" t="s">
        <v>415</v>
      </c>
      <c r="C155" s="601">
        <v>11</v>
      </c>
      <c r="D155" s="295">
        <v>44562</v>
      </c>
      <c r="E155" s="283">
        <v>2</v>
      </c>
      <c r="F155" s="3100">
        <f t="shared" si="100"/>
        <v>18.181818181818183</v>
      </c>
      <c r="G155" s="297">
        <v>4950</v>
      </c>
      <c r="H155" s="3106">
        <f t="shared" si="101"/>
        <v>11.108119025178404</v>
      </c>
      <c r="I155" s="283">
        <v>8</v>
      </c>
      <c r="J155" s="3100">
        <f t="shared" si="102"/>
        <v>72.727272727272734</v>
      </c>
      <c r="K155" s="297">
        <v>38012</v>
      </c>
      <c r="L155" s="3103">
        <f t="shared" si="103"/>
        <v>85.301377855572014</v>
      </c>
      <c r="M155" s="283">
        <v>1</v>
      </c>
      <c r="N155" s="3096">
        <f t="shared" si="104"/>
        <v>9.0909090909090917</v>
      </c>
      <c r="O155" s="281">
        <v>1600</v>
      </c>
      <c r="P155" s="3106">
        <f t="shared" si="105"/>
        <v>3.5905031192495849</v>
      </c>
      <c r="Q155" s="283">
        <v>0</v>
      </c>
      <c r="R155" s="543">
        <f t="shared" si="106"/>
        <v>0</v>
      </c>
      <c r="S155" s="297">
        <v>0</v>
      </c>
      <c r="T155" s="296">
        <f t="shared" si="107"/>
        <v>0</v>
      </c>
      <c r="U155" s="269"/>
      <c r="V155" s="410"/>
    </row>
    <row r="156" spans="2:22">
      <c r="B156" s="300" t="s">
        <v>207</v>
      </c>
      <c r="C156" s="409">
        <v>11</v>
      </c>
      <c r="D156" s="287">
        <v>44562</v>
      </c>
      <c r="E156" s="291">
        <v>2</v>
      </c>
      <c r="F156" s="3099">
        <f t="shared" si="100"/>
        <v>18.181818181818183</v>
      </c>
      <c r="G156" s="289">
        <v>4950</v>
      </c>
      <c r="H156" s="3107">
        <f t="shared" si="101"/>
        <v>11.108119025178404</v>
      </c>
      <c r="I156" s="291">
        <v>8</v>
      </c>
      <c r="J156" s="3099">
        <f t="shared" si="102"/>
        <v>72.727272727272734</v>
      </c>
      <c r="K156" s="289">
        <v>38012</v>
      </c>
      <c r="L156" s="3104">
        <f t="shared" si="103"/>
        <v>85.301377855572014</v>
      </c>
      <c r="M156" s="291">
        <v>1</v>
      </c>
      <c r="N156" s="3094">
        <f t="shared" si="104"/>
        <v>9.0909090909090917</v>
      </c>
      <c r="O156" s="288">
        <v>1600</v>
      </c>
      <c r="P156" s="3107">
        <f t="shared" si="105"/>
        <v>3.5905031192495849</v>
      </c>
      <c r="Q156" s="291">
        <v>0</v>
      </c>
      <c r="R156" s="290">
        <f t="shared" si="106"/>
        <v>0</v>
      </c>
      <c r="S156" s="289">
        <v>0</v>
      </c>
      <c r="T156" s="299">
        <f t="shared" si="107"/>
        <v>0</v>
      </c>
      <c r="U156" s="269"/>
      <c r="V156" s="410"/>
    </row>
    <row r="157" spans="2:22">
      <c r="B157" s="1864" t="s">
        <v>665</v>
      </c>
      <c r="C157" s="601">
        <v>11</v>
      </c>
      <c r="D157" s="1257">
        <v>44562</v>
      </c>
      <c r="E157" s="283">
        <v>2</v>
      </c>
      <c r="F157" s="3096">
        <f t="shared" si="100"/>
        <v>18.181818181818183</v>
      </c>
      <c r="G157" s="312">
        <v>4950</v>
      </c>
      <c r="H157" s="3103">
        <f t="shared" si="101"/>
        <v>11.108119025178404</v>
      </c>
      <c r="I157" s="283">
        <v>8</v>
      </c>
      <c r="J157" s="3096">
        <f t="shared" si="102"/>
        <v>72.727272727272734</v>
      </c>
      <c r="K157" s="312">
        <v>38012</v>
      </c>
      <c r="L157" s="3103">
        <f t="shared" si="103"/>
        <v>85.301377855572014</v>
      </c>
      <c r="M157" s="283">
        <v>1</v>
      </c>
      <c r="N157" s="3096">
        <f t="shared" si="104"/>
        <v>9.0909090909090917</v>
      </c>
      <c r="O157" s="312">
        <v>1600</v>
      </c>
      <c r="P157" s="3103">
        <f t="shared" si="105"/>
        <v>3.5905031192495849</v>
      </c>
      <c r="Q157" s="283">
        <v>0</v>
      </c>
      <c r="R157" s="284">
        <v>0</v>
      </c>
      <c r="S157" s="297">
        <v>0</v>
      </c>
      <c r="T157" s="296">
        <f t="shared" si="107"/>
        <v>0</v>
      </c>
      <c r="U157" s="269"/>
      <c r="V157" s="410"/>
    </row>
    <row r="158" spans="2:22">
      <c r="B158" s="519" t="s">
        <v>626</v>
      </c>
      <c r="C158" s="409">
        <v>11</v>
      </c>
      <c r="D158" s="1319">
        <v>44562</v>
      </c>
      <c r="E158" s="291">
        <v>2</v>
      </c>
      <c r="F158" s="3094">
        <f t="shared" si="100"/>
        <v>18.181818181818183</v>
      </c>
      <c r="G158" s="313">
        <v>4950</v>
      </c>
      <c r="H158" s="3104">
        <f t="shared" si="101"/>
        <v>11.108119025178404</v>
      </c>
      <c r="I158" s="291">
        <v>8</v>
      </c>
      <c r="J158" s="3094">
        <f t="shared" si="102"/>
        <v>72.727272727272734</v>
      </c>
      <c r="K158" s="313">
        <v>38012</v>
      </c>
      <c r="L158" s="3104">
        <f t="shared" si="103"/>
        <v>85.301377855572014</v>
      </c>
      <c r="M158" s="291">
        <v>1</v>
      </c>
      <c r="N158" s="3094">
        <f t="shared" si="104"/>
        <v>9.0909090909090917</v>
      </c>
      <c r="O158" s="313">
        <v>1600</v>
      </c>
      <c r="P158" s="3104">
        <f t="shared" si="105"/>
        <v>3.5905031192495849</v>
      </c>
      <c r="Q158" s="291">
        <v>0</v>
      </c>
      <c r="R158" s="292">
        <v>0</v>
      </c>
      <c r="S158" s="289">
        <v>0</v>
      </c>
      <c r="T158" s="299">
        <f t="shared" si="107"/>
        <v>0</v>
      </c>
      <c r="U158" s="269"/>
      <c r="V158" s="410"/>
    </row>
    <row r="159" spans="2:22">
      <c r="B159" s="540" t="s">
        <v>716</v>
      </c>
      <c r="C159" s="601">
        <v>10</v>
      </c>
      <c r="D159" s="295">
        <v>41612</v>
      </c>
      <c r="E159" s="1553">
        <v>1</v>
      </c>
      <c r="F159" s="3096">
        <f t="shared" si="100"/>
        <v>10</v>
      </c>
      <c r="G159" s="312">
        <v>2000</v>
      </c>
      <c r="H159" s="3103">
        <f t="shared" si="101"/>
        <v>4.8063058733057771</v>
      </c>
      <c r="I159" s="283">
        <v>8</v>
      </c>
      <c r="J159" s="3096">
        <f t="shared" si="102"/>
        <v>80</v>
      </c>
      <c r="K159" s="297">
        <v>38012</v>
      </c>
      <c r="L159" s="3103">
        <f t="shared" si="103"/>
        <v>91.348649428049598</v>
      </c>
      <c r="M159" s="1553">
        <v>1</v>
      </c>
      <c r="N159" s="3096">
        <f t="shared" si="104"/>
        <v>10</v>
      </c>
      <c r="O159" s="312">
        <v>1600</v>
      </c>
      <c r="P159" s="3103">
        <f t="shared" si="105"/>
        <v>3.8450446986446214</v>
      </c>
      <c r="Q159" s="1553">
        <v>0</v>
      </c>
      <c r="R159" s="284">
        <f t="shared" ref="R159" si="108">SUM(Q159/$C159)*100</f>
        <v>0</v>
      </c>
      <c r="S159" s="297">
        <v>0</v>
      </c>
      <c r="T159" s="296">
        <f t="shared" si="107"/>
        <v>0</v>
      </c>
      <c r="U159" s="269"/>
      <c r="V159" s="410"/>
    </row>
    <row r="160" spans="2:22">
      <c r="B160" s="519" t="s">
        <v>707</v>
      </c>
      <c r="C160" s="409">
        <f>SUM(E160,I160,M160,Q160)</f>
        <v>10</v>
      </c>
      <c r="D160" s="287">
        <f>SUM(G160,K160,O160,S160)</f>
        <v>41612</v>
      </c>
      <c r="E160" s="301">
        <v>1</v>
      </c>
      <c r="F160" s="3099">
        <f t="shared" si="100"/>
        <v>10</v>
      </c>
      <c r="G160" s="289">
        <v>2000</v>
      </c>
      <c r="H160" s="3107">
        <f t="shared" si="101"/>
        <v>4.8063058733057771</v>
      </c>
      <c r="I160" s="291">
        <v>8</v>
      </c>
      <c r="J160" s="3094">
        <f t="shared" ref="J160:J161" si="109">SUM(I160/$C160)*100</f>
        <v>80</v>
      </c>
      <c r="K160" s="289">
        <v>38012</v>
      </c>
      <c r="L160" s="3104">
        <f>SUM(K160/$D160)*100</f>
        <v>91.348649428049598</v>
      </c>
      <c r="M160" s="301">
        <v>1</v>
      </c>
      <c r="N160" s="3094">
        <f t="shared" ref="N160:N164" si="110">SUM(M160/$C160)*100</f>
        <v>10</v>
      </c>
      <c r="O160" s="289">
        <v>1600</v>
      </c>
      <c r="P160" s="3107">
        <f t="shared" ref="P160:P164" si="111">SUM(O160/$D160)*100</f>
        <v>3.8450446986446214</v>
      </c>
      <c r="Q160" s="291">
        <v>0</v>
      </c>
      <c r="R160" s="292">
        <f t="shared" ref="R160:R164" si="112">SUM(Q160/$C160)*100</f>
        <v>0</v>
      </c>
      <c r="S160" s="289">
        <v>0</v>
      </c>
      <c r="T160" s="299">
        <f t="shared" ref="T160:T164" si="113">SUM(S160/$D160)*100</f>
        <v>0</v>
      </c>
      <c r="U160" s="269"/>
      <c r="V160" s="410"/>
    </row>
    <row r="161" spans="2:22">
      <c r="B161" s="540" t="s">
        <v>758</v>
      </c>
      <c r="C161" s="601">
        <f>SUM(E161,I161,M161,Q161)</f>
        <v>9</v>
      </c>
      <c r="D161" s="295">
        <f>SUM(G161,K161,O161,S161)</f>
        <v>40012</v>
      </c>
      <c r="E161" s="1553">
        <v>1</v>
      </c>
      <c r="F161" s="3096">
        <f t="shared" si="100"/>
        <v>11.111111111111111</v>
      </c>
      <c r="G161" s="312">
        <v>2000</v>
      </c>
      <c r="H161" s="3103">
        <f t="shared" si="101"/>
        <v>4.9985004498650403</v>
      </c>
      <c r="I161" s="283">
        <v>8</v>
      </c>
      <c r="J161" s="3096">
        <f t="shared" si="109"/>
        <v>88.888888888888886</v>
      </c>
      <c r="K161" s="297">
        <v>38012</v>
      </c>
      <c r="L161" s="3103">
        <f>SUM(K161/$D161)*100</f>
        <v>95.001499550134966</v>
      </c>
      <c r="M161" s="1553">
        <v>0</v>
      </c>
      <c r="N161" s="3096">
        <f t="shared" si="110"/>
        <v>0</v>
      </c>
      <c r="O161" s="312">
        <v>0</v>
      </c>
      <c r="P161" s="3103">
        <f t="shared" si="111"/>
        <v>0</v>
      </c>
      <c r="Q161" s="1553">
        <v>0</v>
      </c>
      <c r="R161" s="284">
        <f t="shared" si="112"/>
        <v>0</v>
      </c>
      <c r="S161" s="297">
        <v>0</v>
      </c>
      <c r="T161" s="296">
        <f t="shared" si="113"/>
        <v>0</v>
      </c>
      <c r="U161" s="269"/>
      <c r="V161" s="410"/>
    </row>
    <row r="162" spans="2:22">
      <c r="B162" s="519" t="s">
        <v>726</v>
      </c>
      <c r="C162" s="409">
        <f>SUM(E162,I162,M162,Q162)</f>
        <v>10</v>
      </c>
      <c r="D162" s="287">
        <f>SUM(G162,K162,O162,S162)</f>
        <v>41612</v>
      </c>
      <c r="E162" s="301">
        <v>1</v>
      </c>
      <c r="F162" s="3099">
        <f t="shared" si="100"/>
        <v>10</v>
      </c>
      <c r="G162" s="289">
        <v>2000</v>
      </c>
      <c r="H162" s="3107">
        <f t="shared" si="101"/>
        <v>4.8063058733057771</v>
      </c>
      <c r="I162" s="291">
        <v>8</v>
      </c>
      <c r="J162" s="3094">
        <f t="shared" ref="J162" si="114">SUM(I162/$C162)*100</f>
        <v>80</v>
      </c>
      <c r="K162" s="289">
        <v>38012</v>
      </c>
      <c r="L162" s="3104">
        <f t="shared" ref="L162" si="115">SUM(K162/$D162)*100</f>
        <v>91.348649428049598</v>
      </c>
      <c r="M162" s="301">
        <v>1</v>
      </c>
      <c r="N162" s="3094">
        <f t="shared" si="110"/>
        <v>10</v>
      </c>
      <c r="O162" s="289">
        <v>1600</v>
      </c>
      <c r="P162" s="3107">
        <f t="shared" si="111"/>
        <v>3.8450446986446214</v>
      </c>
      <c r="Q162" s="291">
        <v>0</v>
      </c>
      <c r="R162" s="292">
        <f t="shared" si="112"/>
        <v>0</v>
      </c>
      <c r="S162" s="289">
        <v>0</v>
      </c>
      <c r="T162" s="299">
        <f t="shared" si="113"/>
        <v>0</v>
      </c>
      <c r="U162" s="269"/>
      <c r="V162" s="410"/>
    </row>
    <row r="163" spans="2:22">
      <c r="B163" s="540" t="s">
        <v>772</v>
      </c>
      <c r="C163" s="601">
        <v>10</v>
      </c>
      <c r="D163" s="1257">
        <v>41612</v>
      </c>
      <c r="E163" s="2136">
        <v>1</v>
      </c>
      <c r="F163" s="3097">
        <f t="shared" si="100"/>
        <v>10</v>
      </c>
      <c r="G163" s="2138">
        <v>2000</v>
      </c>
      <c r="H163" s="3108">
        <f t="shared" si="101"/>
        <v>4.8063058733057771</v>
      </c>
      <c r="I163" s="2136">
        <v>8</v>
      </c>
      <c r="J163" s="3097">
        <f t="shared" ref="J163:J164" si="116">SUM(I163/$C163)*100</f>
        <v>80</v>
      </c>
      <c r="K163" s="2138">
        <v>38012</v>
      </c>
      <c r="L163" s="3103">
        <f t="shared" ref="L163:L164" si="117">SUM(K163/$D163)*100</f>
        <v>91.348649428049598</v>
      </c>
      <c r="M163" s="2136">
        <v>1</v>
      </c>
      <c r="N163" s="3097">
        <f t="shared" si="110"/>
        <v>10</v>
      </c>
      <c r="O163" s="2138">
        <v>1600</v>
      </c>
      <c r="P163" s="3106">
        <f t="shared" si="111"/>
        <v>3.8450446986446214</v>
      </c>
      <c r="Q163" s="2136">
        <v>0</v>
      </c>
      <c r="R163" s="2137">
        <f t="shared" si="112"/>
        <v>0</v>
      </c>
      <c r="S163" s="2138">
        <v>0</v>
      </c>
      <c r="T163" s="2139">
        <f t="shared" si="113"/>
        <v>0</v>
      </c>
      <c r="U163" s="269"/>
      <c r="V163" s="410"/>
    </row>
    <row r="164" spans="2:22">
      <c r="B164" s="519" t="s">
        <v>769</v>
      </c>
      <c r="C164" s="409">
        <v>10</v>
      </c>
      <c r="D164" s="287">
        <v>41612</v>
      </c>
      <c r="E164" s="301">
        <v>1</v>
      </c>
      <c r="F164" s="3099">
        <f t="shared" si="100"/>
        <v>10</v>
      </c>
      <c r="G164" s="289">
        <v>2000</v>
      </c>
      <c r="H164" s="3107">
        <f t="shared" si="101"/>
        <v>4.8063058733057771</v>
      </c>
      <c r="I164" s="291">
        <v>8</v>
      </c>
      <c r="J164" s="3099">
        <f t="shared" si="116"/>
        <v>80</v>
      </c>
      <c r="K164" s="289">
        <v>38012</v>
      </c>
      <c r="L164" s="3104">
        <f t="shared" si="117"/>
        <v>91.348649428049598</v>
      </c>
      <c r="M164" s="301">
        <v>1</v>
      </c>
      <c r="N164" s="3099">
        <f t="shared" si="110"/>
        <v>10</v>
      </c>
      <c r="O164" s="288">
        <v>1600</v>
      </c>
      <c r="P164" s="3104">
        <f t="shared" si="111"/>
        <v>3.8450446986446214</v>
      </c>
      <c r="Q164" s="291">
        <v>0</v>
      </c>
      <c r="R164" s="290">
        <f t="shared" si="112"/>
        <v>0</v>
      </c>
      <c r="S164" s="289">
        <v>0</v>
      </c>
      <c r="T164" s="293">
        <f t="shared" si="113"/>
        <v>0</v>
      </c>
      <c r="U164" s="269"/>
      <c r="V164" s="410"/>
    </row>
    <row r="165" spans="2:22">
      <c r="B165" s="540" t="s">
        <v>802</v>
      </c>
      <c r="C165" s="601">
        <v>10</v>
      </c>
      <c r="D165" s="1257">
        <v>41612</v>
      </c>
      <c r="E165" s="1553">
        <v>1</v>
      </c>
      <c r="F165" s="3096">
        <f t="shared" ref="F165:F167" si="118">SUM(E165/$C165)*100</f>
        <v>10</v>
      </c>
      <c r="G165" s="297">
        <v>2000</v>
      </c>
      <c r="H165" s="3103">
        <f t="shared" ref="H165:H168" si="119">SUM(G165/$D165)*100</f>
        <v>4.8063058733057771</v>
      </c>
      <c r="I165" s="1553">
        <v>8</v>
      </c>
      <c r="J165" s="3096">
        <f t="shared" ref="J165:J168" si="120">SUM(I165/$C165)*100</f>
        <v>80</v>
      </c>
      <c r="K165" s="297">
        <v>38012</v>
      </c>
      <c r="L165" s="3103">
        <f t="shared" ref="L165:L168" si="121">SUM(K165/$D165)*100</f>
        <v>91.348649428049598</v>
      </c>
      <c r="M165" s="1553">
        <v>1</v>
      </c>
      <c r="N165" s="3096">
        <f t="shared" ref="N165:N168" si="122">SUM(M165/$C165)*100</f>
        <v>10</v>
      </c>
      <c r="O165" s="297">
        <v>1600</v>
      </c>
      <c r="P165" s="3106">
        <f t="shared" ref="P165:P168" si="123">SUM(O165/$D165)*100</f>
        <v>3.8450446986446214</v>
      </c>
      <c r="Q165" s="1553">
        <v>0</v>
      </c>
      <c r="R165" s="284">
        <f t="shared" ref="R165:R166" si="124">SUM(Q165/$C165)*100</f>
        <v>0</v>
      </c>
      <c r="S165" s="297">
        <v>0</v>
      </c>
      <c r="T165" s="296">
        <f t="shared" ref="T165:T168" si="125">SUM(S165/$D165)*100</f>
        <v>0</v>
      </c>
      <c r="U165" s="269"/>
      <c r="V165" s="410"/>
    </row>
    <row r="166" spans="2:22">
      <c r="B166" s="519" t="s">
        <v>798</v>
      </c>
      <c r="C166" s="409">
        <v>10</v>
      </c>
      <c r="D166" s="1319">
        <v>39937</v>
      </c>
      <c r="E166" s="301">
        <v>1</v>
      </c>
      <c r="F166" s="3094">
        <f t="shared" si="118"/>
        <v>10</v>
      </c>
      <c r="G166" s="289">
        <v>2000</v>
      </c>
      <c r="H166" s="3104">
        <f t="shared" si="119"/>
        <v>5.0078874226907377</v>
      </c>
      <c r="I166" s="301">
        <v>8</v>
      </c>
      <c r="J166" s="3094">
        <f t="shared" si="120"/>
        <v>80</v>
      </c>
      <c r="K166" s="289">
        <v>36337</v>
      </c>
      <c r="L166" s="3104">
        <f t="shared" si="121"/>
        <v>90.985802639156674</v>
      </c>
      <c r="M166" s="301">
        <v>1</v>
      </c>
      <c r="N166" s="3094">
        <f t="shared" si="122"/>
        <v>10</v>
      </c>
      <c r="O166" s="289">
        <v>1600</v>
      </c>
      <c r="P166" s="3107">
        <f t="shared" si="123"/>
        <v>4.0063099381525902</v>
      </c>
      <c r="Q166" s="301">
        <v>0</v>
      </c>
      <c r="R166" s="292">
        <f t="shared" si="124"/>
        <v>0</v>
      </c>
      <c r="S166" s="289">
        <v>0</v>
      </c>
      <c r="T166" s="299">
        <f t="shared" si="125"/>
        <v>0</v>
      </c>
      <c r="U166" s="269"/>
    </row>
    <row r="167" spans="2:22">
      <c r="B167" s="1864" t="s">
        <v>872</v>
      </c>
      <c r="C167" s="601">
        <v>11</v>
      </c>
      <c r="D167" s="1257">
        <v>42237</v>
      </c>
      <c r="E167" s="1553">
        <v>1</v>
      </c>
      <c r="F167" s="3096">
        <f t="shared" si="118"/>
        <v>9.0909090909090917</v>
      </c>
      <c r="G167" s="297">
        <v>2000</v>
      </c>
      <c r="H167" s="3103">
        <f t="shared" si="119"/>
        <v>4.7351847905864526</v>
      </c>
      <c r="I167" s="1553">
        <v>9</v>
      </c>
      <c r="J167" s="3096">
        <f t="shared" si="120"/>
        <v>81.818181818181827</v>
      </c>
      <c r="K167" s="297">
        <v>38637</v>
      </c>
      <c r="L167" s="3103">
        <f t="shared" si="121"/>
        <v>91.476667376944391</v>
      </c>
      <c r="M167" s="1553">
        <v>1</v>
      </c>
      <c r="N167" s="3096">
        <f t="shared" si="122"/>
        <v>9.0909090909090917</v>
      </c>
      <c r="O167" s="297">
        <v>1600</v>
      </c>
      <c r="P167" s="3106">
        <f t="shared" si="123"/>
        <v>3.7881478324691624</v>
      </c>
      <c r="Q167" s="1553">
        <v>0</v>
      </c>
      <c r="R167" s="284">
        <v>0</v>
      </c>
      <c r="S167" s="297">
        <v>0</v>
      </c>
      <c r="T167" s="296">
        <f t="shared" si="125"/>
        <v>0</v>
      </c>
      <c r="U167" s="269"/>
    </row>
    <row r="168" spans="2:22">
      <c r="B168" s="519" t="s">
        <v>829</v>
      </c>
      <c r="C168" s="409">
        <v>11</v>
      </c>
      <c r="D168" s="1319">
        <v>42237</v>
      </c>
      <c r="E168" s="301">
        <v>1</v>
      </c>
      <c r="F168" s="3094">
        <f>SUM(E168/$C168)*100</f>
        <v>9.0909090909090917</v>
      </c>
      <c r="G168" s="289">
        <v>2000</v>
      </c>
      <c r="H168" s="3104">
        <f t="shared" si="119"/>
        <v>4.7351847905864526</v>
      </c>
      <c r="I168" s="301">
        <v>9</v>
      </c>
      <c r="J168" s="3094">
        <f t="shared" si="120"/>
        <v>81.818181818181827</v>
      </c>
      <c r="K168" s="289">
        <v>38637</v>
      </c>
      <c r="L168" s="3104">
        <f t="shared" si="121"/>
        <v>91.476667376944391</v>
      </c>
      <c r="M168" s="301">
        <v>1</v>
      </c>
      <c r="N168" s="3094">
        <f t="shared" si="122"/>
        <v>9.0909090909090917</v>
      </c>
      <c r="O168" s="289">
        <v>1600</v>
      </c>
      <c r="P168" s="3107">
        <f t="shared" si="123"/>
        <v>3.7881478324691624</v>
      </c>
      <c r="Q168" s="301">
        <v>0</v>
      </c>
      <c r="R168" s="292">
        <v>0</v>
      </c>
      <c r="S168" s="289">
        <v>0</v>
      </c>
      <c r="T168" s="299">
        <f t="shared" si="125"/>
        <v>0</v>
      </c>
      <c r="U168" s="269"/>
    </row>
    <row r="169" spans="2:22">
      <c r="B169" s="2948" t="s">
        <v>874</v>
      </c>
      <c r="C169" s="746">
        <f>M26</f>
        <v>11</v>
      </c>
      <c r="D169" s="1575">
        <f>O26</f>
        <v>42237</v>
      </c>
      <c r="E169" s="283">
        <v>1</v>
      </c>
      <c r="F169" s="3096">
        <f t="shared" ref="F169:F171" si="126">SUM(E169/$C169)*100</f>
        <v>9.0909090909090917</v>
      </c>
      <c r="G169" s="297">
        <v>2000</v>
      </c>
      <c r="H169" s="3118">
        <f t="shared" ref="H169" si="127">SUM(G169/$D169)*100</f>
        <v>4.7351847905864526</v>
      </c>
      <c r="I169" s="283">
        <v>9</v>
      </c>
      <c r="J169" s="3101">
        <f t="shared" ref="J169:T171" si="128">SUM(I169/$C169)*100</f>
        <v>81.818181818181827</v>
      </c>
      <c r="K169" s="297">
        <v>38637</v>
      </c>
      <c r="L169" s="3118">
        <f t="shared" ref="L169" si="129">SUM(K169/$D169)*100</f>
        <v>91.476667376944391</v>
      </c>
      <c r="M169" s="283">
        <v>1</v>
      </c>
      <c r="N169" s="3101">
        <f t="shared" ref="N169:N170" si="130">SUM(M169/$C169)*100</f>
        <v>9.0909090909090917</v>
      </c>
      <c r="O169" s="297">
        <v>1600</v>
      </c>
      <c r="P169" s="3118">
        <f t="shared" ref="P169:P170" si="131">SUM(O169/$D169)*100</f>
        <v>3.7881478324691624</v>
      </c>
      <c r="Q169" s="2944">
        <v>0</v>
      </c>
      <c r="R169" s="2949">
        <v>0</v>
      </c>
      <c r="S169" s="297">
        <v>0</v>
      </c>
      <c r="T169" s="285">
        <f t="shared" ref="T169:T170" si="132">SUM(S169/$D169)*100</f>
        <v>0</v>
      </c>
      <c r="U169" s="269"/>
      <c r="V169" s="269"/>
    </row>
    <row r="170" spans="2:22">
      <c r="B170" s="519" t="s">
        <v>868</v>
      </c>
      <c r="C170" s="817">
        <f>M27</f>
        <v>11</v>
      </c>
      <c r="D170" s="3651">
        <f>O27</f>
        <v>42237</v>
      </c>
      <c r="E170" s="291">
        <v>1</v>
      </c>
      <c r="F170" s="3094">
        <f t="shared" si="126"/>
        <v>9.0909090909090917</v>
      </c>
      <c r="G170" s="289">
        <v>2000</v>
      </c>
      <c r="H170" s="3121">
        <f>SUM(G170/$D170)*100</f>
        <v>4.7351847905864526</v>
      </c>
      <c r="I170" s="291">
        <v>9</v>
      </c>
      <c r="J170" s="3094">
        <f t="shared" si="128"/>
        <v>81.818181818181827</v>
      </c>
      <c r="K170" s="289">
        <v>38637</v>
      </c>
      <c r="L170" s="3121">
        <f>SUM(K170/$D170)*100</f>
        <v>91.476667376944391</v>
      </c>
      <c r="M170" s="291">
        <v>1</v>
      </c>
      <c r="N170" s="3094">
        <f t="shared" si="130"/>
        <v>9.0909090909090917</v>
      </c>
      <c r="O170" s="289">
        <v>1600</v>
      </c>
      <c r="P170" s="3121">
        <f t="shared" si="131"/>
        <v>3.7881478324691624</v>
      </c>
      <c r="Q170" s="301">
        <v>0</v>
      </c>
      <c r="R170" s="3652">
        <v>0</v>
      </c>
      <c r="S170" s="289">
        <v>0</v>
      </c>
      <c r="T170" s="293">
        <f t="shared" si="132"/>
        <v>0</v>
      </c>
      <c r="U170" s="2933"/>
      <c r="V170" s="2933"/>
    </row>
    <row r="171" spans="2:22">
      <c r="B171" s="2948" t="s">
        <v>925</v>
      </c>
      <c r="C171" s="746">
        <v>11</v>
      </c>
      <c r="D171" s="1575">
        <v>42237</v>
      </c>
      <c r="E171" s="283">
        <v>1</v>
      </c>
      <c r="F171" s="3096">
        <f t="shared" si="126"/>
        <v>9.0909090909090917</v>
      </c>
      <c r="G171" s="297">
        <v>2000</v>
      </c>
      <c r="H171" s="3118">
        <f>SUM(G171/$D171)*100</f>
        <v>4.7351847905864526</v>
      </c>
      <c r="I171" s="283">
        <v>9</v>
      </c>
      <c r="J171" s="3101">
        <f t="shared" si="128"/>
        <v>81.818181818181827</v>
      </c>
      <c r="K171" s="297">
        <v>38637</v>
      </c>
      <c r="L171" s="3118">
        <f>SUM(K171/$D171)*100</f>
        <v>91.476667376944391</v>
      </c>
      <c r="M171" s="283">
        <v>1</v>
      </c>
      <c r="N171" s="3101">
        <f t="shared" si="128"/>
        <v>9.0909090909090917</v>
      </c>
      <c r="O171" s="297">
        <v>1600</v>
      </c>
      <c r="P171" s="3118">
        <f>SUM(O171/$D171)*100</f>
        <v>3.7881478324691624</v>
      </c>
      <c r="Q171" s="2944">
        <v>0</v>
      </c>
      <c r="R171" s="2949">
        <f t="shared" si="128"/>
        <v>0</v>
      </c>
      <c r="S171" s="297">
        <v>0</v>
      </c>
      <c r="T171" s="285">
        <f t="shared" si="128"/>
        <v>0</v>
      </c>
      <c r="U171" s="269">
        <f>C171-E171-I171-M171-Q171</f>
        <v>0</v>
      </c>
      <c r="V171" s="269">
        <f>D171-G171-K171-O171-S171</f>
        <v>0</v>
      </c>
    </row>
    <row r="172" spans="2:22" ht="15.75" thickBot="1">
      <c r="B172" s="519" t="s">
        <v>919</v>
      </c>
      <c r="C172" s="3647">
        <v>11</v>
      </c>
      <c r="D172" s="3648">
        <v>42237</v>
      </c>
      <c r="E172" s="3641">
        <v>1</v>
      </c>
      <c r="F172" s="3094">
        <f t="shared" ref="F172" si="133">SUM(E172/$C172)*100</f>
        <v>9.0909090909090917</v>
      </c>
      <c r="G172" s="3643">
        <v>2000</v>
      </c>
      <c r="H172" s="3653">
        <f>SUM(G172/$D172)*100</f>
        <v>4.7351847905864526</v>
      </c>
      <c r="I172" s="3641">
        <v>9</v>
      </c>
      <c r="J172" s="3094">
        <f t="shared" ref="J172" si="134">SUM(I172/$C172)*100</f>
        <v>81.818181818181827</v>
      </c>
      <c r="K172" s="3643">
        <v>38637</v>
      </c>
      <c r="L172" s="3094">
        <f>SUM(K172/$D172)*100</f>
        <v>91.476667376944391</v>
      </c>
      <c r="M172" s="3641">
        <v>1</v>
      </c>
      <c r="N172" s="3094">
        <f t="shared" ref="N172" si="135">SUM(M172/$C172)*100</f>
        <v>9.0909090909090917</v>
      </c>
      <c r="O172" s="3643">
        <v>1600</v>
      </c>
      <c r="P172" s="3094">
        <f>SUM(O172/$D172)*100</f>
        <v>3.7881478324691624</v>
      </c>
      <c r="Q172" s="3641">
        <v>0</v>
      </c>
      <c r="R172" s="3094">
        <f t="shared" ref="R172" si="136">SUM(Q172/$C172)*100</f>
        <v>0</v>
      </c>
      <c r="S172" s="3643">
        <v>0</v>
      </c>
      <c r="T172" s="5090">
        <f t="shared" ref="T172" si="137">SUM(S172/$C172)*100</f>
        <v>0</v>
      </c>
      <c r="U172" s="3654">
        <f>C172-E172-I172-M172-Q172</f>
        <v>0</v>
      </c>
      <c r="V172" s="3654">
        <f>D172-G172-K172-O172-S172</f>
        <v>0</v>
      </c>
    </row>
    <row r="173" spans="2:22" ht="13.7" customHeight="1">
      <c r="B173" s="2923" t="s">
        <v>309</v>
      </c>
      <c r="C173" s="2923"/>
      <c r="D173" s="2924"/>
      <c r="E173" s="2924"/>
      <c r="F173" s="3109"/>
      <c r="G173" s="2924"/>
      <c r="H173" s="3109"/>
      <c r="I173" s="2925"/>
      <c r="J173" s="2925"/>
      <c r="K173" s="2925"/>
      <c r="L173" s="3124"/>
      <c r="M173" s="2925"/>
      <c r="N173" s="3124"/>
      <c r="O173" s="2924"/>
      <c r="P173" s="3124"/>
      <c r="Q173" s="2925"/>
      <c r="R173" s="2925"/>
      <c r="S173" s="2924"/>
      <c r="T173" s="2925"/>
      <c r="U173" s="269"/>
    </row>
    <row r="174" spans="2:22" s="269" customFormat="1">
      <c r="B174" s="268"/>
      <c r="C174" s="268"/>
      <c r="D174" s="268"/>
      <c r="E174" s="268"/>
      <c r="F174" s="3110"/>
      <c r="G174" s="268"/>
      <c r="H174" s="3110"/>
      <c r="L174" s="3125"/>
      <c r="N174" s="3125"/>
      <c r="O174" s="268"/>
      <c r="P174" s="3125"/>
      <c r="S174" s="268"/>
    </row>
    <row r="175" spans="2:22">
      <c r="B175" s="4844" t="s">
        <v>320</v>
      </c>
      <c r="C175" s="4845"/>
      <c r="D175" s="4845"/>
      <c r="E175" s="4845"/>
      <c r="F175" s="4845"/>
      <c r="G175" s="4845"/>
      <c r="H175" s="4845"/>
      <c r="I175" s="4845"/>
      <c r="J175" s="4845"/>
      <c r="K175" s="4845"/>
      <c r="L175" s="4845"/>
      <c r="M175" s="4845"/>
      <c r="N175" s="4845"/>
      <c r="O175" s="4845"/>
      <c r="P175" s="4845"/>
      <c r="Q175" s="4845"/>
      <c r="R175" s="4845"/>
      <c r="S175" s="4845"/>
      <c r="T175" s="4845"/>
    </row>
    <row r="177" spans="2:19">
      <c r="K177" s="410"/>
    </row>
    <row r="181" spans="2:19">
      <c r="B181" s="263"/>
      <c r="C181" s="263"/>
      <c r="D181" s="263"/>
      <c r="E181" s="263"/>
      <c r="F181" s="3116"/>
      <c r="G181" s="268"/>
      <c r="H181" s="3116"/>
      <c r="O181" s="263"/>
      <c r="S181" s="263"/>
    </row>
    <row r="182" spans="2:19">
      <c r="G182" s="268"/>
    </row>
    <row r="205" spans="2:20">
      <c r="B205" s="263"/>
      <c r="C205" s="263"/>
      <c r="D205" s="263"/>
      <c r="E205" s="263"/>
      <c r="F205" s="3116"/>
      <c r="G205" s="263"/>
      <c r="H205" s="3116"/>
      <c r="O205" s="263"/>
      <c r="S205" s="263"/>
      <c r="T205" s="314"/>
    </row>
  </sheetData>
  <mergeCells count="194">
    <mergeCell ref="E67:F67"/>
    <mergeCell ref="G67:H67"/>
    <mergeCell ref="I67:J67"/>
    <mergeCell ref="K67:L67"/>
    <mergeCell ref="M67:N67"/>
    <mergeCell ref="O67:P67"/>
    <mergeCell ref="D1:P1"/>
    <mergeCell ref="E61:F61"/>
    <mergeCell ref="G61:H61"/>
    <mergeCell ref="I61:J61"/>
    <mergeCell ref="K61:L61"/>
    <mergeCell ref="M61:N61"/>
    <mergeCell ref="O61:P61"/>
    <mergeCell ref="M65:N65"/>
    <mergeCell ref="O65:P65"/>
    <mergeCell ref="E65:F65"/>
    <mergeCell ref="G65:H65"/>
    <mergeCell ref="I65:J65"/>
    <mergeCell ref="K65:L65"/>
    <mergeCell ref="E63:F63"/>
    <mergeCell ref="G63:H63"/>
    <mergeCell ref="I63:J63"/>
    <mergeCell ref="K63:L63"/>
    <mergeCell ref="G43:H43"/>
    <mergeCell ref="K49:L49"/>
    <mergeCell ref="E57:F57"/>
    <mergeCell ref="G57:H57"/>
    <mergeCell ref="K43:L43"/>
    <mergeCell ref="K44:L44"/>
    <mergeCell ref="M52:N52"/>
    <mergeCell ref="I56:J56"/>
    <mergeCell ref="I49:J49"/>
    <mergeCell ref="I57:J57"/>
    <mergeCell ref="K57:L57"/>
    <mergeCell ref="M57:N57"/>
    <mergeCell ref="E50:F50"/>
    <mergeCell ref="G55:H55"/>
    <mergeCell ref="I55:J55"/>
    <mergeCell ref="K55:L55"/>
    <mergeCell ref="G51:H51"/>
    <mergeCell ref="G54:H54"/>
    <mergeCell ref="O57:P57"/>
    <mergeCell ref="E55:F55"/>
    <mergeCell ref="O54:P54"/>
    <mergeCell ref="K52:L52"/>
    <mergeCell ref="M54:N54"/>
    <mergeCell ref="I51:J51"/>
    <mergeCell ref="M45:N45"/>
    <mergeCell ref="C2:D2"/>
    <mergeCell ref="E43:F43"/>
    <mergeCell ref="O45:P45"/>
    <mergeCell ref="B36:S36"/>
    <mergeCell ref="O43:P43"/>
    <mergeCell ref="O44:P44"/>
    <mergeCell ref="B35:S35"/>
    <mergeCell ref="I43:J43"/>
    <mergeCell ref="G45:H45"/>
    <mergeCell ref="M44:N44"/>
    <mergeCell ref="C41:D41"/>
    <mergeCell ref="O50:P50"/>
    <mergeCell ref="O51:P51"/>
    <mergeCell ref="O53:P53"/>
    <mergeCell ref="E53:F53"/>
    <mergeCell ref="G53:H53"/>
    <mergeCell ref="E54:F54"/>
    <mergeCell ref="B106:T106"/>
    <mergeCell ref="C74:D74"/>
    <mergeCell ref="E74:H74"/>
    <mergeCell ref="G62:H62"/>
    <mergeCell ref="E2:H2"/>
    <mergeCell ref="M56:N56"/>
    <mergeCell ref="E51:F51"/>
    <mergeCell ref="M48:N48"/>
    <mergeCell ref="K45:L45"/>
    <mergeCell ref="E42:F42"/>
    <mergeCell ref="B34:S34"/>
    <mergeCell ref="E58:F58"/>
    <mergeCell ref="G58:H58"/>
    <mergeCell ref="I58:J58"/>
    <mergeCell ref="K58:L58"/>
    <mergeCell ref="M58:N58"/>
    <mergeCell ref="O52:P52"/>
    <mergeCell ref="M50:N50"/>
    <mergeCell ref="E49:F49"/>
    <mergeCell ref="O56:P56"/>
    <mergeCell ref="O58:P58"/>
    <mergeCell ref="I62:J62"/>
    <mergeCell ref="I52:J52"/>
    <mergeCell ref="G42:H42"/>
    <mergeCell ref="Q2:T2"/>
    <mergeCell ref="E48:F48"/>
    <mergeCell ref="G48:H48"/>
    <mergeCell ref="I48:J48"/>
    <mergeCell ref="K48:L48"/>
    <mergeCell ref="I42:J42"/>
    <mergeCell ref="M42:N42"/>
    <mergeCell ref="K42:L42"/>
    <mergeCell ref="O42:P42"/>
    <mergeCell ref="E46:F46"/>
    <mergeCell ref="I2:L2"/>
    <mergeCell ref="M2:P2"/>
    <mergeCell ref="E41:H41"/>
    <mergeCell ref="I41:L41"/>
    <mergeCell ref="M41:P41"/>
    <mergeCell ref="M43:N43"/>
    <mergeCell ref="O46:P46"/>
    <mergeCell ref="E40:P40"/>
    <mergeCell ref="G44:H44"/>
    <mergeCell ref="M46:N46"/>
    <mergeCell ref="E44:F44"/>
    <mergeCell ref="E45:F45"/>
    <mergeCell ref="I44:J44"/>
    <mergeCell ref="I45:J45"/>
    <mergeCell ref="I74:L74"/>
    <mergeCell ref="M74:P74"/>
    <mergeCell ref="Q74:T74"/>
    <mergeCell ref="M49:N49"/>
    <mergeCell ref="O49:P49"/>
    <mergeCell ref="I50:J50"/>
    <mergeCell ref="I53:J53"/>
    <mergeCell ref="K53:L53"/>
    <mergeCell ref="M53:N53"/>
    <mergeCell ref="M62:N62"/>
    <mergeCell ref="K62:L62"/>
    <mergeCell ref="M55:N55"/>
    <mergeCell ref="O55:P55"/>
    <mergeCell ref="O59:P59"/>
    <mergeCell ref="M51:N51"/>
    <mergeCell ref="M64:N64"/>
    <mergeCell ref="O64:P64"/>
    <mergeCell ref="E73:Q73"/>
    <mergeCell ref="G49:H49"/>
    <mergeCell ref="O62:P62"/>
    <mergeCell ref="M59:N59"/>
    <mergeCell ref="E56:F56"/>
    <mergeCell ref="K56:L56"/>
    <mergeCell ref="G50:H50"/>
    <mergeCell ref="B175:T175"/>
    <mergeCell ref="C143:D143"/>
    <mergeCell ref="E143:H143"/>
    <mergeCell ref="I143:L143"/>
    <mergeCell ref="M143:P143"/>
    <mergeCell ref="Q143:T143"/>
    <mergeCell ref="G46:H46"/>
    <mergeCell ref="I46:J46"/>
    <mergeCell ref="K46:L46"/>
    <mergeCell ref="E47:F47"/>
    <mergeCell ref="G47:H47"/>
    <mergeCell ref="I47:J47"/>
    <mergeCell ref="K47:L47"/>
    <mergeCell ref="O48:P48"/>
    <mergeCell ref="K51:L51"/>
    <mergeCell ref="O47:P47"/>
    <mergeCell ref="M47:N47"/>
    <mergeCell ref="K50:L50"/>
    <mergeCell ref="I54:J54"/>
    <mergeCell ref="E52:F52"/>
    <mergeCell ref="G56:H56"/>
    <mergeCell ref="G52:H52"/>
    <mergeCell ref="K54:L54"/>
    <mergeCell ref="E141:Q141"/>
    <mergeCell ref="E142:Q142"/>
    <mergeCell ref="E109:Q109"/>
    <mergeCell ref="B139:T139"/>
    <mergeCell ref="E111:H111"/>
    <mergeCell ref="C111:D111"/>
    <mergeCell ref="I111:L111"/>
    <mergeCell ref="M111:P111"/>
    <mergeCell ref="Q111:T111"/>
    <mergeCell ref="E110:Q110"/>
    <mergeCell ref="E72:Q72"/>
    <mergeCell ref="M63:N63"/>
    <mergeCell ref="O63:P63"/>
    <mergeCell ref="E64:F64"/>
    <mergeCell ref="G64:H64"/>
    <mergeCell ref="I64:J64"/>
    <mergeCell ref="K64:L64"/>
    <mergeCell ref="E59:F59"/>
    <mergeCell ref="G59:H59"/>
    <mergeCell ref="I59:J59"/>
    <mergeCell ref="K59:L59"/>
    <mergeCell ref="O60:P60"/>
    <mergeCell ref="E62:F62"/>
    <mergeCell ref="E60:F60"/>
    <mergeCell ref="G60:H60"/>
    <mergeCell ref="I60:J60"/>
    <mergeCell ref="K60:L60"/>
    <mergeCell ref="M60:N60"/>
    <mergeCell ref="E66:F66"/>
    <mergeCell ref="G66:H66"/>
    <mergeCell ref="I66:J66"/>
    <mergeCell ref="K66:L66"/>
    <mergeCell ref="M66:N66"/>
    <mergeCell ref="O66:P66"/>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workbookViewId="0">
      <selection activeCell="O30" sqref="O30"/>
    </sheetView>
  </sheetViews>
  <sheetFormatPr defaultColWidth="11.42578125" defaultRowHeight="11.25"/>
  <cols>
    <col min="1" max="2" width="5.7109375" style="261" customWidth="1"/>
    <col min="3" max="3" width="5" style="429" customWidth="1"/>
    <col min="4" max="4" width="5" style="261" customWidth="1"/>
    <col min="5" max="5" width="6.140625" style="261" customWidth="1"/>
    <col min="6" max="6" width="5.28515625" style="261" customWidth="1"/>
    <col min="7" max="7" width="6" style="261" bestFit="1" customWidth="1"/>
    <col min="8" max="8" width="6.85546875" style="261" customWidth="1"/>
    <col min="9" max="9" width="5.42578125" style="261" customWidth="1"/>
    <col min="10" max="10" width="7" style="261" bestFit="1" customWidth="1"/>
    <col min="11" max="12" width="6" style="261" customWidth="1"/>
    <col min="13" max="13" width="5.42578125" style="261" customWidth="1"/>
    <col min="14" max="14" width="7" style="261" bestFit="1" customWidth="1"/>
    <col min="15" max="15" width="4.7109375" style="261" customWidth="1"/>
    <col min="16" max="16" width="6.140625" style="261" customWidth="1"/>
    <col min="17" max="17" width="6.85546875" style="261" bestFit="1" customWidth="1"/>
    <col min="18" max="18" width="5.42578125" style="261" customWidth="1"/>
    <col min="19" max="19" width="4.85546875" style="261" customWidth="1"/>
    <col min="20" max="20" width="5.7109375" style="261" customWidth="1"/>
    <col min="21" max="21" width="4.42578125" style="261" customWidth="1"/>
    <col min="22" max="22" width="4.7109375" style="261" customWidth="1"/>
    <col min="23" max="16384" width="11.42578125" style="261"/>
  </cols>
  <sheetData>
    <row r="1" spans="3:23" ht="19.5" customHeight="1">
      <c r="C1" s="1267" t="s">
        <v>464</v>
      </c>
      <c r="E1" s="4916" t="s">
        <v>48</v>
      </c>
      <c r="F1" s="4917"/>
      <c r="G1" s="4917"/>
      <c r="H1" s="4917"/>
      <c r="I1" s="4917"/>
      <c r="J1" s="4917"/>
      <c r="K1" s="4917"/>
      <c r="L1" s="4917"/>
      <c r="M1" s="4917"/>
      <c r="N1" s="4917"/>
      <c r="O1" s="4917"/>
      <c r="P1" s="4917"/>
      <c r="Q1" s="4917"/>
      <c r="R1" s="4918"/>
      <c r="S1" s="1268"/>
      <c r="T1" s="268"/>
    </row>
    <row r="2" spans="3:23" ht="18.75" customHeight="1" thickBot="1">
      <c r="E2" s="4913" t="s">
        <v>465</v>
      </c>
      <c r="F2" s="4914"/>
      <c r="G2" s="4914"/>
      <c r="H2" s="4914"/>
      <c r="I2" s="4914"/>
      <c r="J2" s="4914"/>
      <c r="K2" s="4914"/>
      <c r="L2" s="4914"/>
      <c r="M2" s="4914"/>
      <c r="N2" s="4914"/>
      <c r="O2" s="4914"/>
      <c r="P2" s="4914"/>
      <c r="Q2" s="4914"/>
      <c r="R2" s="4915"/>
    </row>
    <row r="3" spans="3:23" ht="8.4499999999999993" customHeight="1">
      <c r="C3" s="1269"/>
      <c r="D3" s="1270"/>
      <c r="J3" s="311"/>
      <c r="K3" s="1271"/>
      <c r="L3" s="1271"/>
      <c r="M3" s="1271"/>
      <c r="N3" s="1271"/>
      <c r="O3" s="1271"/>
      <c r="P3" s="1271"/>
      <c r="Q3" s="1271"/>
      <c r="R3" s="1271"/>
      <c r="S3" s="1271"/>
      <c r="T3" s="1271"/>
      <c r="U3" s="1271"/>
      <c r="V3" s="1271"/>
    </row>
    <row r="4" spans="3:23" ht="6.75" customHeight="1" thickBot="1">
      <c r="C4" s="427"/>
      <c r="D4" s="267"/>
      <c r="E4" s="268"/>
      <c r="F4" s="268"/>
      <c r="G4" s="268"/>
      <c r="H4" s="268"/>
      <c r="I4" s="268"/>
      <c r="J4" s="268"/>
      <c r="K4" s="268"/>
      <c r="L4" s="268"/>
      <c r="N4" s="268"/>
      <c r="O4" s="268"/>
      <c r="Q4" s="270"/>
      <c r="U4" s="270"/>
    </row>
    <row r="5" spans="3:23" ht="33.75" customHeight="1" thickBot="1">
      <c r="C5" s="1288"/>
      <c r="D5" s="308"/>
      <c r="E5" s="1289" t="s">
        <v>457</v>
      </c>
      <c r="F5" s="4943" t="s">
        <v>458</v>
      </c>
      <c r="G5" s="4416"/>
      <c r="H5" s="4944" t="s">
        <v>459</v>
      </c>
      <c r="I5" s="4416"/>
      <c r="J5" s="4938" t="s">
        <v>157</v>
      </c>
      <c r="K5" s="4416"/>
      <c r="L5" s="4930" t="s">
        <v>301</v>
      </c>
      <c r="M5" s="4939"/>
      <c r="N5" s="4940"/>
      <c r="O5" s="4930" t="s">
        <v>302</v>
      </c>
      <c r="P5" s="4941"/>
      <c r="Q5" s="4942"/>
      <c r="R5" s="4930" t="s">
        <v>303</v>
      </c>
      <c r="S5" s="4941"/>
      <c r="T5" s="4942"/>
      <c r="U5" s="1290"/>
      <c r="V5" s="1290"/>
    </row>
    <row r="6" spans="3:23" ht="37.5" customHeight="1" thickBot="1">
      <c r="C6" s="1288"/>
      <c r="D6" s="308"/>
      <c r="E6" s="430"/>
      <c r="F6" s="564" t="s">
        <v>304</v>
      </c>
      <c r="G6" s="430" t="s">
        <v>305</v>
      </c>
      <c r="H6" s="560" t="s">
        <v>304</v>
      </c>
      <c r="I6" s="457" t="s">
        <v>305</v>
      </c>
      <c r="J6" s="458" t="s">
        <v>304</v>
      </c>
      <c r="K6" s="460" t="s">
        <v>305</v>
      </c>
      <c r="L6" s="455" t="s">
        <v>460</v>
      </c>
      <c r="M6" s="454" t="s">
        <v>534</v>
      </c>
      <c r="N6" s="459" t="s">
        <v>167</v>
      </c>
      <c r="O6" s="455" t="s">
        <v>460</v>
      </c>
      <c r="P6" s="454" t="s">
        <v>534</v>
      </c>
      <c r="Q6" s="459" t="s">
        <v>167</v>
      </c>
      <c r="R6" s="455" t="s">
        <v>460</v>
      </c>
      <c r="S6" s="454" t="s">
        <v>534</v>
      </c>
      <c r="T6" s="459" t="s">
        <v>167</v>
      </c>
      <c r="U6" s="277"/>
      <c r="V6" s="277"/>
    </row>
    <row r="7" spans="3:23" ht="18" customHeight="1">
      <c r="C7" s="1288"/>
      <c r="D7" s="308"/>
      <c r="E7" s="1778">
        <v>2001</v>
      </c>
      <c r="F7" s="1406">
        <v>240</v>
      </c>
      <c r="G7" s="1292">
        <v>21499</v>
      </c>
      <c r="H7" s="1779">
        <v>165</v>
      </c>
      <c r="I7" s="1292">
        <v>16374</v>
      </c>
      <c r="J7" s="1293">
        <f t="shared" ref="J7:J18" si="0">SUM(F7-H7)</f>
        <v>75</v>
      </c>
      <c r="K7" s="1294">
        <f t="shared" ref="K7:K18" si="1">SUM(G7-I7)</f>
        <v>5125</v>
      </c>
      <c r="L7" s="1780">
        <v>228</v>
      </c>
      <c r="M7" s="1336">
        <v>157</v>
      </c>
      <c r="N7" s="1337">
        <f t="shared" ref="N7:N18" si="2">SUM(L7-M7)</f>
        <v>71</v>
      </c>
      <c r="O7" s="1781">
        <v>11</v>
      </c>
      <c r="P7" s="1339">
        <v>8</v>
      </c>
      <c r="Q7" s="1340">
        <f t="shared" ref="Q7:Q18" si="3">SUM(O7-P7)</f>
        <v>3</v>
      </c>
      <c r="R7" s="1338">
        <v>1</v>
      </c>
      <c r="S7" s="1341">
        <v>0</v>
      </c>
      <c r="T7" s="1340">
        <f t="shared" ref="T7:T18" si="4">SUM(R7-S7)</f>
        <v>1</v>
      </c>
      <c r="U7" s="418"/>
      <c r="V7" s="308"/>
    </row>
    <row r="8" spans="3:23" ht="18" customHeight="1">
      <c r="C8" s="1288"/>
      <c r="D8" s="308"/>
      <c r="E8" s="561">
        <v>2002</v>
      </c>
      <c r="F8" s="816">
        <v>216</v>
      </c>
      <c r="G8" s="287">
        <v>14771</v>
      </c>
      <c r="H8" s="1291">
        <v>147</v>
      </c>
      <c r="I8" s="287">
        <v>10410</v>
      </c>
      <c r="J8" s="1296">
        <f t="shared" si="0"/>
        <v>69</v>
      </c>
      <c r="K8" s="1297">
        <f t="shared" si="1"/>
        <v>4361</v>
      </c>
      <c r="L8" s="1298">
        <v>207</v>
      </c>
      <c r="M8" s="826">
        <v>141</v>
      </c>
      <c r="N8" s="1299">
        <f t="shared" si="2"/>
        <v>66</v>
      </c>
      <c r="O8" s="1298">
        <v>9</v>
      </c>
      <c r="P8" s="826">
        <v>6</v>
      </c>
      <c r="Q8" s="1295">
        <f t="shared" si="3"/>
        <v>3</v>
      </c>
      <c r="R8" s="1300">
        <v>0</v>
      </c>
      <c r="S8" s="824">
        <v>0</v>
      </c>
      <c r="T8" s="1301">
        <f t="shared" si="4"/>
        <v>0</v>
      </c>
      <c r="U8" s="418"/>
      <c r="V8" s="308"/>
    </row>
    <row r="9" spans="3:23" ht="18" customHeight="1">
      <c r="C9" s="1288"/>
      <c r="D9" s="308"/>
      <c r="E9" s="561">
        <v>2003</v>
      </c>
      <c r="F9" s="816">
        <v>252</v>
      </c>
      <c r="G9" s="287">
        <v>27183</v>
      </c>
      <c r="H9" s="1291">
        <v>124</v>
      </c>
      <c r="I9" s="287">
        <v>14329</v>
      </c>
      <c r="J9" s="1296">
        <f t="shared" si="0"/>
        <v>128</v>
      </c>
      <c r="K9" s="1297">
        <f t="shared" si="1"/>
        <v>12854</v>
      </c>
      <c r="L9" s="1298">
        <v>231</v>
      </c>
      <c r="M9" s="826">
        <v>116</v>
      </c>
      <c r="N9" s="1299">
        <f t="shared" si="2"/>
        <v>115</v>
      </c>
      <c r="O9" s="1298">
        <v>21</v>
      </c>
      <c r="P9" s="826">
        <v>7</v>
      </c>
      <c r="Q9" s="1295">
        <f t="shared" si="3"/>
        <v>14</v>
      </c>
      <c r="R9" s="1300">
        <v>0</v>
      </c>
      <c r="S9" s="824">
        <v>1</v>
      </c>
      <c r="T9" s="1301">
        <f t="shared" si="4"/>
        <v>-1</v>
      </c>
      <c r="U9" s="418"/>
      <c r="V9" s="308"/>
    </row>
    <row r="10" spans="3:23" ht="16.5" customHeight="1">
      <c r="C10" s="1288"/>
      <c r="D10" s="308"/>
      <c r="E10" s="561">
        <v>2004</v>
      </c>
      <c r="F10" s="816">
        <v>258</v>
      </c>
      <c r="G10" s="287">
        <v>23895</v>
      </c>
      <c r="H10" s="1291">
        <v>111</v>
      </c>
      <c r="I10" s="287">
        <v>7212</v>
      </c>
      <c r="J10" s="1296">
        <f t="shared" si="0"/>
        <v>147</v>
      </c>
      <c r="K10" s="1297">
        <f t="shared" si="1"/>
        <v>16683</v>
      </c>
      <c r="L10" s="1298">
        <v>248</v>
      </c>
      <c r="M10" s="826">
        <v>109</v>
      </c>
      <c r="N10" s="1299">
        <f t="shared" si="2"/>
        <v>139</v>
      </c>
      <c r="O10" s="1298">
        <v>10</v>
      </c>
      <c r="P10" s="826">
        <v>2</v>
      </c>
      <c r="Q10" s="1295">
        <f t="shared" si="3"/>
        <v>8</v>
      </c>
      <c r="R10" s="1300">
        <v>0</v>
      </c>
      <c r="S10" s="824">
        <v>0</v>
      </c>
      <c r="T10" s="1301">
        <f t="shared" si="4"/>
        <v>0</v>
      </c>
      <c r="U10" s="418"/>
      <c r="V10" s="282"/>
    </row>
    <row r="11" spans="3:23" ht="18" customHeight="1">
      <c r="C11" s="1288"/>
      <c r="D11" s="308"/>
      <c r="E11" s="562" t="s">
        <v>294</v>
      </c>
      <c r="F11" s="816">
        <v>236</v>
      </c>
      <c r="G11" s="287">
        <v>23755</v>
      </c>
      <c r="H11" s="1291">
        <v>140</v>
      </c>
      <c r="I11" s="287">
        <v>13807</v>
      </c>
      <c r="J11" s="1296">
        <f t="shared" si="0"/>
        <v>96</v>
      </c>
      <c r="K11" s="1297">
        <f t="shared" si="1"/>
        <v>9948</v>
      </c>
      <c r="L11" s="1298">
        <v>224</v>
      </c>
      <c r="M11" s="826">
        <v>134</v>
      </c>
      <c r="N11" s="1299">
        <f t="shared" si="2"/>
        <v>90</v>
      </c>
      <c r="O11" s="1298">
        <v>12</v>
      </c>
      <c r="P11" s="826">
        <v>6</v>
      </c>
      <c r="Q11" s="1295">
        <f t="shared" si="3"/>
        <v>6</v>
      </c>
      <c r="R11" s="1300">
        <v>0</v>
      </c>
      <c r="S11" s="824">
        <v>0</v>
      </c>
      <c r="T11" s="1301">
        <f t="shared" si="4"/>
        <v>0</v>
      </c>
      <c r="U11" s="595"/>
      <c r="V11" s="1302"/>
    </row>
    <row r="12" spans="3:23" ht="18" customHeight="1">
      <c r="C12" s="1288"/>
      <c r="D12" s="308"/>
      <c r="E12" s="498" t="s">
        <v>418</v>
      </c>
      <c r="F12" s="1303">
        <v>282</v>
      </c>
      <c r="G12" s="1304">
        <v>27969</v>
      </c>
      <c r="H12" s="1305">
        <v>149</v>
      </c>
      <c r="I12" s="1304">
        <v>9595</v>
      </c>
      <c r="J12" s="1306">
        <v>133</v>
      </c>
      <c r="K12" s="1307">
        <v>18374</v>
      </c>
      <c r="L12" s="1298">
        <v>275</v>
      </c>
      <c r="M12" s="826">
        <v>148</v>
      </c>
      <c r="N12" s="1299">
        <v>127</v>
      </c>
      <c r="O12" s="1298">
        <v>7</v>
      </c>
      <c r="P12" s="826">
        <v>1</v>
      </c>
      <c r="Q12" s="1308">
        <v>6</v>
      </c>
      <c r="R12" s="1300">
        <v>0</v>
      </c>
      <c r="S12" s="824">
        <v>0</v>
      </c>
      <c r="T12" s="1301">
        <v>0</v>
      </c>
      <c r="U12" s="595"/>
      <c r="V12" s="1302"/>
    </row>
    <row r="13" spans="3:23" ht="18" customHeight="1">
      <c r="C13" s="1288"/>
      <c r="D13" s="308"/>
      <c r="E13" s="498" t="s">
        <v>521</v>
      </c>
      <c r="F13" s="1303">
        <v>235</v>
      </c>
      <c r="G13" s="1304">
        <v>20474</v>
      </c>
      <c r="H13" s="1305">
        <v>138</v>
      </c>
      <c r="I13" s="1304">
        <v>9238</v>
      </c>
      <c r="J13" s="1306">
        <v>97</v>
      </c>
      <c r="K13" s="1307">
        <v>11236</v>
      </c>
      <c r="L13" s="1298">
        <v>227</v>
      </c>
      <c r="M13" s="826">
        <v>134</v>
      </c>
      <c r="N13" s="1299">
        <v>93</v>
      </c>
      <c r="O13" s="1298">
        <v>8</v>
      </c>
      <c r="P13" s="826">
        <v>4</v>
      </c>
      <c r="Q13" s="1301">
        <v>4</v>
      </c>
      <c r="R13" s="1300">
        <v>0</v>
      </c>
      <c r="S13" s="824">
        <v>0</v>
      </c>
      <c r="T13" s="1301">
        <v>0</v>
      </c>
      <c r="U13" s="595"/>
      <c r="V13" s="1302"/>
    </row>
    <row r="14" spans="3:23" ht="18" customHeight="1">
      <c r="C14" s="1288"/>
      <c r="D14" s="308"/>
      <c r="E14" s="498" t="s">
        <v>245</v>
      </c>
      <c r="F14" s="1303">
        <v>215</v>
      </c>
      <c r="G14" s="1309">
        <v>21380</v>
      </c>
      <c r="H14" s="1310">
        <v>130</v>
      </c>
      <c r="I14" s="1309">
        <v>11849</v>
      </c>
      <c r="J14" s="1598">
        <v>85</v>
      </c>
      <c r="K14" s="1599">
        <v>9531</v>
      </c>
      <c r="L14" s="1311">
        <v>203</v>
      </c>
      <c r="M14" s="1312">
        <v>124</v>
      </c>
      <c r="N14" s="1313">
        <v>79</v>
      </c>
      <c r="O14" s="1311">
        <v>12</v>
      </c>
      <c r="P14" s="1312">
        <v>6</v>
      </c>
      <c r="Q14" s="1602">
        <v>6</v>
      </c>
      <c r="R14" s="1311">
        <v>0</v>
      </c>
      <c r="S14" s="1312">
        <v>0</v>
      </c>
      <c r="T14" s="1314">
        <v>0</v>
      </c>
      <c r="U14" s="595"/>
      <c r="V14" s="1302"/>
      <c r="W14" s="1278"/>
    </row>
    <row r="15" spans="3:23" ht="18" customHeight="1">
      <c r="C15" s="1288"/>
      <c r="D15" s="308"/>
      <c r="E15" s="562" t="s">
        <v>623</v>
      </c>
      <c r="F15" s="316">
        <f t="shared" ref="F15:K15" si="5">SUM(F18:F21)</f>
        <v>239</v>
      </c>
      <c r="G15" s="1315">
        <f t="shared" si="5"/>
        <v>26256</v>
      </c>
      <c r="H15" s="316">
        <f t="shared" si="5"/>
        <v>119</v>
      </c>
      <c r="I15" s="1315">
        <f t="shared" si="5"/>
        <v>10788</v>
      </c>
      <c r="J15" s="1600">
        <f t="shared" si="5"/>
        <v>120</v>
      </c>
      <c r="K15" s="1601">
        <f t="shared" si="5"/>
        <v>15468</v>
      </c>
      <c r="L15" s="1316">
        <f t="shared" ref="L15:T15" si="6">SUM(L18:L21)</f>
        <v>222</v>
      </c>
      <c r="M15" s="1317">
        <f t="shared" si="6"/>
        <v>111</v>
      </c>
      <c r="N15" s="1318">
        <f t="shared" si="6"/>
        <v>111</v>
      </c>
      <c r="O15" s="1316">
        <f t="shared" si="6"/>
        <v>17</v>
      </c>
      <c r="P15" s="1317">
        <f t="shared" si="6"/>
        <v>8</v>
      </c>
      <c r="Q15" s="1603">
        <f t="shared" si="6"/>
        <v>9</v>
      </c>
      <c r="R15" s="1316">
        <f t="shared" si="6"/>
        <v>0</v>
      </c>
      <c r="S15" s="1317">
        <f t="shared" si="6"/>
        <v>0</v>
      </c>
      <c r="T15" s="1603">
        <f t="shared" si="6"/>
        <v>0</v>
      </c>
      <c r="U15" s="595"/>
      <c r="V15" s="1302"/>
      <c r="W15" s="1278"/>
    </row>
    <row r="16" spans="3:23" ht="18" customHeight="1">
      <c r="C16" s="1288"/>
      <c r="D16" s="308"/>
      <c r="E16" s="562" t="s">
        <v>681</v>
      </c>
      <c r="F16" s="316">
        <f>SUM(F22:F25)</f>
        <v>204</v>
      </c>
      <c r="G16" s="1315">
        <f t="shared" ref="G16:T16" si="7">SUM(G22:G25)</f>
        <v>19388</v>
      </c>
      <c r="H16" s="316">
        <f t="shared" si="7"/>
        <v>124</v>
      </c>
      <c r="I16" s="1315">
        <f t="shared" si="7"/>
        <v>9015</v>
      </c>
      <c r="J16" s="1600">
        <f t="shared" si="7"/>
        <v>80</v>
      </c>
      <c r="K16" s="1601">
        <f t="shared" si="7"/>
        <v>10373</v>
      </c>
      <c r="L16" s="1316">
        <f t="shared" si="7"/>
        <v>195</v>
      </c>
      <c r="M16" s="1317">
        <f t="shared" si="7"/>
        <v>123</v>
      </c>
      <c r="N16" s="1318">
        <f t="shared" si="7"/>
        <v>72</v>
      </c>
      <c r="O16" s="1316">
        <f t="shared" si="7"/>
        <v>9</v>
      </c>
      <c r="P16" s="1317">
        <f t="shared" si="7"/>
        <v>1</v>
      </c>
      <c r="Q16" s="1603">
        <f t="shared" si="7"/>
        <v>8</v>
      </c>
      <c r="R16" s="1316">
        <f t="shared" si="7"/>
        <v>0</v>
      </c>
      <c r="S16" s="1317">
        <f t="shared" si="7"/>
        <v>0</v>
      </c>
      <c r="T16" s="1603">
        <f t="shared" si="7"/>
        <v>0</v>
      </c>
      <c r="U16" s="595"/>
      <c r="V16" s="1302"/>
      <c r="W16" s="1278"/>
    </row>
    <row r="17" spans="3:23" ht="18" customHeight="1" thickBot="1">
      <c r="C17" s="1288"/>
      <c r="D17" s="308"/>
      <c r="E17" s="1782" t="s">
        <v>737</v>
      </c>
      <c r="F17" s="1783">
        <f>SUM(F26:F29)</f>
        <v>222</v>
      </c>
      <c r="G17" s="1784">
        <f>SUM(G26:G29)</f>
        <v>19043</v>
      </c>
      <c r="H17" s="1783">
        <f>SUM(H26:H29)</f>
        <v>139</v>
      </c>
      <c r="I17" s="1785">
        <f>SUM(I26:I29)</f>
        <v>12657</v>
      </c>
      <c r="J17" s="1786">
        <f>F17-H17</f>
        <v>83</v>
      </c>
      <c r="K17" s="1787">
        <f>G17-I17</f>
        <v>6386</v>
      </c>
      <c r="L17" s="1788">
        <f>SUM(L26:L29)</f>
        <v>215</v>
      </c>
      <c r="M17" s="1789">
        <f>SUM(M26:M29)</f>
        <v>137</v>
      </c>
      <c r="N17" s="1790">
        <f>L17-M17</f>
        <v>78</v>
      </c>
      <c r="O17" s="1788">
        <f>SUM(O26:O29)</f>
        <v>7</v>
      </c>
      <c r="P17" s="1789">
        <f>SUM(P26:P29)</f>
        <v>2</v>
      </c>
      <c r="Q17" s="1791">
        <f>O17-P17</f>
        <v>5</v>
      </c>
      <c r="R17" s="1788">
        <f>SUM(R26:R29)</f>
        <v>0</v>
      </c>
      <c r="S17" s="1789">
        <f>SUM(S26:S29)</f>
        <v>0</v>
      </c>
      <c r="T17" s="1791">
        <f>R17-S17</f>
        <v>0</v>
      </c>
      <c r="U17" s="595"/>
      <c r="V17" s="1302"/>
      <c r="W17" s="1278"/>
    </row>
    <row r="18" spans="3:23" ht="18" customHeight="1">
      <c r="C18" s="1288"/>
      <c r="D18" s="308"/>
      <c r="E18" s="1266" t="s">
        <v>412</v>
      </c>
      <c r="F18" s="409">
        <v>76</v>
      </c>
      <c r="G18" s="1319">
        <v>9472</v>
      </c>
      <c r="H18" s="409">
        <v>49</v>
      </c>
      <c r="I18" s="1320">
        <v>4530</v>
      </c>
      <c r="J18" s="1321">
        <f t="shared" si="0"/>
        <v>27</v>
      </c>
      <c r="K18" s="1297">
        <f t="shared" si="1"/>
        <v>4942</v>
      </c>
      <c r="L18" s="291">
        <v>71</v>
      </c>
      <c r="M18" s="289">
        <v>48</v>
      </c>
      <c r="N18" s="1322">
        <f t="shared" si="2"/>
        <v>23</v>
      </c>
      <c r="O18" s="291">
        <v>5</v>
      </c>
      <c r="P18" s="289">
        <v>1</v>
      </c>
      <c r="Q18" s="1295">
        <f t="shared" si="3"/>
        <v>4</v>
      </c>
      <c r="R18" s="291">
        <v>0</v>
      </c>
      <c r="S18" s="289">
        <v>0</v>
      </c>
      <c r="T18" s="1295">
        <f t="shared" si="4"/>
        <v>0</v>
      </c>
      <c r="U18" s="55"/>
      <c r="V18" s="418"/>
    </row>
    <row r="19" spans="3:23" s="268" customFormat="1" ht="18" customHeight="1">
      <c r="C19" s="1323"/>
      <c r="D19" s="1324"/>
      <c r="E19" s="771" t="s">
        <v>207</v>
      </c>
      <c r="F19" s="1325">
        <v>54</v>
      </c>
      <c r="G19" s="1326">
        <v>4727</v>
      </c>
      <c r="H19" s="1325">
        <v>26</v>
      </c>
      <c r="I19" s="1327">
        <v>2632</v>
      </c>
      <c r="J19" s="1328">
        <f t="shared" ref="J19:K31" si="8">SUM(F19-H19)</f>
        <v>28</v>
      </c>
      <c r="K19" s="1307">
        <f t="shared" si="8"/>
        <v>2095</v>
      </c>
      <c r="L19" s="1300">
        <v>49</v>
      </c>
      <c r="M19" s="1329">
        <v>22</v>
      </c>
      <c r="N19" s="1330">
        <f t="shared" ref="N19:N36" si="9">SUM(L19-M19)</f>
        <v>27</v>
      </c>
      <c r="O19" s="1300">
        <v>5</v>
      </c>
      <c r="P19" s="1329">
        <v>4</v>
      </c>
      <c r="Q19" s="1301">
        <f t="shared" ref="Q19:Q36" si="10">SUM(O19-P19)</f>
        <v>1</v>
      </c>
      <c r="R19" s="1300">
        <v>0</v>
      </c>
      <c r="S19" s="1329">
        <v>0</v>
      </c>
      <c r="T19" s="1301">
        <f>SUM(R19-S19)</f>
        <v>0</v>
      </c>
      <c r="U19" s="49"/>
      <c r="V19" s="418"/>
    </row>
    <row r="20" spans="3:23" s="268" customFormat="1" ht="18" customHeight="1">
      <c r="C20" s="1323"/>
      <c r="D20" s="1331"/>
      <c r="E20" s="772" t="s">
        <v>328</v>
      </c>
      <c r="F20" s="1325">
        <v>40</v>
      </c>
      <c r="G20" s="1326">
        <v>1986</v>
      </c>
      <c r="H20" s="1325">
        <v>24</v>
      </c>
      <c r="I20" s="1327">
        <v>1901</v>
      </c>
      <c r="J20" s="1328">
        <f t="shared" si="8"/>
        <v>16</v>
      </c>
      <c r="K20" s="1307">
        <f t="shared" si="8"/>
        <v>85</v>
      </c>
      <c r="L20" s="1300">
        <v>40</v>
      </c>
      <c r="M20" s="1329">
        <v>23</v>
      </c>
      <c r="N20" s="1330">
        <f t="shared" si="9"/>
        <v>17</v>
      </c>
      <c r="O20" s="1300">
        <v>0</v>
      </c>
      <c r="P20" s="1329">
        <v>1</v>
      </c>
      <c r="Q20" s="1301">
        <f t="shared" si="10"/>
        <v>-1</v>
      </c>
      <c r="R20" s="1300">
        <v>0</v>
      </c>
      <c r="S20" s="1329">
        <v>0</v>
      </c>
      <c r="T20" s="1308">
        <f>SUM(R20-S20)</f>
        <v>0</v>
      </c>
      <c r="U20" s="49"/>
      <c r="V20" s="418"/>
    </row>
    <row r="21" spans="3:23" s="268" customFormat="1" ht="18" customHeight="1" thickBot="1">
      <c r="C21" s="553"/>
      <c r="D21" s="1324"/>
      <c r="E21" s="1535" t="s">
        <v>547</v>
      </c>
      <c r="F21" s="601">
        <v>69</v>
      </c>
      <c r="G21" s="1257">
        <v>10071</v>
      </c>
      <c r="H21" s="601">
        <v>20</v>
      </c>
      <c r="I21" s="1533">
        <v>1725</v>
      </c>
      <c r="J21" s="1536">
        <f t="shared" si="8"/>
        <v>49</v>
      </c>
      <c r="K21" s="1537">
        <f t="shared" si="8"/>
        <v>8346</v>
      </c>
      <c r="L21" s="283">
        <v>62</v>
      </c>
      <c r="M21" s="544">
        <v>18</v>
      </c>
      <c r="N21" s="1538">
        <f t="shared" si="9"/>
        <v>44</v>
      </c>
      <c r="O21" s="283">
        <v>7</v>
      </c>
      <c r="P21" s="297">
        <v>2</v>
      </c>
      <c r="Q21" s="1539">
        <f t="shared" si="10"/>
        <v>5</v>
      </c>
      <c r="R21" s="283">
        <v>0</v>
      </c>
      <c r="S21" s="297">
        <v>0</v>
      </c>
      <c r="T21" s="1539">
        <v>0</v>
      </c>
      <c r="U21" s="49"/>
      <c r="V21" s="523"/>
    </row>
    <row r="22" spans="3:23" s="268" customFormat="1" ht="18" customHeight="1">
      <c r="C22" s="553"/>
      <c r="D22" s="1331"/>
      <c r="E22" s="1540" t="s">
        <v>599</v>
      </c>
      <c r="F22" s="1335">
        <v>72</v>
      </c>
      <c r="G22" s="1292">
        <v>4320</v>
      </c>
      <c r="H22" s="1335">
        <v>39</v>
      </c>
      <c r="I22" s="1292">
        <v>2249</v>
      </c>
      <c r="J22" s="1293">
        <f t="shared" si="8"/>
        <v>33</v>
      </c>
      <c r="K22" s="1294">
        <f t="shared" si="8"/>
        <v>2071</v>
      </c>
      <c r="L22" s="1542">
        <v>72</v>
      </c>
      <c r="M22" s="1543">
        <v>39</v>
      </c>
      <c r="N22" s="1544">
        <f t="shared" si="9"/>
        <v>33</v>
      </c>
      <c r="O22" s="1542">
        <v>0</v>
      </c>
      <c r="P22" s="1543">
        <v>0</v>
      </c>
      <c r="Q22" s="1548">
        <f t="shared" si="10"/>
        <v>0</v>
      </c>
      <c r="R22" s="1408">
        <v>0</v>
      </c>
      <c r="S22" s="1543">
        <v>0</v>
      </c>
      <c r="T22" s="1546">
        <v>0</v>
      </c>
      <c r="U22" s="49"/>
      <c r="V22" s="418"/>
    </row>
    <row r="23" spans="3:23" s="268" customFormat="1" ht="18" customHeight="1">
      <c r="C23" s="1331"/>
      <c r="D23" s="1324"/>
      <c r="E23" s="1541" t="s">
        <v>626</v>
      </c>
      <c r="F23" s="1325">
        <v>38</v>
      </c>
      <c r="G23" s="1304">
        <v>4863</v>
      </c>
      <c r="H23" s="1325">
        <v>37</v>
      </c>
      <c r="I23" s="1304">
        <v>3466</v>
      </c>
      <c r="J23" s="1306">
        <f t="shared" si="8"/>
        <v>1</v>
      </c>
      <c r="K23" s="1307">
        <f t="shared" si="8"/>
        <v>1397</v>
      </c>
      <c r="L23" s="1383">
        <v>34</v>
      </c>
      <c r="M23" s="1384">
        <v>37</v>
      </c>
      <c r="N23" s="1545">
        <f t="shared" si="9"/>
        <v>-3</v>
      </c>
      <c r="O23" s="1383">
        <v>4</v>
      </c>
      <c r="P23" s="1384">
        <v>0</v>
      </c>
      <c r="Q23" s="1549">
        <f t="shared" si="10"/>
        <v>4</v>
      </c>
      <c r="R23" s="1386">
        <v>0</v>
      </c>
      <c r="S23" s="1384">
        <v>0</v>
      </c>
      <c r="T23" s="1308">
        <v>0</v>
      </c>
      <c r="U23" s="49"/>
      <c r="V23" s="418"/>
    </row>
    <row r="24" spans="3:23" s="268" customFormat="1" ht="18" customHeight="1">
      <c r="C24" s="279"/>
      <c r="D24" s="1333"/>
      <c r="E24" s="1541" t="s">
        <v>638</v>
      </c>
      <c r="F24" s="1325">
        <v>39</v>
      </c>
      <c r="G24" s="1304">
        <v>3937</v>
      </c>
      <c r="H24" s="1325">
        <v>25</v>
      </c>
      <c r="I24" s="1304">
        <v>2154</v>
      </c>
      <c r="J24" s="1306">
        <f t="shared" si="8"/>
        <v>14</v>
      </c>
      <c r="K24" s="1307">
        <f t="shared" si="8"/>
        <v>1783</v>
      </c>
      <c r="L24" s="1383">
        <v>35</v>
      </c>
      <c r="M24" s="1384">
        <v>24</v>
      </c>
      <c r="N24" s="1545">
        <f t="shared" si="9"/>
        <v>11</v>
      </c>
      <c r="O24" s="1383">
        <v>4</v>
      </c>
      <c r="P24" s="1384">
        <v>1</v>
      </c>
      <c r="Q24" s="1549">
        <f t="shared" si="10"/>
        <v>3</v>
      </c>
      <c r="R24" s="1386">
        <v>0</v>
      </c>
      <c r="S24" s="1384">
        <v>0</v>
      </c>
      <c r="T24" s="1308">
        <v>0</v>
      </c>
      <c r="U24" s="49"/>
      <c r="V24" s="418"/>
    </row>
    <row r="25" spans="3:23" s="268" customFormat="1" ht="18" customHeight="1" thickBot="1">
      <c r="C25" s="279"/>
      <c r="D25" s="1334"/>
      <c r="E25" s="1556" t="s">
        <v>639</v>
      </c>
      <c r="F25" s="546">
        <v>55</v>
      </c>
      <c r="G25" s="548">
        <v>6268</v>
      </c>
      <c r="H25" s="546">
        <v>23</v>
      </c>
      <c r="I25" s="548">
        <v>1146</v>
      </c>
      <c r="J25" s="1557">
        <f t="shared" si="8"/>
        <v>32</v>
      </c>
      <c r="K25" s="1558">
        <f t="shared" si="8"/>
        <v>5122</v>
      </c>
      <c r="L25" s="1559">
        <v>54</v>
      </c>
      <c r="M25" s="1560">
        <v>23</v>
      </c>
      <c r="N25" s="1561">
        <f t="shared" si="9"/>
        <v>31</v>
      </c>
      <c r="O25" s="1559">
        <v>1</v>
      </c>
      <c r="P25" s="1560">
        <v>0</v>
      </c>
      <c r="Q25" s="1562">
        <f t="shared" si="10"/>
        <v>1</v>
      </c>
      <c r="R25" s="1563">
        <v>0</v>
      </c>
      <c r="S25" s="1560">
        <v>0</v>
      </c>
      <c r="T25" s="1564">
        <v>0</v>
      </c>
      <c r="U25" s="49"/>
      <c r="V25" s="418"/>
    </row>
    <row r="26" spans="3:23" s="268" customFormat="1" ht="18" customHeight="1">
      <c r="C26" s="279"/>
      <c r="D26" s="1334"/>
      <c r="E26" s="1540" t="s">
        <v>689</v>
      </c>
      <c r="F26" s="1335">
        <v>64</v>
      </c>
      <c r="G26" s="1292">
        <v>7063</v>
      </c>
      <c r="H26" s="1335">
        <v>51</v>
      </c>
      <c r="I26" s="1292">
        <v>3791</v>
      </c>
      <c r="J26" s="1293">
        <f t="shared" si="8"/>
        <v>13</v>
      </c>
      <c r="K26" s="1294">
        <f t="shared" si="8"/>
        <v>3272</v>
      </c>
      <c r="L26" s="1542">
        <v>63</v>
      </c>
      <c r="M26" s="1543">
        <v>50</v>
      </c>
      <c r="N26" s="1544">
        <f t="shared" si="9"/>
        <v>13</v>
      </c>
      <c r="O26" s="1542">
        <v>1</v>
      </c>
      <c r="P26" s="1543">
        <v>1</v>
      </c>
      <c r="Q26" s="1548">
        <f t="shared" si="10"/>
        <v>0</v>
      </c>
      <c r="R26" s="1408">
        <v>0</v>
      </c>
      <c r="S26" s="1543">
        <v>0</v>
      </c>
      <c r="T26" s="1546">
        <v>0</v>
      </c>
      <c r="U26" s="49"/>
      <c r="V26" s="418"/>
    </row>
    <row r="27" spans="3:23" s="268" customFormat="1" ht="18" customHeight="1">
      <c r="C27" s="279"/>
      <c r="D27" s="1334"/>
      <c r="E27" s="1541" t="s">
        <v>707</v>
      </c>
      <c r="F27" s="1325">
        <v>57</v>
      </c>
      <c r="G27" s="1304">
        <v>5095</v>
      </c>
      <c r="H27" s="1325">
        <v>25</v>
      </c>
      <c r="I27" s="1304">
        <v>1822</v>
      </c>
      <c r="J27" s="1306">
        <f t="shared" si="8"/>
        <v>32</v>
      </c>
      <c r="K27" s="1307">
        <f t="shared" si="8"/>
        <v>3273</v>
      </c>
      <c r="L27" s="1383">
        <v>53</v>
      </c>
      <c r="M27" s="1384">
        <v>25</v>
      </c>
      <c r="N27" s="1545">
        <f t="shared" si="9"/>
        <v>28</v>
      </c>
      <c r="O27" s="1383">
        <v>4</v>
      </c>
      <c r="P27" s="1384">
        <v>0</v>
      </c>
      <c r="Q27" s="1549">
        <f t="shared" si="10"/>
        <v>4</v>
      </c>
      <c r="R27" s="1386">
        <v>0</v>
      </c>
      <c r="S27" s="1384">
        <v>0</v>
      </c>
      <c r="T27" s="1308">
        <v>0</v>
      </c>
      <c r="U27" s="49"/>
      <c r="V27" s="418"/>
    </row>
    <row r="28" spans="3:23" s="268" customFormat="1" ht="18" customHeight="1">
      <c r="C28" s="279"/>
      <c r="D28" s="1334"/>
      <c r="E28" s="1541" t="s">
        <v>708</v>
      </c>
      <c r="F28" s="1325">
        <v>52</v>
      </c>
      <c r="G28" s="1304">
        <v>3861</v>
      </c>
      <c r="H28" s="1325">
        <v>29</v>
      </c>
      <c r="I28" s="1304">
        <v>5070</v>
      </c>
      <c r="J28" s="1306">
        <f t="shared" si="8"/>
        <v>23</v>
      </c>
      <c r="K28" s="1307">
        <f>SUM(G28-I28)</f>
        <v>-1209</v>
      </c>
      <c r="L28" s="1383">
        <v>51</v>
      </c>
      <c r="M28" s="1384">
        <v>28</v>
      </c>
      <c r="N28" s="1545">
        <f t="shared" si="9"/>
        <v>23</v>
      </c>
      <c r="O28" s="1383">
        <v>1</v>
      </c>
      <c r="P28" s="1384">
        <v>1</v>
      </c>
      <c r="Q28" s="1549">
        <f t="shared" si="10"/>
        <v>0</v>
      </c>
      <c r="R28" s="1386">
        <v>0</v>
      </c>
      <c r="S28" s="1384">
        <v>0</v>
      </c>
      <c r="T28" s="1308">
        <v>0</v>
      </c>
      <c r="U28" s="49"/>
      <c r="V28" s="418"/>
    </row>
    <row r="29" spans="3:23" s="268" customFormat="1" ht="18" customHeight="1" thickBot="1">
      <c r="C29" s="279"/>
      <c r="D29" s="1334"/>
      <c r="E29" s="1556" t="s">
        <v>709</v>
      </c>
      <c r="F29" s="546">
        <v>49</v>
      </c>
      <c r="G29" s="548">
        <v>3024</v>
      </c>
      <c r="H29" s="546">
        <v>34</v>
      </c>
      <c r="I29" s="548">
        <v>1974</v>
      </c>
      <c r="J29" s="1557">
        <f t="shared" si="8"/>
        <v>15</v>
      </c>
      <c r="K29" s="1558">
        <f>SUM(G29-I29)</f>
        <v>1050</v>
      </c>
      <c r="L29" s="1559">
        <v>48</v>
      </c>
      <c r="M29" s="1560">
        <v>34</v>
      </c>
      <c r="N29" s="1561">
        <f t="shared" si="9"/>
        <v>14</v>
      </c>
      <c r="O29" s="1559">
        <v>1</v>
      </c>
      <c r="P29" s="1560">
        <v>0</v>
      </c>
      <c r="Q29" s="1562">
        <f t="shared" si="10"/>
        <v>1</v>
      </c>
      <c r="R29" s="1563">
        <v>0</v>
      </c>
      <c r="S29" s="1560">
        <v>0</v>
      </c>
      <c r="T29" s="1564">
        <v>0</v>
      </c>
      <c r="U29" s="49"/>
      <c r="V29" s="418"/>
    </row>
    <row r="30" spans="3:23" s="268" customFormat="1" ht="18" customHeight="1">
      <c r="C30" s="279"/>
      <c r="D30" s="1334"/>
      <c r="E30" s="1540" t="s">
        <v>725</v>
      </c>
      <c r="F30" s="1335">
        <v>44</v>
      </c>
      <c r="G30" s="1292">
        <v>3911</v>
      </c>
      <c r="H30" s="1335">
        <v>40</v>
      </c>
      <c r="I30" s="1292">
        <v>3455</v>
      </c>
      <c r="J30" s="1293">
        <f t="shared" si="8"/>
        <v>4</v>
      </c>
      <c r="K30" s="1294">
        <f>SUM(G30-I30)</f>
        <v>456</v>
      </c>
      <c r="L30" s="1542">
        <v>40</v>
      </c>
      <c r="M30" s="1543">
        <v>36</v>
      </c>
      <c r="N30" s="1544">
        <f t="shared" si="9"/>
        <v>4</v>
      </c>
      <c r="O30" s="1542">
        <v>4</v>
      </c>
      <c r="P30" s="1543">
        <v>4</v>
      </c>
      <c r="Q30" s="1548">
        <f t="shared" si="10"/>
        <v>0</v>
      </c>
      <c r="R30" s="1408">
        <v>0</v>
      </c>
      <c r="S30" s="1543">
        <v>0</v>
      </c>
      <c r="T30" s="1546">
        <v>0</v>
      </c>
      <c r="U30" s="49"/>
      <c r="V30" s="418"/>
    </row>
    <row r="31" spans="3:23" s="268" customFormat="1" ht="18" customHeight="1">
      <c r="C31" s="279"/>
      <c r="D31" s="1334"/>
      <c r="E31" s="1541" t="s">
        <v>726</v>
      </c>
      <c r="F31" s="1325">
        <v>48</v>
      </c>
      <c r="G31" s="1304">
        <v>4902</v>
      </c>
      <c r="H31" s="1325">
        <v>29</v>
      </c>
      <c r="I31" s="1304">
        <v>1772</v>
      </c>
      <c r="J31" s="1306">
        <f t="shared" si="8"/>
        <v>19</v>
      </c>
      <c r="K31" s="1307">
        <f>SUM(G31-I31)</f>
        <v>3130</v>
      </c>
      <c r="L31" s="1383">
        <v>42</v>
      </c>
      <c r="M31" s="1384">
        <v>27</v>
      </c>
      <c r="N31" s="1545">
        <f t="shared" si="9"/>
        <v>15</v>
      </c>
      <c r="O31" s="1383">
        <v>6</v>
      </c>
      <c r="P31" s="1384">
        <v>2</v>
      </c>
      <c r="Q31" s="1549">
        <f t="shared" si="10"/>
        <v>4</v>
      </c>
      <c r="R31" s="1386">
        <v>0</v>
      </c>
      <c r="S31" s="1384">
        <v>0</v>
      </c>
      <c r="T31" s="1308">
        <v>0</v>
      </c>
      <c r="U31" s="49"/>
      <c r="V31" s="418"/>
    </row>
    <row r="32" spans="3:23" s="268" customFormat="1" ht="18" customHeight="1">
      <c r="C32" s="279"/>
      <c r="D32" s="1334"/>
      <c r="E32" s="1541" t="s">
        <v>727</v>
      </c>
      <c r="F32" s="1325">
        <v>50</v>
      </c>
      <c r="G32" s="1304">
        <v>3209</v>
      </c>
      <c r="H32" s="1325">
        <f>SUM(M32,P32,S32)</f>
        <v>24</v>
      </c>
      <c r="I32" s="1304">
        <v>2563</v>
      </c>
      <c r="J32" s="1306">
        <f>SUM(F32-H32)</f>
        <v>26</v>
      </c>
      <c r="K32" s="1307">
        <f>SUM(G32-I32)</f>
        <v>646</v>
      </c>
      <c r="L32" s="1383">
        <v>47</v>
      </c>
      <c r="M32" s="1384">
        <v>22</v>
      </c>
      <c r="N32" s="1545">
        <f t="shared" si="9"/>
        <v>25</v>
      </c>
      <c r="O32" s="1383">
        <v>3</v>
      </c>
      <c r="P32" s="1384">
        <v>2</v>
      </c>
      <c r="Q32" s="1549">
        <f t="shared" si="10"/>
        <v>1</v>
      </c>
      <c r="R32" s="1386">
        <v>0</v>
      </c>
      <c r="S32" s="1384">
        <v>0</v>
      </c>
      <c r="T32" s="1308">
        <v>0</v>
      </c>
      <c r="U32" s="49"/>
      <c r="V32" s="418"/>
    </row>
    <row r="33" spans="3:22" s="268" customFormat="1" ht="18" customHeight="1" thickBot="1">
      <c r="C33" s="279"/>
      <c r="D33" s="1334"/>
      <c r="E33" s="1556" t="s">
        <v>728</v>
      </c>
      <c r="F33" s="546">
        <v>36</v>
      </c>
      <c r="G33" s="548">
        <v>5533</v>
      </c>
      <c r="H33" s="546">
        <f t="shared" ref="H33:H34" si="11">SUM(M33,P33,S33)</f>
        <v>21</v>
      </c>
      <c r="I33" s="548">
        <v>1208</v>
      </c>
      <c r="J33" s="1557">
        <f t="shared" ref="J33:J34" si="12">SUM(F33-H33)</f>
        <v>15</v>
      </c>
      <c r="K33" s="1558">
        <f t="shared" ref="K33:K34" si="13">SUM(G33-I33)</f>
        <v>4325</v>
      </c>
      <c r="L33" s="1559">
        <v>29</v>
      </c>
      <c r="M33" s="1560">
        <v>21</v>
      </c>
      <c r="N33" s="1561">
        <f t="shared" si="9"/>
        <v>8</v>
      </c>
      <c r="O33" s="1559">
        <v>7</v>
      </c>
      <c r="P33" s="1560">
        <v>0</v>
      </c>
      <c r="Q33" s="1562">
        <f t="shared" si="10"/>
        <v>7</v>
      </c>
      <c r="R33" s="1563">
        <v>0</v>
      </c>
      <c r="S33" s="1560">
        <v>0</v>
      </c>
      <c r="T33" s="1564">
        <v>0</v>
      </c>
      <c r="U33" s="49"/>
      <c r="V33" s="418"/>
    </row>
    <row r="34" spans="3:22" s="268" customFormat="1" ht="18" customHeight="1" thickBot="1">
      <c r="C34" s="279"/>
      <c r="D34" s="1334"/>
      <c r="E34" s="1540" t="s">
        <v>765</v>
      </c>
      <c r="F34" s="1335">
        <v>11</v>
      </c>
      <c r="G34" s="1292">
        <v>1169</v>
      </c>
      <c r="H34" s="1335">
        <f t="shared" si="11"/>
        <v>14</v>
      </c>
      <c r="I34" s="1292">
        <v>953</v>
      </c>
      <c r="J34" s="1293">
        <f t="shared" si="12"/>
        <v>-3</v>
      </c>
      <c r="K34" s="1294">
        <f t="shared" si="13"/>
        <v>216</v>
      </c>
      <c r="L34" s="1542">
        <v>10</v>
      </c>
      <c r="M34" s="1543">
        <v>13</v>
      </c>
      <c r="N34" s="1544">
        <f t="shared" si="9"/>
        <v>-3</v>
      </c>
      <c r="O34" s="1542">
        <v>1</v>
      </c>
      <c r="P34" s="1543">
        <v>1</v>
      </c>
      <c r="Q34" s="1548">
        <f t="shared" si="10"/>
        <v>0</v>
      </c>
      <c r="R34" s="1408">
        <v>0</v>
      </c>
      <c r="S34" s="1543">
        <v>0</v>
      </c>
      <c r="T34" s="1546">
        <v>0</v>
      </c>
      <c r="U34" s="49"/>
      <c r="V34" s="418"/>
    </row>
    <row r="35" spans="3:22" s="268" customFormat="1" ht="18" customHeight="1" thickBot="1">
      <c r="C35" s="279"/>
      <c r="D35" s="1334"/>
      <c r="E35" s="1541" t="s">
        <v>769</v>
      </c>
      <c r="F35" s="601">
        <v>26</v>
      </c>
      <c r="G35" s="295">
        <v>2797</v>
      </c>
      <c r="H35" s="601"/>
      <c r="I35" s="295"/>
      <c r="J35" s="1293">
        <f t="shared" ref="J35:J36" si="14">SUM(F35-H35)</f>
        <v>26</v>
      </c>
      <c r="K35" s="1294">
        <f t="shared" ref="K35:K36" si="15">SUM(G35-I35)</f>
        <v>2797</v>
      </c>
      <c r="L35" s="2045">
        <v>26</v>
      </c>
      <c r="M35" s="2046"/>
      <c r="N35" s="1544">
        <f t="shared" si="9"/>
        <v>26</v>
      </c>
      <c r="O35" s="2045">
        <v>0</v>
      </c>
      <c r="P35" s="2047"/>
      <c r="Q35" s="1548">
        <f t="shared" si="10"/>
        <v>0</v>
      </c>
      <c r="R35" s="553">
        <v>0</v>
      </c>
      <c r="S35" s="2047"/>
      <c r="T35" s="1546">
        <v>0</v>
      </c>
      <c r="U35" s="49"/>
      <c r="V35" s="418"/>
    </row>
    <row r="36" spans="3:22" s="268" customFormat="1" ht="18" customHeight="1" thickBot="1">
      <c r="C36" s="279"/>
      <c r="D36" s="1334"/>
      <c r="E36" s="1541" t="s">
        <v>755</v>
      </c>
      <c r="F36" s="601">
        <v>10</v>
      </c>
      <c r="G36" s="295">
        <v>502</v>
      </c>
      <c r="H36" s="601"/>
      <c r="I36" s="295"/>
      <c r="J36" s="1293">
        <f t="shared" si="14"/>
        <v>10</v>
      </c>
      <c r="K36" s="1294">
        <f t="shared" si="15"/>
        <v>502</v>
      </c>
      <c r="L36" s="2045">
        <v>10</v>
      </c>
      <c r="M36" s="2046"/>
      <c r="N36" s="1544">
        <f t="shared" si="9"/>
        <v>10</v>
      </c>
      <c r="O36" s="2045">
        <v>0</v>
      </c>
      <c r="P36" s="2047"/>
      <c r="Q36" s="1548">
        <f t="shared" si="10"/>
        <v>0</v>
      </c>
      <c r="R36" s="553">
        <v>0</v>
      </c>
      <c r="S36" s="2047"/>
      <c r="T36" s="1546">
        <v>0</v>
      </c>
      <c r="U36" s="49"/>
      <c r="V36" s="418"/>
    </row>
    <row r="37" spans="3:22" s="268" customFormat="1" ht="4.7" customHeight="1" thickBot="1">
      <c r="C37" s="566"/>
      <c r="E37" s="2055"/>
      <c r="F37" s="2056"/>
      <c r="G37" s="2057"/>
      <c r="H37" s="2056"/>
      <c r="I37" s="2057"/>
      <c r="J37" s="2058"/>
      <c r="K37" s="2059"/>
      <c r="L37" s="2060"/>
      <c r="M37" s="2061"/>
      <c r="N37" s="2062"/>
      <c r="O37" s="2060"/>
      <c r="P37" s="2063"/>
      <c r="Q37" s="2064"/>
      <c r="R37" s="2060"/>
      <c r="S37" s="2063"/>
      <c r="T37" s="2064"/>
      <c r="U37" s="23"/>
      <c r="V37" s="339"/>
    </row>
    <row r="38" spans="3:22" ht="12.2" customHeight="1">
      <c r="E38" s="1280" t="s">
        <v>309</v>
      </c>
      <c r="S38" s="268"/>
      <c r="U38" s="3"/>
      <c r="V38" s="413"/>
    </row>
    <row r="39" spans="3:22" ht="11.25" customHeight="1">
      <c r="C39" s="1280"/>
      <c r="F39" s="499"/>
      <c r="G39" s="499"/>
      <c r="H39" s="499"/>
      <c r="I39" s="499"/>
      <c r="J39" s="499"/>
      <c r="K39" s="499"/>
      <c r="L39" s="499"/>
      <c r="M39" s="499"/>
      <c r="N39" s="499"/>
      <c r="O39" s="499"/>
      <c r="P39" s="499"/>
      <c r="Q39" s="499"/>
      <c r="R39" s="499"/>
      <c r="S39" s="499"/>
      <c r="T39" s="499"/>
      <c r="U39" s="3"/>
      <c r="V39" s="413"/>
    </row>
    <row r="40" spans="3:22" ht="11.25" customHeight="1">
      <c r="C40" s="1280"/>
      <c r="F40" s="499"/>
      <c r="G40" s="499"/>
      <c r="H40" s="499"/>
      <c r="I40" s="499"/>
      <c r="J40" s="499"/>
      <c r="K40" s="499"/>
      <c r="L40" s="499"/>
      <c r="M40" s="499"/>
      <c r="N40" s="499"/>
      <c r="O40" s="499"/>
      <c r="P40" s="499"/>
      <c r="Q40" s="499"/>
      <c r="R40" s="499"/>
      <c r="S40" s="499"/>
      <c r="T40" s="499"/>
      <c r="U40" s="3"/>
      <c r="V40" s="413"/>
    </row>
    <row r="41" spans="3:22" ht="11.25" customHeight="1">
      <c r="C41" s="1280"/>
      <c r="F41" s="499"/>
      <c r="G41" s="499"/>
      <c r="H41" s="499"/>
      <c r="I41" s="499"/>
      <c r="J41" s="499"/>
      <c r="K41" s="499"/>
      <c r="L41" s="499"/>
      <c r="M41" s="499"/>
      <c r="N41" s="499"/>
      <c r="O41" s="499"/>
      <c r="P41" s="499"/>
      <c r="Q41" s="499"/>
      <c r="R41" s="499"/>
      <c r="S41" s="499"/>
      <c r="T41" s="499"/>
      <c r="U41" s="3"/>
      <c r="V41" s="413"/>
    </row>
    <row r="42" spans="3:22" ht="11.25" customHeight="1">
      <c r="C42" s="1280"/>
      <c r="F42" s="499"/>
      <c r="G42" s="499"/>
      <c r="H42" s="499"/>
      <c r="I42" s="499"/>
      <c r="J42" s="499"/>
      <c r="K42" s="499"/>
      <c r="L42" s="499"/>
      <c r="M42" s="499"/>
      <c r="N42" s="499"/>
      <c r="O42" s="499"/>
      <c r="P42" s="499"/>
      <c r="Q42" s="499"/>
      <c r="R42" s="499"/>
      <c r="S42" s="499"/>
      <c r="T42" s="499"/>
      <c r="U42" s="3"/>
      <c r="V42" s="413"/>
    </row>
    <row r="43" spans="3:22" ht="16.5" customHeight="1" thickBot="1">
      <c r="C43" s="1280"/>
      <c r="D43" s="499"/>
      <c r="E43" s="499"/>
      <c r="F43" s="499"/>
      <c r="G43" s="499"/>
      <c r="H43" s="499"/>
      <c r="I43" s="499"/>
      <c r="J43" s="499"/>
      <c r="K43" s="499"/>
      <c r="L43" s="499"/>
      <c r="M43" s="499"/>
      <c r="N43" s="499"/>
      <c r="O43" s="499"/>
      <c r="P43" s="499"/>
      <c r="Q43" s="499"/>
      <c r="R43" s="499"/>
      <c r="S43" s="499"/>
      <c r="T43" s="499"/>
      <c r="U43" s="3"/>
      <c r="V43" s="413"/>
    </row>
    <row r="44" spans="3:22" ht="21.2" customHeight="1">
      <c r="C44" s="1267" t="s">
        <v>466</v>
      </c>
      <c r="E44" s="4916" t="s">
        <v>48</v>
      </c>
      <c r="F44" s="4917"/>
      <c r="G44" s="4917"/>
      <c r="H44" s="4917"/>
      <c r="I44" s="4917"/>
      <c r="J44" s="4917"/>
      <c r="K44" s="4917"/>
      <c r="L44" s="4917"/>
      <c r="M44" s="4917"/>
      <c r="N44" s="4917"/>
      <c r="O44" s="4917"/>
      <c r="P44" s="4917"/>
      <c r="Q44" s="4917"/>
      <c r="R44" s="4918"/>
      <c r="S44" s="1268"/>
      <c r="T44" s="268"/>
    </row>
    <row r="45" spans="3:22" ht="18" customHeight="1" thickBot="1">
      <c r="E45" s="4913" t="s">
        <v>467</v>
      </c>
      <c r="F45" s="4914"/>
      <c r="G45" s="4914"/>
      <c r="H45" s="4914"/>
      <c r="I45" s="4914"/>
      <c r="J45" s="4914"/>
      <c r="K45" s="4914"/>
      <c r="L45" s="4914"/>
      <c r="M45" s="4914"/>
      <c r="N45" s="4914"/>
      <c r="O45" s="4914"/>
      <c r="P45" s="4914"/>
      <c r="Q45" s="4914"/>
      <c r="R45" s="4915"/>
    </row>
    <row r="46" spans="3:22" ht="9" customHeight="1" thickBot="1">
      <c r="C46" s="1281"/>
      <c r="D46" s="1270"/>
      <c r="J46" s="311"/>
      <c r="K46" s="1273"/>
      <c r="L46" s="1273"/>
      <c r="M46" s="1273"/>
      <c r="N46" s="1273"/>
      <c r="O46" s="1273"/>
      <c r="P46" s="1273"/>
      <c r="Q46" s="1273"/>
      <c r="R46" s="1273"/>
      <c r="S46" s="1273"/>
      <c r="T46" s="1273"/>
      <c r="U46" s="23"/>
      <c r="V46" s="339"/>
    </row>
    <row r="47" spans="3:22" ht="37.5" customHeight="1" thickBot="1">
      <c r="E47" s="447" t="s">
        <v>457</v>
      </c>
      <c r="F47" s="4928" t="s">
        <v>458</v>
      </c>
      <c r="G47" s="4929"/>
      <c r="H47" s="4928" t="s">
        <v>459</v>
      </c>
      <c r="I47" s="4929"/>
      <c r="J47" s="4936" t="s">
        <v>157</v>
      </c>
      <c r="K47" s="4929"/>
      <c r="L47" s="4937" t="s">
        <v>301</v>
      </c>
      <c r="M47" s="4705"/>
      <c r="N47" s="4706"/>
      <c r="O47" s="4937" t="s">
        <v>302</v>
      </c>
      <c r="P47" s="4621"/>
      <c r="Q47" s="4622"/>
      <c r="R47" s="4937" t="s">
        <v>303</v>
      </c>
      <c r="S47" s="4621"/>
      <c r="T47" s="4622"/>
      <c r="U47" s="5"/>
      <c r="V47" s="1223"/>
    </row>
    <row r="48" spans="3:22" ht="34.5" customHeight="1" thickBot="1">
      <c r="E48" s="1275"/>
      <c r="F48" s="1282" t="s">
        <v>304</v>
      </c>
      <c r="G48" s="1283" t="s">
        <v>305</v>
      </c>
      <c r="H48" s="1272" t="s">
        <v>304</v>
      </c>
      <c r="I48" s="1274" t="s">
        <v>305</v>
      </c>
      <c r="J48" s="1284" t="s">
        <v>304</v>
      </c>
      <c r="K48" s="1589" t="s">
        <v>305</v>
      </c>
      <c r="L48" s="1276" t="s">
        <v>460</v>
      </c>
      <c r="M48" s="1277" t="s">
        <v>534</v>
      </c>
      <c r="N48" s="461" t="s">
        <v>167</v>
      </c>
      <c r="O48" s="1276" t="s">
        <v>460</v>
      </c>
      <c r="P48" s="1277" t="s">
        <v>534</v>
      </c>
      <c r="Q48" s="461" t="s">
        <v>167</v>
      </c>
      <c r="R48" s="1276" t="s">
        <v>460</v>
      </c>
      <c r="S48" s="1277" t="s">
        <v>534</v>
      </c>
      <c r="T48" s="461" t="s">
        <v>167</v>
      </c>
      <c r="U48" s="413"/>
      <c r="V48" s="413"/>
    </row>
    <row r="49" spans="3:20" ht="16.5" customHeight="1">
      <c r="C49" s="1288"/>
      <c r="D49" s="308"/>
      <c r="E49" s="696">
        <v>2001</v>
      </c>
      <c r="F49" s="1335" t="s">
        <v>144</v>
      </c>
      <c r="G49" s="1292" t="s">
        <v>144</v>
      </c>
      <c r="H49" s="1335" t="s">
        <v>144</v>
      </c>
      <c r="I49" s="1396" t="s">
        <v>144</v>
      </c>
      <c r="J49" s="1293" t="s">
        <v>144</v>
      </c>
      <c r="K49" s="1593" t="s">
        <v>144</v>
      </c>
      <c r="L49" s="1588" t="s">
        <v>144</v>
      </c>
      <c r="M49" s="1336" t="s">
        <v>144</v>
      </c>
      <c r="N49" s="1337" t="s">
        <v>144</v>
      </c>
      <c r="O49" s="1338" t="s">
        <v>144</v>
      </c>
      <c r="P49" s="1339" t="s">
        <v>144</v>
      </c>
      <c r="Q49" s="1340" t="s">
        <v>144</v>
      </c>
      <c r="R49" s="1338" t="s">
        <v>144</v>
      </c>
      <c r="S49" s="1341" t="s">
        <v>144</v>
      </c>
      <c r="T49" s="1340" t="s">
        <v>144</v>
      </c>
    </row>
    <row r="50" spans="3:20" ht="16.5" customHeight="1">
      <c r="C50" s="1288"/>
      <c r="D50" s="308"/>
      <c r="E50" s="439">
        <v>2002</v>
      </c>
      <c r="F50" s="1342">
        <v>-10</v>
      </c>
      <c r="G50" s="1343">
        <v>-31.294478812968038</v>
      </c>
      <c r="H50" s="1342">
        <v>-10.909090909090907</v>
      </c>
      <c r="I50" s="1590">
        <v>-36.423598387687797</v>
      </c>
      <c r="J50" s="1344">
        <v>-8</v>
      </c>
      <c r="K50" s="1594">
        <v>-14.907317073170731</v>
      </c>
      <c r="L50" s="1530">
        <v>-9.2105263157894655</v>
      </c>
      <c r="M50" s="929">
        <v>-10.191082802547768</v>
      </c>
      <c r="N50" s="1346">
        <v>-7.0422535211267672</v>
      </c>
      <c r="O50" s="912">
        <v>-18.181818181818173</v>
      </c>
      <c r="P50" s="929">
        <v>-25</v>
      </c>
      <c r="Q50" s="1346">
        <v>0</v>
      </c>
      <c r="R50" s="912">
        <v>-100</v>
      </c>
      <c r="S50" s="930">
        <v>0</v>
      </c>
      <c r="T50" s="1346">
        <v>-100</v>
      </c>
    </row>
    <row r="51" spans="3:20" ht="16.5" customHeight="1">
      <c r="C51" s="1288"/>
      <c r="D51" s="308"/>
      <c r="E51" s="439">
        <v>2003</v>
      </c>
      <c r="F51" s="1342">
        <v>16.666666666666671</v>
      </c>
      <c r="G51" s="1343">
        <v>84.029517297407097</v>
      </c>
      <c r="H51" s="1342">
        <v>-15.646258503401356</v>
      </c>
      <c r="I51" s="1590">
        <v>37.646493756003849</v>
      </c>
      <c r="J51" s="1344">
        <v>85.507246376811594</v>
      </c>
      <c r="K51" s="1594">
        <v>194.74891080027515</v>
      </c>
      <c r="L51" s="1530">
        <v>11.594202898550733</v>
      </c>
      <c r="M51" s="930">
        <v>-17.730496453900713</v>
      </c>
      <c r="N51" s="1346">
        <v>74.242424242424249</v>
      </c>
      <c r="O51" s="912">
        <v>133.33333333333334</v>
      </c>
      <c r="P51" s="929">
        <v>16.666666666666671</v>
      </c>
      <c r="Q51" s="1346">
        <v>366.66666666666669</v>
      </c>
      <c r="R51" s="912">
        <v>0</v>
      </c>
      <c r="S51" s="929">
        <v>0</v>
      </c>
      <c r="T51" s="1346">
        <v>0</v>
      </c>
    </row>
    <row r="52" spans="3:20" ht="16.5" customHeight="1">
      <c r="C52" s="1288"/>
      <c r="D52" s="308"/>
      <c r="E52" s="439">
        <v>2004</v>
      </c>
      <c r="F52" s="1342">
        <v>2.3809523809523796</v>
      </c>
      <c r="G52" s="1343">
        <v>-12.095795166096451</v>
      </c>
      <c r="H52" s="1342">
        <v>-10.483870967741936</v>
      </c>
      <c r="I52" s="1590">
        <v>-49.668504431572337</v>
      </c>
      <c r="J52" s="1344">
        <v>14.84375</v>
      </c>
      <c r="K52" s="1594">
        <v>29.788392718219995</v>
      </c>
      <c r="L52" s="1530">
        <v>7.3593073593073655</v>
      </c>
      <c r="M52" s="929">
        <v>-6.0344827586206833</v>
      </c>
      <c r="N52" s="1346">
        <v>20.869565217391298</v>
      </c>
      <c r="O52" s="912">
        <v>-52.380952380952387</v>
      </c>
      <c r="P52" s="929">
        <v>-71.428571428571431</v>
      </c>
      <c r="Q52" s="1346">
        <v>-42.857142857142861</v>
      </c>
      <c r="R52" s="912">
        <v>0</v>
      </c>
      <c r="S52" s="929">
        <v>-100</v>
      </c>
      <c r="T52" s="1346">
        <v>-100</v>
      </c>
    </row>
    <row r="53" spans="3:20" ht="16.5" customHeight="1">
      <c r="C53" s="1288"/>
      <c r="D53" s="308"/>
      <c r="E53" s="440" t="s">
        <v>294</v>
      </c>
      <c r="F53" s="1342">
        <v>-8.5271317829457445</v>
      </c>
      <c r="G53" s="1343">
        <v>-0.5858966310943714</v>
      </c>
      <c r="H53" s="1342">
        <v>26.126126126126124</v>
      </c>
      <c r="I53" s="1590">
        <v>91.444814198557964</v>
      </c>
      <c r="J53" s="1344">
        <v>-34.693877551020407</v>
      </c>
      <c r="K53" s="1594">
        <v>-40.370436971767667</v>
      </c>
      <c r="L53" s="1530">
        <v>-9.6774193548387188</v>
      </c>
      <c r="M53" s="929">
        <v>22.935779816513758</v>
      </c>
      <c r="N53" s="1346">
        <v>-35.251798561151077</v>
      </c>
      <c r="O53" s="912">
        <v>20</v>
      </c>
      <c r="P53" s="929">
        <v>200</v>
      </c>
      <c r="Q53" s="1346">
        <v>-25</v>
      </c>
      <c r="R53" s="912">
        <v>0</v>
      </c>
      <c r="S53" s="930">
        <v>0</v>
      </c>
      <c r="T53" s="1346">
        <v>0</v>
      </c>
    </row>
    <row r="54" spans="3:20" ht="16.5" customHeight="1">
      <c r="C54" s="1288"/>
      <c r="D54" s="308"/>
      <c r="E54" s="695" t="s">
        <v>418</v>
      </c>
      <c r="F54" s="1347">
        <v>19.491525423728802</v>
      </c>
      <c r="G54" s="1348">
        <v>17.739423279309619</v>
      </c>
      <c r="H54" s="1347">
        <v>6.4285714285714306</v>
      </c>
      <c r="I54" s="1591">
        <v>-30.506264938074892</v>
      </c>
      <c r="J54" s="1349">
        <v>38.541666666666686</v>
      </c>
      <c r="K54" s="1595">
        <v>84.700442299959775</v>
      </c>
      <c r="L54" s="934">
        <v>22.767857142857139</v>
      </c>
      <c r="M54" s="930">
        <v>10.447761194029852</v>
      </c>
      <c r="N54" s="1351">
        <v>41.111111111111114</v>
      </c>
      <c r="O54" s="931">
        <v>-41.666666666666664</v>
      </c>
      <c r="P54" s="930">
        <v>-83.333333333333343</v>
      </c>
      <c r="Q54" s="1351">
        <v>0</v>
      </c>
      <c r="R54" s="931">
        <v>0</v>
      </c>
      <c r="S54" s="930">
        <v>0</v>
      </c>
      <c r="T54" s="1351">
        <v>0</v>
      </c>
    </row>
    <row r="55" spans="3:20" ht="16.5" customHeight="1">
      <c r="C55" s="1288"/>
      <c r="D55" s="308"/>
      <c r="E55" s="440" t="s">
        <v>521</v>
      </c>
      <c r="F55" s="1347">
        <v>-16.666666666666657</v>
      </c>
      <c r="G55" s="1348">
        <v>-26.797525832171331</v>
      </c>
      <c r="H55" s="1347">
        <v>-7.3825503355704711</v>
      </c>
      <c r="I55" s="1591">
        <v>-3.7206878582595095</v>
      </c>
      <c r="J55" s="1349">
        <v>-27.067669172932327</v>
      </c>
      <c r="K55" s="1595">
        <v>-38.848372700555132</v>
      </c>
      <c r="L55" s="1568">
        <v>-17.454545454545453</v>
      </c>
      <c r="M55" s="930">
        <v>-9.4594594594594668</v>
      </c>
      <c r="N55" s="1353">
        <v>-26.771653543307082</v>
      </c>
      <c r="O55" s="1352">
        <v>14.285714285714278</v>
      </c>
      <c r="P55" s="930">
        <v>300</v>
      </c>
      <c r="Q55" s="1353">
        <v>-33.333333333333343</v>
      </c>
      <c r="R55" s="1352">
        <v>0</v>
      </c>
      <c r="S55" s="930">
        <v>0</v>
      </c>
      <c r="T55" s="1353">
        <v>0</v>
      </c>
    </row>
    <row r="56" spans="3:20" ht="18" customHeight="1">
      <c r="C56" s="1288"/>
      <c r="D56" s="308"/>
      <c r="E56" s="695" t="s">
        <v>245</v>
      </c>
      <c r="F56" s="1347">
        <v>-8.5106382978723474</v>
      </c>
      <c r="G56" s="1348">
        <v>4.4251245482074921</v>
      </c>
      <c r="H56" s="1347">
        <v>-5.7971014492753596</v>
      </c>
      <c r="I56" s="1591">
        <v>28.263693440138553</v>
      </c>
      <c r="J56" s="1349">
        <v>-12.371134020618555</v>
      </c>
      <c r="K56" s="1595">
        <v>-15.174439302242789</v>
      </c>
      <c r="L56" s="1568">
        <v>-10.572687224669608</v>
      </c>
      <c r="M56" s="930">
        <v>-7.4626865671641838</v>
      </c>
      <c r="N56" s="1353">
        <v>-15.053763440860209</v>
      </c>
      <c r="O56" s="1352">
        <v>50</v>
      </c>
      <c r="P56" s="930">
        <v>50</v>
      </c>
      <c r="Q56" s="1353">
        <v>50</v>
      </c>
      <c r="R56" s="1352">
        <v>0</v>
      </c>
      <c r="S56" s="930">
        <v>0</v>
      </c>
      <c r="T56" s="1353">
        <v>0</v>
      </c>
    </row>
    <row r="57" spans="3:20" ht="18" customHeight="1">
      <c r="C57" s="1288"/>
      <c r="D57" s="308"/>
      <c r="E57" s="693" t="s">
        <v>623</v>
      </c>
      <c r="F57" s="1347">
        <f t="shared" ref="F57:Q57" si="16">SUM(F15/F14)*100-100</f>
        <v>11.162790697674424</v>
      </c>
      <c r="G57" s="1354">
        <f t="shared" si="16"/>
        <v>22.806361085126284</v>
      </c>
      <c r="H57" s="1347">
        <f t="shared" si="16"/>
        <v>-8.461538461538467</v>
      </c>
      <c r="I57" s="1592">
        <f t="shared" si="16"/>
        <v>-8.954342138577104</v>
      </c>
      <c r="J57" s="1597">
        <f t="shared" si="16"/>
        <v>41.176470588235304</v>
      </c>
      <c r="K57" s="1596">
        <f t="shared" si="16"/>
        <v>62.291469940195157</v>
      </c>
      <c r="L57" s="1568">
        <f t="shared" si="16"/>
        <v>9.3596059113300498</v>
      </c>
      <c r="M57" s="930">
        <f t="shared" si="16"/>
        <v>-10.483870967741936</v>
      </c>
      <c r="N57" s="1353">
        <f t="shared" si="16"/>
        <v>40.506329113924039</v>
      </c>
      <c r="O57" s="1352">
        <f t="shared" si="16"/>
        <v>41.666666666666686</v>
      </c>
      <c r="P57" s="930">
        <f t="shared" si="16"/>
        <v>33.333333333333314</v>
      </c>
      <c r="Q57" s="1353">
        <f t="shared" si="16"/>
        <v>50</v>
      </c>
      <c r="R57" s="1352">
        <v>0</v>
      </c>
      <c r="S57" s="930">
        <v>0</v>
      </c>
      <c r="T57" s="1353">
        <v>0</v>
      </c>
    </row>
    <row r="58" spans="3:20" ht="18" customHeight="1">
      <c r="C58" s="1288"/>
      <c r="D58" s="308"/>
      <c r="E58" s="693" t="s">
        <v>681</v>
      </c>
      <c r="F58" s="1347">
        <f t="shared" ref="F58:Q59" si="17">SUM(F16/F15)*100-100</f>
        <v>-14.644351464435147</v>
      </c>
      <c r="G58" s="1354">
        <f t="shared" si="17"/>
        <v>-26.157830591102979</v>
      </c>
      <c r="H58" s="1347">
        <f t="shared" si="17"/>
        <v>4.2016806722689211</v>
      </c>
      <c r="I58" s="1592">
        <f t="shared" si="17"/>
        <v>-16.434927697441609</v>
      </c>
      <c r="J58" s="1597">
        <f t="shared" si="17"/>
        <v>-33.333333333333343</v>
      </c>
      <c r="K58" s="1596">
        <f t="shared" si="17"/>
        <v>-32.938970778381176</v>
      </c>
      <c r="L58" s="1568">
        <f t="shared" si="17"/>
        <v>-12.162162162162161</v>
      </c>
      <c r="M58" s="930">
        <f t="shared" si="17"/>
        <v>10.810810810810807</v>
      </c>
      <c r="N58" s="1353">
        <f t="shared" si="17"/>
        <v>-35.13513513513513</v>
      </c>
      <c r="O58" s="1352">
        <f>SUM(O16/O15)*100-100</f>
        <v>-47.058823529411761</v>
      </c>
      <c r="P58" s="930">
        <f t="shared" si="17"/>
        <v>-87.5</v>
      </c>
      <c r="Q58" s="1353">
        <f t="shared" si="17"/>
        <v>-11.111111111111114</v>
      </c>
      <c r="R58" s="1352">
        <v>0</v>
      </c>
      <c r="S58" s="930">
        <v>0</v>
      </c>
      <c r="T58" s="1353">
        <v>0</v>
      </c>
    </row>
    <row r="59" spans="3:20" ht="18" customHeight="1" thickBot="1">
      <c r="C59" s="1288"/>
      <c r="D59" s="308"/>
      <c r="E59" s="694" t="s">
        <v>737</v>
      </c>
      <c r="F59" s="1347">
        <f t="shared" si="17"/>
        <v>8.8235294117646959</v>
      </c>
      <c r="G59" s="1354">
        <f t="shared" si="17"/>
        <v>-1.7794512069321229</v>
      </c>
      <c r="H59" s="1347">
        <f t="shared" si="17"/>
        <v>12.09677419354837</v>
      </c>
      <c r="I59" s="1592">
        <f t="shared" si="17"/>
        <v>40.399334442595659</v>
      </c>
      <c r="J59" s="1597">
        <f t="shared" si="17"/>
        <v>3.7500000000000142</v>
      </c>
      <c r="K59" s="1596">
        <f t="shared" si="17"/>
        <v>-38.436325074713196</v>
      </c>
      <c r="L59" s="1568">
        <f t="shared" si="17"/>
        <v>10.256410256410263</v>
      </c>
      <c r="M59" s="930">
        <f t="shared" si="17"/>
        <v>11.382113821138205</v>
      </c>
      <c r="N59" s="1353">
        <f t="shared" si="17"/>
        <v>8.3333333333333286</v>
      </c>
      <c r="O59" s="1352">
        <f>SUM(O17/O16)*100-100</f>
        <v>-22.222222222222214</v>
      </c>
      <c r="P59" s="930">
        <f>SUM(P17/P16)*100-100</f>
        <v>100</v>
      </c>
      <c r="Q59" s="1353">
        <f t="shared" si="17"/>
        <v>-37.5</v>
      </c>
      <c r="R59" s="1352">
        <v>0</v>
      </c>
      <c r="S59" s="930">
        <v>0</v>
      </c>
      <c r="T59" s="1353">
        <v>0</v>
      </c>
    </row>
    <row r="60" spans="3:20" s="268" customFormat="1" ht="20.25" customHeight="1">
      <c r="C60" s="1358"/>
      <c r="D60" s="1333"/>
      <c r="E60" s="441" t="s">
        <v>412</v>
      </c>
      <c r="F60" s="1739">
        <v>31.034482758620697</v>
      </c>
      <c r="G60" s="1740">
        <v>155.86169638033493</v>
      </c>
      <c r="H60" s="1741">
        <v>28.94736842105263</v>
      </c>
      <c r="I60" s="1740">
        <v>80.262634301631522</v>
      </c>
      <c r="J60" s="1742">
        <v>35</v>
      </c>
      <c r="K60" s="1743">
        <v>315.64339781328846</v>
      </c>
      <c r="L60" s="1569">
        <v>22.41379310344827</v>
      </c>
      <c r="M60" s="1570">
        <v>26.315789473684205</v>
      </c>
      <c r="N60" s="1744">
        <v>14.999999999999986</v>
      </c>
      <c r="O60" s="1745">
        <v>0</v>
      </c>
      <c r="P60" s="1746">
        <v>0</v>
      </c>
      <c r="Q60" s="1747">
        <v>0</v>
      </c>
      <c r="R60" s="1748">
        <v>0</v>
      </c>
      <c r="S60" s="1746">
        <v>0</v>
      </c>
      <c r="T60" s="1747">
        <v>0</v>
      </c>
    </row>
    <row r="61" spans="3:20" s="268" customFormat="1" ht="20.25" customHeight="1">
      <c r="C61" s="1358"/>
      <c r="D61" s="1333"/>
      <c r="E61" s="498" t="s">
        <v>207</v>
      </c>
      <c r="F61" s="1359">
        <v>-1.818181818181813</v>
      </c>
      <c r="G61" s="1360">
        <v>-34.691903840840013</v>
      </c>
      <c r="H61" s="1361">
        <v>-7.1428571428571388</v>
      </c>
      <c r="I61" s="1360">
        <v>-22.17622708456534</v>
      </c>
      <c r="J61" s="1362">
        <v>3.7037037037036953</v>
      </c>
      <c r="K61" s="1363">
        <v>-45.669087136929463</v>
      </c>
      <c r="L61" s="931">
        <v>2.0833333333333286</v>
      </c>
      <c r="M61" s="930">
        <v>-12</v>
      </c>
      <c r="N61" s="1351">
        <v>17.391304347826093</v>
      </c>
      <c r="O61" s="1719">
        <v>0</v>
      </c>
      <c r="P61" s="933">
        <v>0</v>
      </c>
      <c r="Q61" s="1364">
        <v>0</v>
      </c>
      <c r="R61" s="1720">
        <v>0</v>
      </c>
      <c r="S61" s="933">
        <v>0</v>
      </c>
      <c r="T61" s="1364">
        <v>0</v>
      </c>
    </row>
    <row r="62" spans="3:20" s="268" customFormat="1" ht="20.25" customHeight="1">
      <c r="C62" s="1358"/>
      <c r="D62" s="1333"/>
      <c r="E62" s="498" t="s">
        <v>328</v>
      </c>
      <c r="F62" s="1347">
        <v>-11.111111111111114</v>
      </c>
      <c r="G62" s="1348">
        <v>-63.890909090909091</v>
      </c>
      <c r="H62" s="1365">
        <v>-11.111111111111114</v>
      </c>
      <c r="I62" s="1348">
        <v>-39.860803543182534</v>
      </c>
      <c r="J62" s="1366">
        <v>-11.111111111111114</v>
      </c>
      <c r="K62" s="1350">
        <v>-96.365968362548102</v>
      </c>
      <c r="L62" s="931">
        <v>-4.7619047619047734</v>
      </c>
      <c r="M62" s="930">
        <v>-8</v>
      </c>
      <c r="N62" s="1351">
        <v>0</v>
      </c>
      <c r="O62" s="931">
        <v>0</v>
      </c>
      <c r="P62" s="930">
        <v>0</v>
      </c>
      <c r="Q62" s="1351">
        <v>0</v>
      </c>
      <c r="R62" s="934">
        <v>0</v>
      </c>
      <c r="S62" s="930">
        <v>0</v>
      </c>
      <c r="T62" s="1351">
        <v>0</v>
      </c>
    </row>
    <row r="63" spans="3:20" s="268" customFormat="1" ht="20.25" customHeight="1" thickBot="1">
      <c r="C63" s="1323"/>
      <c r="D63" s="1324"/>
      <c r="E63" s="563" t="s">
        <v>547</v>
      </c>
      <c r="F63" s="1355">
        <v>21.05263157894737</v>
      </c>
      <c r="G63" s="1356">
        <v>103.86639676113361</v>
      </c>
      <c r="H63" s="1749">
        <v>-45.945945945945944</v>
      </c>
      <c r="I63" s="1356">
        <v>-38.23845327604726</v>
      </c>
      <c r="J63" s="1750">
        <v>145.00000000000003</v>
      </c>
      <c r="K63" s="1367">
        <v>288.72845831392641</v>
      </c>
      <c r="L63" s="1751">
        <v>12.72727272727272</v>
      </c>
      <c r="M63" s="932">
        <v>-50</v>
      </c>
      <c r="N63" s="1752">
        <v>131.57894736842107</v>
      </c>
      <c r="O63" s="1751">
        <v>0</v>
      </c>
      <c r="P63" s="932">
        <v>0</v>
      </c>
      <c r="Q63" s="1752">
        <v>0</v>
      </c>
      <c r="R63" s="1753">
        <v>0</v>
      </c>
      <c r="S63" s="932">
        <v>0</v>
      </c>
      <c r="T63" s="1752">
        <v>0</v>
      </c>
    </row>
    <row r="64" spans="3:20" s="268" customFormat="1" ht="20.25" customHeight="1">
      <c r="C64" s="1323"/>
      <c r="D64" s="1324"/>
      <c r="E64" s="441" t="s">
        <v>599</v>
      </c>
      <c r="F64" s="1565">
        <f t="shared" ref="F64:N64" si="18">SUM(F22/F18)*100-100</f>
        <v>-5.2631578947368496</v>
      </c>
      <c r="G64" s="1566">
        <f t="shared" si="18"/>
        <v>-54.391891891891895</v>
      </c>
      <c r="H64" s="1565">
        <f t="shared" si="18"/>
        <v>-20.408163265306129</v>
      </c>
      <c r="I64" s="1566">
        <f t="shared" si="18"/>
        <v>-50.353200883002209</v>
      </c>
      <c r="J64" s="1567">
        <f t="shared" si="18"/>
        <v>22.222222222222229</v>
      </c>
      <c r="K64" s="1345">
        <f t="shared" si="18"/>
        <v>-58.093889113719143</v>
      </c>
      <c r="L64" s="1569">
        <f t="shared" si="18"/>
        <v>1.4084507042253449</v>
      </c>
      <c r="M64" s="1570">
        <f t="shared" si="18"/>
        <v>-18.75</v>
      </c>
      <c r="N64" s="1571">
        <f t="shared" si="18"/>
        <v>43.478260869565219</v>
      </c>
      <c r="O64" s="1569">
        <v>0</v>
      </c>
      <c r="P64" s="1570">
        <v>0</v>
      </c>
      <c r="Q64" s="1571">
        <v>0</v>
      </c>
      <c r="R64" s="1569">
        <v>0</v>
      </c>
      <c r="S64" s="1570">
        <v>0</v>
      </c>
      <c r="T64" s="1571">
        <v>0</v>
      </c>
    </row>
    <row r="65" spans="3:20" s="268" customFormat="1" ht="20.25" customHeight="1">
      <c r="C65" s="1323"/>
      <c r="D65" s="1324"/>
      <c r="E65" s="498" t="s">
        <v>626</v>
      </c>
      <c r="F65" s="1347">
        <f t="shared" ref="F65:N65" si="19">SUM(F23/F19)*100-100</f>
        <v>-29.629629629629633</v>
      </c>
      <c r="G65" s="1354">
        <f t="shared" si="19"/>
        <v>2.8770890628305494</v>
      </c>
      <c r="H65" s="1347">
        <f t="shared" si="19"/>
        <v>42.307692307692321</v>
      </c>
      <c r="I65" s="1354">
        <f t="shared" si="19"/>
        <v>31.686930091185417</v>
      </c>
      <c r="J65" s="1349">
        <f t="shared" si="19"/>
        <v>-96.428571428571431</v>
      </c>
      <c r="K65" s="1350">
        <f t="shared" si="19"/>
        <v>-33.317422434367543</v>
      </c>
      <c r="L65" s="1352">
        <f t="shared" si="19"/>
        <v>-30.612244897959187</v>
      </c>
      <c r="M65" s="930">
        <f t="shared" si="19"/>
        <v>68.181818181818187</v>
      </c>
      <c r="N65" s="1353">
        <f t="shared" si="19"/>
        <v>-111.11111111111111</v>
      </c>
      <c r="O65" s="1352">
        <v>0</v>
      </c>
      <c r="P65" s="930">
        <v>0</v>
      </c>
      <c r="Q65" s="1353">
        <v>0</v>
      </c>
      <c r="R65" s="1352">
        <v>0</v>
      </c>
      <c r="S65" s="930">
        <v>0</v>
      </c>
      <c r="T65" s="1353">
        <v>0</v>
      </c>
    </row>
    <row r="66" spans="3:20" s="268" customFormat="1" ht="20.25" customHeight="1">
      <c r="C66" s="1323"/>
      <c r="D66" s="1324"/>
      <c r="E66" s="498" t="s">
        <v>638</v>
      </c>
      <c r="F66" s="1347">
        <f t="shared" ref="F66:N66" si="20">SUM(F24/F20)*100-100</f>
        <v>-2.5</v>
      </c>
      <c r="G66" s="1354">
        <f t="shared" si="20"/>
        <v>98.237663645518637</v>
      </c>
      <c r="H66" s="1347">
        <f t="shared" si="20"/>
        <v>4.1666666666666714</v>
      </c>
      <c r="I66" s="1354">
        <f t="shared" si="20"/>
        <v>13.308784850078908</v>
      </c>
      <c r="J66" s="1349">
        <f t="shared" si="20"/>
        <v>-12.5</v>
      </c>
      <c r="K66" s="1350">
        <f t="shared" si="20"/>
        <v>1997.6470588235293</v>
      </c>
      <c r="L66" s="1352">
        <f t="shared" si="20"/>
        <v>-12.5</v>
      </c>
      <c r="M66" s="930">
        <f t="shared" si="20"/>
        <v>4.3478260869565162</v>
      </c>
      <c r="N66" s="1353">
        <f t="shared" si="20"/>
        <v>-35.294117647058826</v>
      </c>
      <c r="O66" s="1352">
        <v>0</v>
      </c>
      <c r="P66" s="930">
        <v>0</v>
      </c>
      <c r="Q66" s="1353">
        <v>0</v>
      </c>
      <c r="R66" s="1352">
        <v>0</v>
      </c>
      <c r="S66" s="930">
        <v>0</v>
      </c>
      <c r="T66" s="1353">
        <v>0</v>
      </c>
    </row>
    <row r="67" spans="3:20" s="268" customFormat="1" ht="20.25" customHeight="1" thickBot="1">
      <c r="C67" s="1323"/>
      <c r="D67" s="1324"/>
      <c r="E67" s="563" t="s">
        <v>639</v>
      </c>
      <c r="F67" s="1355">
        <f t="shared" ref="F67:N67" si="21">SUM(F25/F21)*100-100</f>
        <v>-20.289855072463766</v>
      </c>
      <c r="G67" s="1356">
        <f t="shared" si="21"/>
        <v>-37.76189057690398</v>
      </c>
      <c r="H67" s="1355">
        <f t="shared" si="21"/>
        <v>14.999999999999986</v>
      </c>
      <c r="I67" s="1356">
        <f t="shared" si="21"/>
        <v>-33.565217391304344</v>
      </c>
      <c r="J67" s="1368">
        <f t="shared" si="21"/>
        <v>-34.693877551020407</v>
      </c>
      <c r="K67" s="1367">
        <f t="shared" si="21"/>
        <v>-38.629283489096579</v>
      </c>
      <c r="L67" s="1357">
        <f t="shared" si="21"/>
        <v>-12.903225806451616</v>
      </c>
      <c r="M67" s="932">
        <f t="shared" si="21"/>
        <v>27.777777777777771</v>
      </c>
      <c r="N67" s="1572">
        <f t="shared" si="21"/>
        <v>-29.545454545454547</v>
      </c>
      <c r="O67" s="1357">
        <v>0</v>
      </c>
      <c r="P67" s="932">
        <v>0</v>
      </c>
      <c r="Q67" s="1572">
        <v>0</v>
      </c>
      <c r="R67" s="1357">
        <v>0</v>
      </c>
      <c r="S67" s="932">
        <v>0</v>
      </c>
      <c r="T67" s="1572">
        <v>0</v>
      </c>
    </row>
    <row r="68" spans="3:20" s="268" customFormat="1" ht="20.25" customHeight="1">
      <c r="C68" s="1323"/>
      <c r="D68" s="1324"/>
      <c r="E68" s="441" t="s">
        <v>689</v>
      </c>
      <c r="F68" s="1565">
        <f t="shared" ref="F68:N68" si="22">SUM(F26/F22)*100-100</f>
        <v>-11.111111111111114</v>
      </c>
      <c r="G68" s="1566">
        <f t="shared" si="22"/>
        <v>63.495370370370352</v>
      </c>
      <c r="H68" s="1565">
        <f t="shared" si="22"/>
        <v>30.769230769230774</v>
      </c>
      <c r="I68" s="1566">
        <f t="shared" si="22"/>
        <v>68.563806136060492</v>
      </c>
      <c r="J68" s="1567">
        <f t="shared" si="22"/>
        <v>-60.606060606060609</v>
      </c>
      <c r="K68" s="1345">
        <f t="shared" si="22"/>
        <v>57.991308546595832</v>
      </c>
      <c r="L68" s="1569">
        <f t="shared" si="22"/>
        <v>-12.5</v>
      </c>
      <c r="M68" s="1570">
        <f t="shared" si="22"/>
        <v>28.205128205128204</v>
      </c>
      <c r="N68" s="1571">
        <f t="shared" si="22"/>
        <v>-60.606060606060609</v>
      </c>
      <c r="O68" s="1569" t="s">
        <v>597</v>
      </c>
      <c r="P68" s="1570" t="s">
        <v>597</v>
      </c>
      <c r="Q68" s="1571" t="s">
        <v>597</v>
      </c>
      <c r="R68" s="1569">
        <v>0</v>
      </c>
      <c r="S68" s="1570">
        <v>0</v>
      </c>
      <c r="T68" s="1571">
        <v>0</v>
      </c>
    </row>
    <row r="69" spans="3:20" s="268" customFormat="1" ht="20.25" customHeight="1">
      <c r="C69" s="1323"/>
      <c r="D69" s="1324"/>
      <c r="E69" s="498" t="s">
        <v>707</v>
      </c>
      <c r="F69" s="1347">
        <f t="shared" ref="F69:M69" si="23">SUM(F27/F23)*100-100</f>
        <v>50</v>
      </c>
      <c r="G69" s="1354">
        <f t="shared" si="23"/>
        <v>4.7707176639934232</v>
      </c>
      <c r="H69" s="1347">
        <f t="shared" si="23"/>
        <v>-32.432432432432435</v>
      </c>
      <c r="I69" s="1354">
        <f t="shared" si="23"/>
        <v>-47.43219849971149</v>
      </c>
      <c r="J69" s="1349">
        <f t="shared" si="23"/>
        <v>3100</v>
      </c>
      <c r="K69" s="1350">
        <f t="shared" si="23"/>
        <v>134.28775948460986</v>
      </c>
      <c r="L69" s="1352">
        <f t="shared" si="23"/>
        <v>55.882352941176464</v>
      </c>
      <c r="M69" s="930">
        <f t="shared" si="23"/>
        <v>-32.432432432432435</v>
      </c>
      <c r="N69" s="1353">
        <f>SUM(N27/N23)*100-100</f>
        <v>-1033.3333333333335</v>
      </c>
      <c r="O69" s="1352">
        <f t="shared" ref="O69:Q69" si="24">SUM(O27/O23)*100-100</f>
        <v>0</v>
      </c>
      <c r="P69" s="930" t="s">
        <v>597</v>
      </c>
      <c r="Q69" s="1353">
        <f t="shared" si="24"/>
        <v>0</v>
      </c>
      <c r="R69" s="1352">
        <v>0</v>
      </c>
      <c r="S69" s="930">
        <v>0</v>
      </c>
      <c r="T69" s="1353">
        <v>0</v>
      </c>
    </row>
    <row r="70" spans="3:20" s="268" customFormat="1" ht="20.25" customHeight="1">
      <c r="C70" s="1323"/>
      <c r="D70" s="1324"/>
      <c r="E70" s="498" t="s">
        <v>708</v>
      </c>
      <c r="F70" s="1347">
        <f t="shared" ref="F70:M71" si="25">SUM(F28/F24)*100-100</f>
        <v>33.333333333333314</v>
      </c>
      <c r="G70" s="1354">
        <f t="shared" si="25"/>
        <v>-1.930403860807715</v>
      </c>
      <c r="H70" s="1347">
        <f t="shared" si="25"/>
        <v>15.999999999999986</v>
      </c>
      <c r="I70" s="1354">
        <f t="shared" si="25"/>
        <v>135.37604456824513</v>
      </c>
      <c r="J70" s="1349">
        <f t="shared" si="25"/>
        <v>64.285714285714278</v>
      </c>
      <c r="K70" s="1350">
        <f t="shared" si="25"/>
        <v>-167.80706674144699</v>
      </c>
      <c r="L70" s="1352">
        <f t="shared" si="25"/>
        <v>45.714285714285694</v>
      </c>
      <c r="M70" s="930">
        <f t="shared" si="25"/>
        <v>16.666666666666671</v>
      </c>
      <c r="N70" s="1353">
        <f>SUM(N28/N24)*100-100</f>
        <v>109.09090909090909</v>
      </c>
      <c r="O70" s="1352">
        <f t="shared" ref="O70:Q70" si="26">SUM(O28/O24)*100-100</f>
        <v>-75</v>
      </c>
      <c r="P70" s="930">
        <f t="shared" si="26"/>
        <v>0</v>
      </c>
      <c r="Q70" s="1353">
        <f t="shared" si="26"/>
        <v>-100</v>
      </c>
      <c r="R70" s="1352">
        <v>0</v>
      </c>
      <c r="S70" s="930">
        <v>0</v>
      </c>
      <c r="T70" s="1353">
        <v>0</v>
      </c>
    </row>
    <row r="71" spans="3:20" s="268" customFormat="1" ht="20.25" customHeight="1" thickBot="1">
      <c r="C71" s="1323"/>
      <c r="D71" s="1324"/>
      <c r="E71" s="563" t="s">
        <v>709</v>
      </c>
      <c r="F71" s="1355">
        <f t="shared" si="25"/>
        <v>-10.909090909090907</v>
      </c>
      <c r="G71" s="1356">
        <f t="shared" si="25"/>
        <v>-51.754945756222085</v>
      </c>
      <c r="H71" s="1355">
        <f t="shared" si="25"/>
        <v>47.826086956521721</v>
      </c>
      <c r="I71" s="1356">
        <f t="shared" si="25"/>
        <v>72.251308900523554</v>
      </c>
      <c r="J71" s="1368">
        <f t="shared" si="25"/>
        <v>-53.125</v>
      </c>
      <c r="K71" s="1367">
        <f t="shared" si="25"/>
        <v>-79.50019523623584</v>
      </c>
      <c r="L71" s="1357">
        <f t="shared" si="25"/>
        <v>-11.111111111111114</v>
      </c>
      <c r="M71" s="932">
        <f t="shared" si="25"/>
        <v>47.826086956521721</v>
      </c>
      <c r="N71" s="1572">
        <f>SUM(N29/N25)*100-100</f>
        <v>-54.838709677419359</v>
      </c>
      <c r="O71" s="1357">
        <f t="shared" ref="O71:Q71" si="27">SUM(O29/O25)*100-100</f>
        <v>0</v>
      </c>
      <c r="P71" s="932" t="s">
        <v>597</v>
      </c>
      <c r="Q71" s="1572">
        <f t="shared" si="27"/>
        <v>0</v>
      </c>
      <c r="R71" s="1357">
        <v>0</v>
      </c>
      <c r="S71" s="932">
        <v>0</v>
      </c>
      <c r="T71" s="1572">
        <v>0</v>
      </c>
    </row>
    <row r="72" spans="3:20" s="268" customFormat="1" ht="20.25" customHeight="1">
      <c r="C72" s="1323"/>
      <c r="D72" s="1324"/>
      <c r="E72" s="441" t="s">
        <v>725</v>
      </c>
      <c r="F72" s="1565">
        <f>SUM(F30/F26)*100-100</f>
        <v>-31.25</v>
      </c>
      <c r="G72" s="1566">
        <f t="shared" ref="G72:N73" si="28">SUM(G30/G26)*100-100</f>
        <v>-44.626929066968714</v>
      </c>
      <c r="H72" s="1565">
        <f t="shared" si="28"/>
        <v>-21.568627450980387</v>
      </c>
      <c r="I72" s="1566">
        <f t="shared" si="28"/>
        <v>-8.8630968082300257</v>
      </c>
      <c r="J72" s="1567">
        <f t="shared" si="28"/>
        <v>-69.230769230769226</v>
      </c>
      <c r="K72" s="1345">
        <f t="shared" si="28"/>
        <v>-86.063569682151595</v>
      </c>
      <c r="L72" s="1569">
        <f t="shared" si="28"/>
        <v>-36.507936507936513</v>
      </c>
      <c r="M72" s="1570">
        <f t="shared" si="28"/>
        <v>-28</v>
      </c>
      <c r="N72" s="1571">
        <f t="shared" si="28"/>
        <v>-69.230769230769226</v>
      </c>
      <c r="O72" s="1569">
        <f>SUM(O30/O26)*100-100</f>
        <v>300</v>
      </c>
      <c r="P72" s="1570">
        <f t="shared" ref="P72:P76" si="29">SUM(P30/P26)*100-100</f>
        <v>300</v>
      </c>
      <c r="Q72" s="1571" t="s">
        <v>597</v>
      </c>
      <c r="R72" s="1569">
        <v>0</v>
      </c>
      <c r="S72" s="1570">
        <v>0</v>
      </c>
      <c r="T72" s="1571">
        <v>0</v>
      </c>
    </row>
    <row r="73" spans="3:20" s="268" customFormat="1" ht="20.25" customHeight="1">
      <c r="C73" s="1323"/>
      <c r="D73" s="1324"/>
      <c r="E73" s="498" t="s">
        <v>726</v>
      </c>
      <c r="F73" s="1347">
        <f>SUM(F31/F27)*100-100</f>
        <v>-15.789473684210535</v>
      </c>
      <c r="G73" s="1354">
        <f t="shared" si="28"/>
        <v>-3.7880274779195275</v>
      </c>
      <c r="H73" s="1347">
        <f t="shared" si="28"/>
        <v>15.999999999999986</v>
      </c>
      <c r="I73" s="1354">
        <f t="shared" si="28"/>
        <v>-2.74423710208562</v>
      </c>
      <c r="J73" s="1349">
        <f t="shared" si="28"/>
        <v>-40.625</v>
      </c>
      <c r="K73" s="1350">
        <f t="shared" si="28"/>
        <v>-4.3690803544149048</v>
      </c>
      <c r="L73" s="1352">
        <f t="shared" si="28"/>
        <v>-20.754716981132077</v>
      </c>
      <c r="M73" s="930">
        <f t="shared" si="28"/>
        <v>8</v>
      </c>
      <c r="N73" s="1353">
        <f t="shared" si="28"/>
        <v>-46.428571428571431</v>
      </c>
      <c r="O73" s="1352">
        <f>SUM(O31/O27)*100-100</f>
        <v>50</v>
      </c>
      <c r="P73" s="930" t="s">
        <v>597</v>
      </c>
      <c r="Q73" s="1353">
        <f>SUM(Q31/Q27)*100-100</f>
        <v>0</v>
      </c>
      <c r="R73" s="1352">
        <v>0</v>
      </c>
      <c r="S73" s="930">
        <v>0</v>
      </c>
      <c r="T73" s="1353">
        <v>0</v>
      </c>
    </row>
    <row r="74" spans="3:20" s="268" customFormat="1" ht="20.25" customHeight="1">
      <c r="C74" s="1323"/>
      <c r="D74" s="1324"/>
      <c r="E74" s="498" t="s">
        <v>727</v>
      </c>
      <c r="F74" s="1347">
        <f t="shared" ref="F74:O74" si="30">SUM(F32/F28)*100-100</f>
        <v>-3.8461538461538396</v>
      </c>
      <c r="G74" s="1354">
        <f t="shared" si="30"/>
        <v>-16.886816886816888</v>
      </c>
      <c r="H74" s="1347">
        <f t="shared" si="30"/>
        <v>-17.241379310344826</v>
      </c>
      <c r="I74" s="1354">
        <f t="shared" si="30"/>
        <v>-49.447731755424066</v>
      </c>
      <c r="J74" s="1349">
        <f t="shared" si="30"/>
        <v>13.043478260869563</v>
      </c>
      <c r="K74" s="1350">
        <f t="shared" si="30"/>
        <v>-153.43258891645991</v>
      </c>
      <c r="L74" s="1352">
        <f t="shared" si="30"/>
        <v>-7.8431372549019613</v>
      </c>
      <c r="M74" s="930">
        <f t="shared" si="30"/>
        <v>-21.428571428571431</v>
      </c>
      <c r="N74" s="1353">
        <f t="shared" si="30"/>
        <v>8.6956521739130324</v>
      </c>
      <c r="O74" s="1352">
        <f t="shared" si="30"/>
        <v>200</v>
      </c>
      <c r="P74" s="930">
        <f t="shared" si="29"/>
        <v>100</v>
      </c>
      <c r="Q74" s="1353" t="s">
        <v>597</v>
      </c>
      <c r="R74" s="1352">
        <v>0</v>
      </c>
      <c r="S74" s="930">
        <v>0</v>
      </c>
      <c r="T74" s="1353">
        <v>0</v>
      </c>
    </row>
    <row r="75" spans="3:20" s="268" customFormat="1" ht="20.25" customHeight="1" thickBot="1">
      <c r="C75" s="1323"/>
      <c r="D75" s="1324"/>
      <c r="E75" s="563" t="s">
        <v>728</v>
      </c>
      <c r="F75" s="1355">
        <f t="shared" ref="F75:O76" si="31">SUM(F33/F29)*100-100</f>
        <v>-26.530612244897952</v>
      </c>
      <c r="G75" s="1356">
        <f t="shared" si="31"/>
        <v>82.969576719576708</v>
      </c>
      <c r="H75" s="1355">
        <f t="shared" si="31"/>
        <v>-38.235294117647058</v>
      </c>
      <c r="I75" s="1356">
        <f t="shared" si="31"/>
        <v>-38.80445795339412</v>
      </c>
      <c r="J75" s="1368">
        <f t="shared" si="31"/>
        <v>0</v>
      </c>
      <c r="K75" s="1367">
        <f t="shared" si="31"/>
        <v>311.90476190476187</v>
      </c>
      <c r="L75" s="1357">
        <f t="shared" si="31"/>
        <v>-39.583333333333336</v>
      </c>
      <c r="M75" s="932">
        <f t="shared" si="31"/>
        <v>-38.235294117647058</v>
      </c>
      <c r="N75" s="1572">
        <f t="shared" si="31"/>
        <v>-42.857142857142861</v>
      </c>
      <c r="O75" s="1357">
        <f t="shared" si="31"/>
        <v>600</v>
      </c>
      <c r="P75" s="932" t="s">
        <v>597</v>
      </c>
      <c r="Q75" s="1572">
        <f t="shared" ref="Q75" si="32">SUM(Q33/Q29)*100-100</f>
        <v>600</v>
      </c>
      <c r="R75" s="1357">
        <v>0</v>
      </c>
      <c r="S75" s="932">
        <v>0</v>
      </c>
      <c r="T75" s="1572">
        <v>0</v>
      </c>
    </row>
    <row r="76" spans="3:20" s="268" customFormat="1" ht="20.25" customHeight="1">
      <c r="C76" s="1323"/>
      <c r="D76" s="1324"/>
      <c r="E76" s="441" t="s">
        <v>765</v>
      </c>
      <c r="F76" s="1565">
        <f t="shared" ref="F76:K76" si="33">SUM(F34/F30)*100-100</f>
        <v>-75</v>
      </c>
      <c r="G76" s="1566">
        <f t="shared" si="33"/>
        <v>-70.109946305292766</v>
      </c>
      <c r="H76" s="1565">
        <f t="shared" si="33"/>
        <v>-65</v>
      </c>
      <c r="I76" s="1566">
        <f t="shared" si="33"/>
        <v>-72.416787264833573</v>
      </c>
      <c r="J76" s="1567">
        <f t="shared" si="33"/>
        <v>-175</v>
      </c>
      <c r="K76" s="1345">
        <f t="shared" si="33"/>
        <v>-52.631578947368425</v>
      </c>
      <c r="L76" s="1569">
        <f t="shared" si="31"/>
        <v>-75</v>
      </c>
      <c r="M76" s="1570">
        <f t="shared" si="31"/>
        <v>-63.888888888888893</v>
      </c>
      <c r="N76" s="1571">
        <f t="shared" si="31"/>
        <v>-175</v>
      </c>
      <c r="O76" s="1569">
        <f t="shared" si="31"/>
        <v>-75</v>
      </c>
      <c r="P76" s="1570">
        <f t="shared" si="29"/>
        <v>-75</v>
      </c>
      <c r="Q76" s="1571" t="s">
        <v>597</v>
      </c>
      <c r="R76" s="1569">
        <v>0</v>
      </c>
      <c r="S76" s="1570">
        <v>0</v>
      </c>
      <c r="T76" s="1571">
        <v>0</v>
      </c>
    </row>
    <row r="77" spans="3:20" s="268" customFormat="1" ht="20.25" customHeight="1">
      <c r="C77" s="1323"/>
      <c r="D77" s="1324"/>
      <c r="E77" s="2048"/>
      <c r="F77" s="2049"/>
      <c r="G77" s="1460"/>
      <c r="H77" s="2049"/>
      <c r="I77" s="1460"/>
      <c r="J77" s="2050"/>
      <c r="K77" s="2051"/>
      <c r="L77" s="2052"/>
      <c r="M77" s="2053"/>
      <c r="N77" s="2054"/>
      <c r="O77" s="2052"/>
      <c r="P77" s="2053"/>
      <c r="Q77" s="2054"/>
      <c r="R77" s="2052"/>
      <c r="S77" s="2053"/>
      <c r="T77" s="2054"/>
    </row>
    <row r="78" spans="3:20" s="268" customFormat="1" ht="20.25" customHeight="1" thickBot="1">
      <c r="C78" s="1323"/>
      <c r="D78" s="1324"/>
      <c r="E78" s="2048"/>
      <c r="F78" s="2049"/>
      <c r="G78" s="1460"/>
      <c r="H78" s="2049"/>
      <c r="I78" s="1460"/>
      <c r="J78" s="2050"/>
      <c r="K78" s="2051"/>
      <c r="L78" s="2052"/>
      <c r="M78" s="2053"/>
      <c r="N78" s="2054"/>
      <c r="O78" s="2052"/>
      <c r="P78" s="2053"/>
      <c r="Q78" s="2054"/>
      <c r="R78" s="2052"/>
      <c r="S78" s="2053"/>
      <c r="T78" s="2054"/>
    </row>
    <row r="79" spans="3:20" s="268" customFormat="1" ht="5.25" customHeight="1" thickBot="1">
      <c r="C79" s="1323"/>
      <c r="D79" s="1324"/>
      <c r="E79" s="2065"/>
      <c r="F79" s="2066"/>
      <c r="G79" s="2067"/>
      <c r="H79" s="2066"/>
      <c r="I79" s="2067"/>
      <c r="J79" s="2068"/>
      <c r="K79" s="2069"/>
      <c r="L79" s="2070"/>
      <c r="M79" s="2071"/>
      <c r="N79" s="2072"/>
      <c r="O79" s="2070"/>
      <c r="P79" s="2071"/>
      <c r="Q79" s="2072"/>
      <c r="R79" s="2070"/>
      <c r="S79" s="2071"/>
      <c r="T79" s="2072"/>
    </row>
    <row r="80" spans="3:20" ht="12.75" customHeight="1">
      <c r="C80" s="1260"/>
      <c r="D80" s="1261"/>
      <c r="E80" s="1280" t="s">
        <v>309</v>
      </c>
    </row>
    <row r="81" spans="3:21" ht="12.75" customHeight="1">
      <c r="C81" s="1260"/>
      <c r="D81" s="1261"/>
      <c r="E81" s="1280"/>
    </row>
    <row r="82" spans="3:21" ht="12.75" customHeight="1">
      <c r="C82" s="1260"/>
      <c r="D82" s="1261"/>
      <c r="E82" s="1280"/>
    </row>
    <row r="83" spans="3:21" ht="12.75" customHeight="1">
      <c r="C83" s="1260"/>
      <c r="D83" s="1261"/>
      <c r="E83" s="1280"/>
    </row>
    <row r="84" spans="3:21" ht="12.75" customHeight="1">
      <c r="C84" s="1260"/>
      <c r="D84" s="1261"/>
      <c r="E84" s="1280"/>
    </row>
    <row r="85" spans="3:21" ht="12.75" customHeight="1">
      <c r="C85" s="1260"/>
      <c r="D85" s="1261"/>
      <c r="E85" s="1280"/>
    </row>
    <row r="86" spans="3:21" ht="12.75" customHeight="1">
      <c r="C86" s="1260"/>
      <c r="D86" s="1261"/>
      <c r="E86" s="1280"/>
    </row>
    <row r="87" spans="3:21" ht="12.75" customHeight="1">
      <c r="C87" s="1260"/>
      <c r="D87" s="1261"/>
      <c r="E87" s="1280"/>
    </row>
    <row r="88" spans="3:21" ht="12.75" customHeight="1">
      <c r="C88" s="1260"/>
      <c r="D88" s="1261"/>
      <c r="E88" s="1280"/>
    </row>
    <row r="89" spans="3:21" ht="12.75" customHeight="1">
      <c r="C89" s="1260"/>
      <c r="D89" s="1261"/>
      <c r="E89" s="1280"/>
    </row>
    <row r="90" spans="3:21" ht="12.75" customHeight="1">
      <c r="C90" s="1260"/>
      <c r="D90" s="1261"/>
      <c r="E90" s="1280"/>
    </row>
    <row r="91" spans="3:21" ht="12.75" customHeight="1">
      <c r="C91" s="1260"/>
      <c r="D91" s="1261"/>
      <c r="E91" s="1280"/>
    </row>
    <row r="92" spans="3:21" ht="12.75" customHeight="1" thickBot="1">
      <c r="C92" s="1260"/>
      <c r="D92" s="1261"/>
      <c r="E92" s="1280"/>
    </row>
    <row r="93" spans="3:21" ht="18" customHeight="1">
      <c r="C93" s="1267" t="s">
        <v>470</v>
      </c>
      <c r="E93" s="4916" t="s">
        <v>468</v>
      </c>
      <c r="F93" s="4917"/>
      <c r="G93" s="4917"/>
      <c r="H93" s="4917"/>
      <c r="I93" s="4917"/>
      <c r="J93" s="4917"/>
      <c r="K93" s="4917"/>
      <c r="L93" s="4917"/>
      <c r="M93" s="4917"/>
      <c r="N93" s="4917"/>
      <c r="O93" s="4917"/>
      <c r="P93" s="4917"/>
      <c r="Q93" s="4917"/>
      <c r="R93" s="4917"/>
      <c r="S93" s="4917"/>
      <c r="T93" s="4918"/>
    </row>
    <row r="94" spans="3:21" ht="19.5" customHeight="1" thickBot="1">
      <c r="C94" s="1285"/>
      <c r="E94" s="4913" t="s">
        <v>469</v>
      </c>
      <c r="F94" s="4934"/>
      <c r="G94" s="4934"/>
      <c r="H94" s="4934"/>
      <c r="I94" s="4934"/>
      <c r="J94" s="4934"/>
      <c r="K94" s="4934"/>
      <c r="L94" s="4934"/>
      <c r="M94" s="4934"/>
      <c r="N94" s="4934"/>
      <c r="O94" s="4934"/>
      <c r="P94" s="4934"/>
      <c r="Q94" s="4934"/>
      <c r="R94" s="4934"/>
      <c r="S94" s="4934"/>
      <c r="T94" s="4935"/>
    </row>
    <row r="95" spans="3:21" ht="24.75" customHeight="1" thickBot="1"/>
    <row r="96" spans="3:21" ht="28.5" customHeight="1" thickBot="1">
      <c r="C96" s="1369" t="s">
        <v>457</v>
      </c>
      <c r="D96" s="4943" t="s">
        <v>684</v>
      </c>
      <c r="E96" s="4945"/>
      <c r="F96" s="4930" t="s">
        <v>311</v>
      </c>
      <c r="G96" s="4931"/>
      <c r="H96" s="4931"/>
      <c r="I96" s="4931"/>
      <c r="J96" s="4930" t="s">
        <v>312</v>
      </c>
      <c r="K96" s="4932"/>
      <c r="L96" s="4932"/>
      <c r="M96" s="4933"/>
      <c r="N96" s="4947" t="s">
        <v>313</v>
      </c>
      <c r="O96" s="4932"/>
      <c r="P96" s="4932"/>
      <c r="Q96" s="4932"/>
      <c r="R96" s="4946" t="s">
        <v>314</v>
      </c>
      <c r="S96" s="4932"/>
      <c r="T96" s="4932"/>
      <c r="U96" s="4933"/>
    </row>
    <row r="97" spans="3:22" ht="28.5" customHeight="1" thickBot="1">
      <c r="C97" s="1370" t="s">
        <v>96</v>
      </c>
      <c r="D97" s="451" t="s">
        <v>304</v>
      </c>
      <c r="E97" s="430" t="s">
        <v>305</v>
      </c>
      <c r="F97" s="452" t="s">
        <v>306</v>
      </c>
      <c r="G97" s="453" t="s">
        <v>103</v>
      </c>
      <c r="H97" s="454" t="s">
        <v>307</v>
      </c>
      <c r="I97" s="452" t="s">
        <v>103</v>
      </c>
      <c r="J97" s="455" t="s">
        <v>306</v>
      </c>
      <c r="K97" s="453" t="s">
        <v>103</v>
      </c>
      <c r="L97" s="454" t="s">
        <v>307</v>
      </c>
      <c r="M97" s="456" t="s">
        <v>103</v>
      </c>
      <c r="N97" s="452" t="s">
        <v>306</v>
      </c>
      <c r="O97" s="453" t="s">
        <v>103</v>
      </c>
      <c r="P97" s="454" t="s">
        <v>307</v>
      </c>
      <c r="Q97" s="452" t="s">
        <v>103</v>
      </c>
      <c r="R97" s="455" t="s">
        <v>306</v>
      </c>
      <c r="S97" s="453" t="s">
        <v>103</v>
      </c>
      <c r="T97" s="454" t="s">
        <v>307</v>
      </c>
      <c r="U97" s="456" t="s">
        <v>103</v>
      </c>
    </row>
    <row r="98" spans="3:22" ht="18" customHeight="1">
      <c r="C98" s="696">
        <v>2001</v>
      </c>
      <c r="D98" s="1765">
        <v>228</v>
      </c>
      <c r="E98" s="1292">
        <v>13424</v>
      </c>
      <c r="F98" s="1401">
        <v>104</v>
      </c>
      <c r="G98" s="1398">
        <f t="shared" ref="G98:G111" si="34">SUM(F98/$D98)*100</f>
        <v>45.614035087719294</v>
      </c>
      <c r="H98" s="1399">
        <v>4437</v>
      </c>
      <c r="I98" s="1409">
        <f t="shared" ref="I98:I111" si="35">SUM(H98/$E98)*100</f>
        <v>33.052741358760429</v>
      </c>
      <c r="J98" s="1410">
        <v>53</v>
      </c>
      <c r="K98" s="1398">
        <f t="shared" ref="K98:K111" si="36">SUM(J98/$D98)*100</f>
        <v>23.245614035087719</v>
      </c>
      <c r="L98" s="1401">
        <v>4525</v>
      </c>
      <c r="M98" s="1402">
        <f t="shared" ref="M98:M111" si="37">SUM(L98/$E98)*100</f>
        <v>33.708283671036945</v>
      </c>
      <c r="N98" s="1401">
        <v>68</v>
      </c>
      <c r="O98" s="1398">
        <f t="shared" ref="O98:O111" si="38">SUM(N98/$D98)*100</f>
        <v>29.82456140350877</v>
      </c>
      <c r="P98" s="1401">
        <v>4331</v>
      </c>
      <c r="Q98" s="1411">
        <f t="shared" ref="Q98:Q111" si="39">SUM(P98/$E98)*100</f>
        <v>32.263110846245532</v>
      </c>
      <c r="R98" s="1397">
        <v>3</v>
      </c>
      <c r="S98" s="1398">
        <f t="shared" ref="S98:S111" si="40">SUM(R98/$D98)*100</f>
        <v>1.3157894736842104</v>
      </c>
      <c r="T98" s="1412">
        <v>131</v>
      </c>
      <c r="U98" s="1400">
        <f t="shared" ref="U98:U111" si="41">SUM(T98/$E98)*100</f>
        <v>0.97586412395709177</v>
      </c>
    </row>
    <row r="99" spans="3:22" ht="18" customHeight="1">
      <c r="C99" s="439">
        <v>2002</v>
      </c>
      <c r="D99" s="1371">
        <v>207</v>
      </c>
      <c r="E99" s="287">
        <v>11912</v>
      </c>
      <c r="F99" s="298">
        <v>91</v>
      </c>
      <c r="G99" s="292">
        <f t="shared" si="34"/>
        <v>43.961352657004831</v>
      </c>
      <c r="H99" s="298">
        <v>4462</v>
      </c>
      <c r="I99" s="299">
        <f t="shared" si="35"/>
        <v>37.458025520483545</v>
      </c>
      <c r="J99" s="291">
        <v>43</v>
      </c>
      <c r="K99" s="292">
        <f t="shared" si="36"/>
        <v>20.772946859903382</v>
      </c>
      <c r="L99" s="289">
        <v>3277</v>
      </c>
      <c r="M99" s="293">
        <f t="shared" si="37"/>
        <v>27.51007387508395</v>
      </c>
      <c r="N99" s="298">
        <v>72</v>
      </c>
      <c r="O99" s="292">
        <f t="shared" si="38"/>
        <v>34.782608695652172</v>
      </c>
      <c r="P99" s="298">
        <v>4073</v>
      </c>
      <c r="Q99" s="299">
        <f t="shared" si="39"/>
        <v>34.192411014103428</v>
      </c>
      <c r="R99" s="291">
        <v>1</v>
      </c>
      <c r="S99" s="292">
        <f t="shared" si="40"/>
        <v>0.48309178743961351</v>
      </c>
      <c r="T99" s="298">
        <v>100</v>
      </c>
      <c r="U99" s="299">
        <f t="shared" si="41"/>
        <v>0.83948959032907988</v>
      </c>
    </row>
    <row r="100" spans="3:22" ht="18" customHeight="1">
      <c r="C100" s="439">
        <v>2003</v>
      </c>
      <c r="D100" s="1371">
        <v>231</v>
      </c>
      <c r="E100" s="287">
        <v>14661</v>
      </c>
      <c r="F100" s="298">
        <v>115</v>
      </c>
      <c r="G100" s="292">
        <f t="shared" si="34"/>
        <v>49.783549783549788</v>
      </c>
      <c r="H100" s="298">
        <v>6160</v>
      </c>
      <c r="I100" s="299">
        <f t="shared" si="35"/>
        <v>42.016233544778665</v>
      </c>
      <c r="J100" s="291">
        <v>55</v>
      </c>
      <c r="K100" s="292">
        <f t="shared" si="36"/>
        <v>23.809523809523807</v>
      </c>
      <c r="L100" s="289">
        <v>4663</v>
      </c>
      <c r="M100" s="293">
        <f t="shared" si="37"/>
        <v>31.805470295341383</v>
      </c>
      <c r="N100" s="298">
        <v>59</v>
      </c>
      <c r="O100" s="292">
        <f t="shared" si="38"/>
        <v>25.541125541125542</v>
      </c>
      <c r="P100" s="298">
        <v>3732</v>
      </c>
      <c r="Q100" s="299">
        <f t="shared" si="39"/>
        <v>25.455289543687332</v>
      </c>
      <c r="R100" s="291">
        <v>2</v>
      </c>
      <c r="S100" s="292">
        <f t="shared" si="40"/>
        <v>0.86580086580086579</v>
      </c>
      <c r="T100" s="298">
        <v>106</v>
      </c>
      <c r="U100" s="299">
        <f t="shared" si="41"/>
        <v>0.72300661619261986</v>
      </c>
    </row>
    <row r="101" spans="3:22" ht="18" customHeight="1">
      <c r="C101" s="439">
        <v>2004</v>
      </c>
      <c r="D101" s="1371">
        <v>248</v>
      </c>
      <c r="E101" s="287">
        <v>15272</v>
      </c>
      <c r="F101" s="298">
        <v>113</v>
      </c>
      <c r="G101" s="292">
        <f t="shared" si="34"/>
        <v>45.564516129032256</v>
      </c>
      <c r="H101" s="298">
        <v>5754</v>
      </c>
      <c r="I101" s="299">
        <f t="shared" si="35"/>
        <v>37.676794133053953</v>
      </c>
      <c r="J101" s="291">
        <v>50</v>
      </c>
      <c r="K101" s="292">
        <f t="shared" si="36"/>
        <v>20.161290322580644</v>
      </c>
      <c r="L101" s="289">
        <v>3912</v>
      </c>
      <c r="M101" s="293">
        <f t="shared" si="37"/>
        <v>25.615505500261914</v>
      </c>
      <c r="N101" s="298">
        <v>79</v>
      </c>
      <c r="O101" s="292">
        <f t="shared" si="38"/>
        <v>31.85483870967742</v>
      </c>
      <c r="P101" s="298">
        <v>5012</v>
      </c>
      <c r="Q101" s="299">
        <f t="shared" si="39"/>
        <v>32.818229439497124</v>
      </c>
      <c r="R101" s="291">
        <v>6</v>
      </c>
      <c r="S101" s="292">
        <f t="shared" si="40"/>
        <v>2.4193548387096775</v>
      </c>
      <c r="T101" s="298">
        <v>494</v>
      </c>
      <c r="U101" s="299">
        <f t="shared" si="41"/>
        <v>3.2346778418019904</v>
      </c>
    </row>
    <row r="102" spans="3:22" ht="18" customHeight="1">
      <c r="C102" s="440" t="s">
        <v>294</v>
      </c>
      <c r="D102" s="1371">
        <v>224</v>
      </c>
      <c r="E102" s="287">
        <v>15234</v>
      </c>
      <c r="F102" s="298">
        <v>132</v>
      </c>
      <c r="G102" s="292">
        <f t="shared" si="34"/>
        <v>58.928571428571431</v>
      </c>
      <c r="H102" s="298">
        <v>7314</v>
      </c>
      <c r="I102" s="299">
        <f t="shared" si="35"/>
        <v>48.011027963765265</v>
      </c>
      <c r="J102" s="291">
        <v>30</v>
      </c>
      <c r="K102" s="292">
        <f t="shared" si="36"/>
        <v>13.392857142857142</v>
      </c>
      <c r="L102" s="289">
        <v>3857</v>
      </c>
      <c r="M102" s="293">
        <f t="shared" si="37"/>
        <v>25.318366811080477</v>
      </c>
      <c r="N102" s="298">
        <v>60</v>
      </c>
      <c r="O102" s="292">
        <f t="shared" si="38"/>
        <v>26.785714285714285</v>
      </c>
      <c r="P102" s="298">
        <v>3910</v>
      </c>
      <c r="Q102" s="299">
        <f t="shared" si="39"/>
        <v>25.666272810817908</v>
      </c>
      <c r="R102" s="291">
        <v>2</v>
      </c>
      <c r="S102" s="292">
        <f t="shared" si="40"/>
        <v>0.89285714285714279</v>
      </c>
      <c r="T102" s="298">
        <v>153</v>
      </c>
      <c r="U102" s="299">
        <f t="shared" si="41"/>
        <v>1.0043324143363528</v>
      </c>
    </row>
    <row r="103" spans="3:22" ht="18" customHeight="1">
      <c r="C103" s="695" t="s">
        <v>418</v>
      </c>
      <c r="D103" s="1372">
        <v>275</v>
      </c>
      <c r="E103" s="1304">
        <v>25248</v>
      </c>
      <c r="F103" s="1373">
        <v>140</v>
      </c>
      <c r="G103" s="1374">
        <v>50.909090909090907</v>
      </c>
      <c r="H103" s="1373">
        <v>13386</v>
      </c>
      <c r="I103" s="1375">
        <v>53.018060836501903</v>
      </c>
      <c r="J103" s="1300">
        <v>53</v>
      </c>
      <c r="K103" s="1374">
        <v>19.272727272727273</v>
      </c>
      <c r="L103" s="1329">
        <v>6541</v>
      </c>
      <c r="M103" s="1376">
        <v>25.907002534854247</v>
      </c>
      <c r="N103" s="1373">
        <v>77</v>
      </c>
      <c r="O103" s="1374">
        <v>28</v>
      </c>
      <c r="P103" s="1373">
        <v>4950</v>
      </c>
      <c r="Q103" s="1375">
        <v>19.60551330798479</v>
      </c>
      <c r="R103" s="1300">
        <v>5</v>
      </c>
      <c r="S103" s="1374">
        <v>1.8181818181818181</v>
      </c>
      <c r="T103" s="1373">
        <v>371</v>
      </c>
      <c r="U103" s="1375">
        <v>1.4694233206590621</v>
      </c>
    </row>
    <row r="104" spans="3:22" ht="18" customHeight="1">
      <c r="C104" s="694" t="s">
        <v>521</v>
      </c>
      <c r="D104" s="1377">
        <v>227</v>
      </c>
      <c r="E104" s="295">
        <v>18251</v>
      </c>
      <c r="F104" s="279">
        <v>114</v>
      </c>
      <c r="G104" s="284">
        <v>50.220264317180622</v>
      </c>
      <c r="H104" s="279">
        <v>7595</v>
      </c>
      <c r="I104" s="296">
        <v>41.614158128321741</v>
      </c>
      <c r="J104" s="283">
        <v>60</v>
      </c>
      <c r="K104" s="284">
        <v>26.431718061674008</v>
      </c>
      <c r="L104" s="297">
        <v>7468</v>
      </c>
      <c r="M104" s="285">
        <v>40.918305846254995</v>
      </c>
      <c r="N104" s="279">
        <v>52</v>
      </c>
      <c r="O104" s="284">
        <v>22.907488986784141</v>
      </c>
      <c r="P104" s="279">
        <v>3130</v>
      </c>
      <c r="Q104" s="296">
        <v>17.149745219440028</v>
      </c>
      <c r="R104" s="283">
        <v>1</v>
      </c>
      <c r="S104" s="284">
        <v>0.44052863436123352</v>
      </c>
      <c r="T104" s="279">
        <v>58</v>
      </c>
      <c r="U104" s="296">
        <v>0.31779080598323378</v>
      </c>
    </row>
    <row r="105" spans="3:22" ht="18" customHeight="1">
      <c r="C105" s="695" t="s">
        <v>245</v>
      </c>
      <c r="D105" s="1378">
        <v>203</v>
      </c>
      <c r="E105" s="1304">
        <v>14105</v>
      </c>
      <c r="F105" s="1300">
        <v>96</v>
      </c>
      <c r="G105" s="1374">
        <v>47.290640394088669</v>
      </c>
      <c r="H105" s="1379">
        <v>5291</v>
      </c>
      <c r="I105" s="1375">
        <v>37.511520737327189</v>
      </c>
      <c r="J105" s="1380">
        <v>58</v>
      </c>
      <c r="K105" s="1374">
        <v>28.571428571428569</v>
      </c>
      <c r="L105" s="1329">
        <v>6098</v>
      </c>
      <c r="M105" s="1376">
        <v>43.232896136121937</v>
      </c>
      <c r="N105" s="1379">
        <v>48</v>
      </c>
      <c r="O105" s="1374">
        <v>23.645320197044335</v>
      </c>
      <c r="P105" s="1379">
        <v>2648</v>
      </c>
      <c r="Q105" s="1375">
        <v>18.773484579936191</v>
      </c>
      <c r="R105" s="1380">
        <v>1</v>
      </c>
      <c r="S105" s="1374">
        <v>0.49261083743842365</v>
      </c>
      <c r="T105" s="1373">
        <v>68</v>
      </c>
      <c r="U105" s="1375">
        <v>0.48209854661467566</v>
      </c>
      <c r="V105" s="499"/>
    </row>
    <row r="106" spans="3:22" ht="18" customHeight="1">
      <c r="C106" s="440" t="s">
        <v>623</v>
      </c>
      <c r="D106" s="1381">
        <f>SUM(D109:D112)</f>
        <v>222</v>
      </c>
      <c r="E106" s="1382">
        <f t="shared" ref="E106:T106" si="42">SUM(E109:E112)</f>
        <v>761251</v>
      </c>
      <c r="F106" s="1383">
        <f t="shared" si="42"/>
        <v>112</v>
      </c>
      <c r="G106" s="1758">
        <f>(F106/$D106)*100</f>
        <v>50.450450450450447</v>
      </c>
      <c r="H106" s="1384">
        <f t="shared" si="42"/>
        <v>5894</v>
      </c>
      <c r="I106" s="1775">
        <f>(H106/$E106)*100</f>
        <v>0.77425185648360395</v>
      </c>
      <c r="J106" s="1383">
        <f t="shared" si="42"/>
        <v>42</v>
      </c>
      <c r="K106" s="1758">
        <f>(J106/$D106)*100</f>
        <v>18.918918918918919</v>
      </c>
      <c r="L106" s="1384">
        <f t="shared" si="42"/>
        <v>3090</v>
      </c>
      <c r="M106" s="1760">
        <f>(L106/$E106)*100</f>
        <v>0.4059107968331076</v>
      </c>
      <c r="N106" s="1383">
        <f t="shared" si="42"/>
        <v>64</v>
      </c>
      <c r="O106" s="1758">
        <f>(N106/$D106)*100</f>
        <v>28.828828828828829</v>
      </c>
      <c r="P106" s="1384">
        <f t="shared" si="42"/>
        <v>5925</v>
      </c>
      <c r="Q106" s="1760">
        <f>(P106/$E106)*100</f>
        <v>0.77832410072367719</v>
      </c>
      <c r="R106" s="1386">
        <f t="shared" si="42"/>
        <v>4</v>
      </c>
      <c r="S106" s="1758">
        <f>(R106/$D106)*100</f>
        <v>1.8018018018018018</v>
      </c>
      <c r="T106" s="1384">
        <f t="shared" si="42"/>
        <v>220</v>
      </c>
      <c r="U106" s="1774">
        <f>(T106/$E106)*100</f>
        <v>2.8899797832777886E-2</v>
      </c>
      <c r="V106" s="499"/>
    </row>
    <row r="107" spans="3:22" ht="18" customHeight="1">
      <c r="C107" s="440" t="s">
        <v>681</v>
      </c>
      <c r="D107" s="1381">
        <f>SUM(D113:D116)</f>
        <v>195</v>
      </c>
      <c r="E107" s="1382">
        <f t="shared" ref="E107:T107" si="43">SUM(E113:E116)</f>
        <v>14465</v>
      </c>
      <c r="F107" s="1383">
        <f t="shared" si="43"/>
        <v>96</v>
      </c>
      <c r="G107" s="1758">
        <f>(F107/$D107)*100</f>
        <v>49.230769230769234</v>
      </c>
      <c r="H107" s="1384">
        <f t="shared" si="43"/>
        <v>5143</v>
      </c>
      <c r="I107" s="1775">
        <f>(H107/$E107)*100</f>
        <v>35.554787417905288</v>
      </c>
      <c r="J107" s="1383">
        <f t="shared" si="43"/>
        <v>45</v>
      </c>
      <c r="K107" s="1758">
        <f>(J107/$D107)*100</f>
        <v>23.076923076923077</v>
      </c>
      <c r="L107" s="1384">
        <f t="shared" si="43"/>
        <v>5166</v>
      </c>
      <c r="M107" s="1760">
        <f>(L107/$E107)*100</f>
        <v>35.713791911510548</v>
      </c>
      <c r="N107" s="1383">
        <f t="shared" si="43"/>
        <v>49</v>
      </c>
      <c r="O107" s="1758">
        <f>(N107/$D107)*100</f>
        <v>25.128205128205128</v>
      </c>
      <c r="P107" s="1384">
        <f t="shared" si="43"/>
        <v>3744</v>
      </c>
      <c r="Q107" s="1760">
        <f>(P107/$E107)*100</f>
        <v>25.883166263394404</v>
      </c>
      <c r="R107" s="1386">
        <f t="shared" si="43"/>
        <v>5</v>
      </c>
      <c r="S107" s="1758">
        <f>(R107/$D107)*100</f>
        <v>2.5641025641025639</v>
      </c>
      <c r="T107" s="1384">
        <f t="shared" si="43"/>
        <v>415</v>
      </c>
      <c r="U107" s="1774">
        <f>(T107/$E107)*100</f>
        <v>2.8689941237469756</v>
      </c>
      <c r="V107" s="499"/>
    </row>
    <row r="108" spans="3:22" ht="18" customHeight="1" thickBot="1">
      <c r="C108" s="1766" t="s">
        <v>737</v>
      </c>
      <c r="D108" s="1767">
        <f>SUM(D117:D120)</f>
        <v>185</v>
      </c>
      <c r="E108" s="1768">
        <f>SUM(E117:E120)</f>
        <v>13622</v>
      </c>
      <c r="F108" s="1769">
        <f>SUM(F117:F120)</f>
        <v>79</v>
      </c>
      <c r="G108" s="1777">
        <f>(F108/$D108)*100</f>
        <v>42.702702702702702</v>
      </c>
      <c r="H108" s="1770">
        <f>SUM(H117:H120)</f>
        <v>4721</v>
      </c>
      <c r="I108" s="1776">
        <f>(H108/$E108)*100</f>
        <v>34.657172221406547</v>
      </c>
      <c r="J108" s="1769">
        <f>SUM(J117:J120)</f>
        <v>56</v>
      </c>
      <c r="K108" s="1777">
        <f>(J108/$D108)*100</f>
        <v>30.270270270270274</v>
      </c>
      <c r="L108" s="1770">
        <f>SUM(L117:L120)</f>
        <v>5887</v>
      </c>
      <c r="M108" s="1772">
        <f>(L108/$E108)*100</f>
        <v>43.216855087358688</v>
      </c>
      <c r="N108" s="1769">
        <f>SUM(N117:N120)</f>
        <v>49</v>
      </c>
      <c r="O108" s="1777">
        <f>(N108/$D108)*100</f>
        <v>26.486486486486488</v>
      </c>
      <c r="P108" s="1771">
        <f>SUM(P117:P120)</f>
        <v>3009</v>
      </c>
      <c r="Q108" s="1773">
        <f>(P108/$E108)*100</f>
        <v>22.089267361620905</v>
      </c>
      <c r="R108" s="1771">
        <f>SUM(R117:R120)</f>
        <v>1</v>
      </c>
      <c r="S108" s="1777">
        <f>(R108/$D108)*100</f>
        <v>0.54054054054054057</v>
      </c>
      <c r="T108" s="1770">
        <f>SUM(T117:T120)</f>
        <v>5</v>
      </c>
      <c r="U108" s="1773">
        <f>(T108/$E108)*100</f>
        <v>3.670532961385993E-2</v>
      </c>
      <c r="V108" s="499"/>
    </row>
    <row r="109" spans="3:22" ht="18" customHeight="1">
      <c r="C109" s="436" t="s">
        <v>412</v>
      </c>
      <c r="D109" s="1390">
        <v>71</v>
      </c>
      <c r="E109" s="1382">
        <v>5019</v>
      </c>
      <c r="F109" s="301">
        <v>38</v>
      </c>
      <c r="G109" s="292">
        <f t="shared" si="34"/>
        <v>53.521126760563376</v>
      </c>
      <c r="H109" s="289">
        <v>2535</v>
      </c>
      <c r="I109" s="299">
        <f t="shared" si="35"/>
        <v>50.508069336521224</v>
      </c>
      <c r="J109" s="301">
        <v>13</v>
      </c>
      <c r="K109" s="292">
        <f t="shared" si="36"/>
        <v>18.30985915492958</v>
      </c>
      <c r="L109" s="289">
        <v>1064</v>
      </c>
      <c r="M109" s="299">
        <f t="shared" si="37"/>
        <v>21.199442119944212</v>
      </c>
      <c r="N109" s="301">
        <v>18</v>
      </c>
      <c r="O109" s="292">
        <f t="shared" si="38"/>
        <v>25.352112676056336</v>
      </c>
      <c r="P109" s="288">
        <v>1320</v>
      </c>
      <c r="Q109" s="293">
        <f t="shared" si="39"/>
        <v>26.300059772863122</v>
      </c>
      <c r="R109" s="301">
        <v>2</v>
      </c>
      <c r="S109" s="292">
        <f t="shared" si="40"/>
        <v>2.8169014084507045</v>
      </c>
      <c r="T109" s="289">
        <v>100</v>
      </c>
      <c r="U109" s="293">
        <f t="shared" si="41"/>
        <v>1.9924287706714485</v>
      </c>
      <c r="V109" s="499"/>
    </row>
    <row r="110" spans="3:22" ht="18" customHeight="1">
      <c r="C110" s="438" t="s">
        <v>207</v>
      </c>
      <c r="D110" s="1391">
        <v>49</v>
      </c>
      <c r="E110" s="1392">
        <v>2962</v>
      </c>
      <c r="F110" s="1380">
        <v>21</v>
      </c>
      <c r="G110" s="1374">
        <f t="shared" si="34"/>
        <v>42.857142857142854</v>
      </c>
      <c r="H110" s="1329">
        <v>851</v>
      </c>
      <c r="I110" s="1375">
        <f t="shared" si="35"/>
        <v>28.730587440918299</v>
      </c>
      <c r="J110" s="1380">
        <v>11</v>
      </c>
      <c r="K110" s="1374">
        <f t="shared" si="36"/>
        <v>22.448979591836736</v>
      </c>
      <c r="L110" s="1329">
        <v>733</v>
      </c>
      <c r="M110" s="1375">
        <f t="shared" si="37"/>
        <v>24.746792707629979</v>
      </c>
      <c r="N110" s="1380">
        <v>17</v>
      </c>
      <c r="O110" s="1374">
        <f t="shared" si="38"/>
        <v>34.693877551020407</v>
      </c>
      <c r="P110" s="1379">
        <v>1378</v>
      </c>
      <c r="Q110" s="1376">
        <f t="shared" si="39"/>
        <v>46.522619851451722</v>
      </c>
      <c r="R110" s="1380">
        <v>0</v>
      </c>
      <c r="S110" s="1374">
        <f t="shared" si="40"/>
        <v>0</v>
      </c>
      <c r="T110" s="1329">
        <v>0</v>
      </c>
      <c r="U110" s="1376">
        <f t="shared" si="41"/>
        <v>0</v>
      </c>
      <c r="V110" s="499"/>
    </row>
    <row r="111" spans="3:22" ht="18" customHeight="1">
      <c r="C111" s="438" t="s">
        <v>328</v>
      </c>
      <c r="D111" s="1391">
        <v>40</v>
      </c>
      <c r="E111" s="1392">
        <v>748108</v>
      </c>
      <c r="F111" s="1380">
        <v>21</v>
      </c>
      <c r="G111" s="1374">
        <f t="shared" si="34"/>
        <v>52.5</v>
      </c>
      <c r="H111" s="1329">
        <v>1068</v>
      </c>
      <c r="I111" s="1375">
        <f t="shared" si="35"/>
        <v>0.14276013623701389</v>
      </c>
      <c r="J111" s="1380">
        <v>5</v>
      </c>
      <c r="K111" s="1374">
        <f t="shared" si="36"/>
        <v>12.5</v>
      </c>
      <c r="L111" s="1329">
        <v>271</v>
      </c>
      <c r="M111" s="1375">
        <f t="shared" si="37"/>
        <v>3.6224716217444546E-2</v>
      </c>
      <c r="N111" s="1380">
        <v>14</v>
      </c>
      <c r="O111" s="1374">
        <f t="shared" si="38"/>
        <v>35</v>
      </c>
      <c r="P111" s="1379">
        <v>647</v>
      </c>
      <c r="Q111" s="1376">
        <f t="shared" si="39"/>
        <v>8.6484839087404494E-2</v>
      </c>
      <c r="R111" s="1380">
        <v>0</v>
      </c>
      <c r="S111" s="1374">
        <f t="shared" si="40"/>
        <v>0</v>
      </c>
      <c r="T111" s="1329">
        <v>0</v>
      </c>
      <c r="U111" s="1376">
        <f t="shared" si="41"/>
        <v>0</v>
      </c>
      <c r="V111" s="499"/>
    </row>
    <row r="112" spans="3:22" ht="18" customHeight="1" thickBot="1">
      <c r="C112" s="437" t="s">
        <v>547</v>
      </c>
      <c r="D112" s="1393">
        <v>62</v>
      </c>
      <c r="E112" s="1394">
        <v>5162</v>
      </c>
      <c r="F112" s="305">
        <v>32</v>
      </c>
      <c r="G112" s="303">
        <f t="shared" ref="G112:G119" si="44">SUM(F112/$D112)*100</f>
        <v>51.612903225806448</v>
      </c>
      <c r="H112" s="304">
        <v>1440</v>
      </c>
      <c r="I112" s="306">
        <f t="shared" ref="I112:I125" si="45">SUM(H112/$E112)*100</f>
        <v>27.896164277411856</v>
      </c>
      <c r="J112" s="305">
        <v>13</v>
      </c>
      <c r="K112" s="303">
        <f t="shared" ref="K112:K125" si="46">SUM(J112/$D112)*100</f>
        <v>20.967741935483872</v>
      </c>
      <c r="L112" s="304">
        <v>1022</v>
      </c>
      <c r="M112" s="306">
        <f t="shared" ref="M112:M125" si="47">SUM(L112/$E112)*100</f>
        <v>19.798527702440914</v>
      </c>
      <c r="N112" s="305">
        <v>15</v>
      </c>
      <c r="O112" s="303">
        <f t="shared" ref="O112:O125" si="48">SUM(N112/$D112)*100</f>
        <v>24.193548387096776</v>
      </c>
      <c r="P112" s="302">
        <v>2580</v>
      </c>
      <c r="Q112" s="434">
        <f t="shared" ref="Q112:Q125" si="49">SUM(P112/$E112)*100</f>
        <v>49.980627663696239</v>
      </c>
      <c r="R112" s="305">
        <v>2</v>
      </c>
      <c r="S112" s="303">
        <f t="shared" ref="S112:S117" si="50">SUM(R112/$D112)*100</f>
        <v>3.225806451612903</v>
      </c>
      <c r="T112" s="304">
        <v>120</v>
      </c>
      <c r="U112" s="434">
        <f t="shared" ref="U112:U117" si="51">SUM(T112/$E112)*100</f>
        <v>2.3246803564509881</v>
      </c>
      <c r="V112" s="499"/>
    </row>
    <row r="113" spans="3:24" ht="18" customHeight="1">
      <c r="C113" s="567" t="s">
        <v>599</v>
      </c>
      <c r="D113" s="1395">
        <v>72</v>
      </c>
      <c r="E113" s="1396">
        <v>4320</v>
      </c>
      <c r="F113" s="1397">
        <v>30</v>
      </c>
      <c r="G113" s="1398">
        <f t="shared" si="44"/>
        <v>41.666666666666671</v>
      </c>
      <c r="H113" s="1399">
        <v>1454</v>
      </c>
      <c r="I113" s="1400">
        <f t="shared" si="45"/>
        <v>33.657407407407405</v>
      </c>
      <c r="J113" s="1397">
        <v>20</v>
      </c>
      <c r="K113" s="1398">
        <f t="shared" si="46"/>
        <v>27.777777777777779</v>
      </c>
      <c r="L113" s="1399">
        <v>1789</v>
      </c>
      <c r="M113" s="1400">
        <f t="shared" si="47"/>
        <v>41.412037037037038</v>
      </c>
      <c r="N113" s="1397">
        <v>20</v>
      </c>
      <c r="O113" s="1398">
        <f t="shared" si="48"/>
        <v>27.777777777777779</v>
      </c>
      <c r="P113" s="1401">
        <v>920</v>
      </c>
      <c r="Q113" s="1402">
        <f t="shared" si="49"/>
        <v>21.296296296296298</v>
      </c>
      <c r="R113" s="1397">
        <v>2</v>
      </c>
      <c r="S113" s="1398">
        <f t="shared" si="50"/>
        <v>2.7777777777777777</v>
      </c>
      <c r="T113" s="1399">
        <v>157</v>
      </c>
      <c r="U113" s="1402">
        <f t="shared" si="51"/>
        <v>3.6342592592592595</v>
      </c>
      <c r="V113" s="499"/>
    </row>
    <row r="114" spans="3:24" ht="18.75" customHeight="1">
      <c r="C114" s="438" t="s">
        <v>626</v>
      </c>
      <c r="D114" s="1391">
        <v>34</v>
      </c>
      <c r="E114" s="1392">
        <v>2475</v>
      </c>
      <c r="F114" s="1380">
        <v>15</v>
      </c>
      <c r="G114" s="1374">
        <f t="shared" si="44"/>
        <v>44.117647058823529</v>
      </c>
      <c r="H114" s="1329">
        <v>788</v>
      </c>
      <c r="I114" s="1375">
        <f t="shared" si="45"/>
        <v>31.838383838383837</v>
      </c>
      <c r="J114" s="1380">
        <v>9</v>
      </c>
      <c r="K114" s="1374">
        <f t="shared" si="46"/>
        <v>26.47058823529412</v>
      </c>
      <c r="L114" s="1329">
        <v>1020</v>
      </c>
      <c r="M114" s="1375">
        <f t="shared" si="47"/>
        <v>41.212121212121211</v>
      </c>
      <c r="N114" s="1380">
        <v>9</v>
      </c>
      <c r="O114" s="1374">
        <f t="shared" si="48"/>
        <v>26.47058823529412</v>
      </c>
      <c r="P114" s="1379">
        <v>567</v>
      </c>
      <c r="Q114" s="1376">
        <f t="shared" si="49"/>
        <v>22.90909090909091</v>
      </c>
      <c r="R114" s="1380">
        <v>1</v>
      </c>
      <c r="S114" s="1374">
        <f t="shared" si="50"/>
        <v>2.9411764705882351</v>
      </c>
      <c r="T114" s="1329">
        <v>103</v>
      </c>
      <c r="U114" s="1376">
        <f t="shared" si="51"/>
        <v>4.1616161616161618</v>
      </c>
      <c r="V114" s="499"/>
    </row>
    <row r="115" spans="3:24" ht="18.75" customHeight="1">
      <c r="C115" s="438" t="s">
        <v>638</v>
      </c>
      <c r="D115" s="1391">
        <v>35</v>
      </c>
      <c r="E115" s="1392">
        <v>1875</v>
      </c>
      <c r="F115" s="1380">
        <v>17</v>
      </c>
      <c r="G115" s="1374">
        <f t="shared" si="44"/>
        <v>48.571428571428569</v>
      </c>
      <c r="H115" s="1329">
        <v>902</v>
      </c>
      <c r="I115" s="1375">
        <f t="shared" si="45"/>
        <v>48.106666666666662</v>
      </c>
      <c r="J115" s="1380">
        <v>5</v>
      </c>
      <c r="K115" s="1374">
        <f t="shared" si="46"/>
        <v>14.285714285714285</v>
      </c>
      <c r="L115" s="1329">
        <v>190</v>
      </c>
      <c r="M115" s="1375">
        <f t="shared" si="47"/>
        <v>10.133333333333333</v>
      </c>
      <c r="N115" s="1380">
        <v>12</v>
      </c>
      <c r="O115" s="1374">
        <f t="shared" si="48"/>
        <v>34.285714285714285</v>
      </c>
      <c r="P115" s="1379">
        <v>685</v>
      </c>
      <c r="Q115" s="1376">
        <f t="shared" si="49"/>
        <v>36.533333333333331</v>
      </c>
      <c r="R115" s="1380">
        <v>1</v>
      </c>
      <c r="S115" s="1374">
        <f t="shared" si="50"/>
        <v>2.8571428571428572</v>
      </c>
      <c r="T115" s="1329">
        <v>98</v>
      </c>
      <c r="U115" s="1376">
        <f t="shared" si="51"/>
        <v>5.2266666666666666</v>
      </c>
      <c r="V115" s="499"/>
    </row>
    <row r="116" spans="3:24" ht="18.75" customHeight="1" thickBot="1">
      <c r="C116" s="1573" t="s">
        <v>639</v>
      </c>
      <c r="D116" s="1574">
        <v>54</v>
      </c>
      <c r="E116" s="1575">
        <v>5795</v>
      </c>
      <c r="F116" s="1553">
        <v>34</v>
      </c>
      <c r="G116" s="284">
        <f t="shared" si="44"/>
        <v>62.962962962962962</v>
      </c>
      <c r="H116" s="297">
        <v>1999</v>
      </c>
      <c r="I116" s="296">
        <f t="shared" si="45"/>
        <v>34.495254529767038</v>
      </c>
      <c r="J116" s="1553">
        <v>11</v>
      </c>
      <c r="K116" s="284">
        <f t="shared" si="46"/>
        <v>20.37037037037037</v>
      </c>
      <c r="L116" s="297">
        <v>2167</v>
      </c>
      <c r="M116" s="296">
        <f t="shared" si="47"/>
        <v>37.394305435720447</v>
      </c>
      <c r="N116" s="1553">
        <v>8</v>
      </c>
      <c r="O116" s="284">
        <f t="shared" si="48"/>
        <v>14.814814814814813</v>
      </c>
      <c r="P116" s="281">
        <v>1572</v>
      </c>
      <c r="Q116" s="285">
        <f t="shared" si="49"/>
        <v>27.12683347713546</v>
      </c>
      <c r="R116" s="1553">
        <v>1</v>
      </c>
      <c r="S116" s="284">
        <f t="shared" si="50"/>
        <v>1.8518518518518516</v>
      </c>
      <c r="T116" s="297">
        <v>57</v>
      </c>
      <c r="U116" s="285">
        <f t="shared" si="51"/>
        <v>0.98360655737704927</v>
      </c>
      <c r="V116" s="499"/>
    </row>
    <row r="117" spans="3:24" ht="18.75" customHeight="1">
      <c r="C117" s="567" t="s">
        <v>689</v>
      </c>
      <c r="D117" s="1395">
        <v>63</v>
      </c>
      <c r="E117" s="1396">
        <v>6405</v>
      </c>
      <c r="F117" s="1397">
        <v>32</v>
      </c>
      <c r="G117" s="1398">
        <f t="shared" si="44"/>
        <v>50.793650793650791</v>
      </c>
      <c r="H117" s="1399">
        <v>2154</v>
      </c>
      <c r="I117" s="1400">
        <f t="shared" si="45"/>
        <v>33.629976580796253</v>
      </c>
      <c r="J117" s="1397">
        <v>19</v>
      </c>
      <c r="K117" s="1398">
        <f t="shared" si="46"/>
        <v>30.158730158730158</v>
      </c>
      <c r="L117" s="1399">
        <v>3326</v>
      </c>
      <c r="M117" s="1400">
        <f t="shared" si="47"/>
        <v>51.928181108508973</v>
      </c>
      <c r="N117" s="1397">
        <v>12</v>
      </c>
      <c r="O117" s="1398">
        <f t="shared" si="48"/>
        <v>19.047619047619047</v>
      </c>
      <c r="P117" s="1401">
        <v>925</v>
      </c>
      <c r="Q117" s="1402">
        <f t="shared" si="49"/>
        <v>14.441842310694769</v>
      </c>
      <c r="R117" s="1397">
        <v>0</v>
      </c>
      <c r="S117" s="1398">
        <f t="shared" si="50"/>
        <v>0</v>
      </c>
      <c r="T117" s="1399">
        <v>0</v>
      </c>
      <c r="U117" s="1402">
        <f t="shared" si="51"/>
        <v>0</v>
      </c>
      <c r="V117" s="499"/>
      <c r="X117" s="499"/>
    </row>
    <row r="118" spans="3:24" ht="18.75" customHeight="1">
      <c r="C118" s="438" t="s">
        <v>707</v>
      </c>
      <c r="D118" s="1391">
        <v>53</v>
      </c>
      <c r="E118" s="1392">
        <v>3250</v>
      </c>
      <c r="F118" s="1380">
        <v>23</v>
      </c>
      <c r="G118" s="1374">
        <f t="shared" si="44"/>
        <v>43.39622641509434</v>
      </c>
      <c r="H118" s="1329">
        <v>1110</v>
      </c>
      <c r="I118" s="1375">
        <f t="shared" si="45"/>
        <v>34.153846153846153</v>
      </c>
      <c r="J118" s="1380">
        <v>18</v>
      </c>
      <c r="K118" s="1374">
        <f t="shared" si="46"/>
        <v>33.962264150943398</v>
      </c>
      <c r="L118" s="1329">
        <v>1459</v>
      </c>
      <c r="M118" s="1375">
        <f t="shared" si="47"/>
        <v>44.892307692307689</v>
      </c>
      <c r="N118" s="1380">
        <v>12</v>
      </c>
      <c r="O118" s="1374">
        <f t="shared" si="48"/>
        <v>22.641509433962266</v>
      </c>
      <c r="P118" s="1379">
        <v>681</v>
      </c>
      <c r="Q118" s="1376">
        <f t="shared" si="49"/>
        <v>20.953846153846154</v>
      </c>
      <c r="R118" s="1380">
        <v>0</v>
      </c>
      <c r="S118" s="1374">
        <v>0</v>
      </c>
      <c r="T118" s="1329">
        <v>0</v>
      </c>
      <c r="U118" s="1376">
        <v>0</v>
      </c>
      <c r="V118" s="499"/>
    </row>
    <row r="119" spans="3:24" ht="18.75" customHeight="1">
      <c r="C119" s="438" t="s">
        <v>708</v>
      </c>
      <c r="D119" s="1391">
        <v>21</v>
      </c>
      <c r="E119" s="1392">
        <v>1288</v>
      </c>
      <c r="F119" s="1380">
        <v>8</v>
      </c>
      <c r="G119" s="1374">
        <f t="shared" si="44"/>
        <v>38.095238095238095</v>
      </c>
      <c r="H119" s="1329">
        <v>428</v>
      </c>
      <c r="I119" s="1375">
        <f t="shared" si="45"/>
        <v>33.229813664596278</v>
      </c>
      <c r="J119" s="1380">
        <v>9</v>
      </c>
      <c r="K119" s="1374">
        <f t="shared" si="46"/>
        <v>42.857142857142854</v>
      </c>
      <c r="L119" s="1329">
        <v>706</v>
      </c>
      <c r="M119" s="1375">
        <f t="shared" si="47"/>
        <v>54.813664596273291</v>
      </c>
      <c r="N119" s="1380">
        <v>4</v>
      </c>
      <c r="O119" s="1374">
        <f t="shared" si="48"/>
        <v>19.047619047619047</v>
      </c>
      <c r="P119" s="1379">
        <v>154</v>
      </c>
      <c r="Q119" s="1376">
        <f t="shared" si="49"/>
        <v>11.956521739130435</v>
      </c>
      <c r="R119" s="1380">
        <v>0</v>
      </c>
      <c r="S119" s="1374">
        <v>0</v>
      </c>
      <c r="T119" s="1329">
        <v>0</v>
      </c>
      <c r="U119" s="1376">
        <v>0</v>
      </c>
      <c r="V119" s="499"/>
    </row>
    <row r="120" spans="3:24" ht="18.75" customHeight="1" thickBot="1">
      <c r="C120" s="1573" t="s">
        <v>709</v>
      </c>
      <c r="D120" s="1574">
        <f>SUM(F120,J120,N120,R120)</f>
        <v>48</v>
      </c>
      <c r="E120" s="1575">
        <f>SUM(H120,L120,P120,T120)</f>
        <v>2679</v>
      </c>
      <c r="F120" s="1553">
        <v>16</v>
      </c>
      <c r="G120" s="284">
        <f>SUM(F120/$D120)*100</f>
        <v>33.333333333333329</v>
      </c>
      <c r="H120" s="297">
        <v>1029</v>
      </c>
      <c r="I120" s="296">
        <f t="shared" si="45"/>
        <v>38.409854423292273</v>
      </c>
      <c r="J120" s="1553">
        <v>10</v>
      </c>
      <c r="K120" s="284">
        <f t="shared" si="46"/>
        <v>20.833333333333336</v>
      </c>
      <c r="L120" s="297">
        <v>396</v>
      </c>
      <c r="M120" s="296">
        <f t="shared" si="47"/>
        <v>14.781634938409855</v>
      </c>
      <c r="N120" s="1553">
        <v>21</v>
      </c>
      <c r="O120" s="284">
        <f t="shared" si="48"/>
        <v>43.75</v>
      </c>
      <c r="P120" s="281">
        <v>1249</v>
      </c>
      <c r="Q120" s="285">
        <f t="shared" si="49"/>
        <v>46.62187383351997</v>
      </c>
      <c r="R120" s="1553">
        <v>1</v>
      </c>
      <c r="S120" s="284">
        <f t="shared" ref="S120:S125" si="52">SUM(R120/$D120)*100</f>
        <v>2.083333333333333</v>
      </c>
      <c r="T120" s="297">
        <v>5</v>
      </c>
      <c r="U120" s="285">
        <f t="shared" ref="U120:U125" si="53">SUM(T120/$E120)*100</f>
        <v>0.1866368047779022</v>
      </c>
      <c r="V120" s="499"/>
    </row>
    <row r="121" spans="3:24" ht="18.75" customHeight="1">
      <c r="C121" s="567" t="s">
        <v>725</v>
      </c>
      <c r="D121" s="1395">
        <f>SUM(F121,J121,N121,R121)</f>
        <v>40</v>
      </c>
      <c r="E121" s="1396">
        <f>SUM(H121,L121,P121,T121)</f>
        <v>2208</v>
      </c>
      <c r="F121" s="1397">
        <v>22</v>
      </c>
      <c r="G121" s="1398">
        <f>SUM(F121/$D121)*100</f>
        <v>55.000000000000007</v>
      </c>
      <c r="H121" s="1399">
        <v>928</v>
      </c>
      <c r="I121" s="1400">
        <f t="shared" si="45"/>
        <v>42.028985507246375</v>
      </c>
      <c r="J121" s="1397">
        <v>11</v>
      </c>
      <c r="K121" s="1398">
        <f t="shared" si="46"/>
        <v>27.500000000000004</v>
      </c>
      <c r="L121" s="1399">
        <v>869</v>
      </c>
      <c r="M121" s="1400">
        <f t="shared" si="47"/>
        <v>39.356884057971016</v>
      </c>
      <c r="N121" s="1397">
        <v>7</v>
      </c>
      <c r="O121" s="1398">
        <f t="shared" si="48"/>
        <v>17.5</v>
      </c>
      <c r="P121" s="1401">
        <v>411</v>
      </c>
      <c r="Q121" s="1402">
        <f t="shared" si="49"/>
        <v>18.614130434782609</v>
      </c>
      <c r="R121" s="1397">
        <v>0</v>
      </c>
      <c r="S121" s="1398">
        <f t="shared" si="52"/>
        <v>0</v>
      </c>
      <c r="T121" s="1399">
        <v>0</v>
      </c>
      <c r="U121" s="1402">
        <f t="shared" si="53"/>
        <v>0</v>
      </c>
      <c r="V121" s="499"/>
    </row>
    <row r="122" spans="3:24" ht="18.75" customHeight="1">
      <c r="C122" s="438" t="s">
        <v>726</v>
      </c>
      <c r="D122" s="1391">
        <f>SUM(F122,J122,N122,R122)</f>
        <v>42</v>
      </c>
      <c r="E122" s="1392">
        <f>SUM(H122,L122,P122,T122)</f>
        <v>2594</v>
      </c>
      <c r="F122" s="1380">
        <v>19</v>
      </c>
      <c r="G122" s="1374">
        <f>SUM(F122/$D122)*100</f>
        <v>45.238095238095241</v>
      </c>
      <c r="H122" s="1329">
        <v>805</v>
      </c>
      <c r="I122" s="1375">
        <f t="shared" si="45"/>
        <v>31.033153430994602</v>
      </c>
      <c r="J122" s="1380">
        <v>11</v>
      </c>
      <c r="K122" s="1374">
        <f t="shared" si="46"/>
        <v>26.190476190476193</v>
      </c>
      <c r="L122" s="1329">
        <v>1073</v>
      </c>
      <c r="M122" s="1375">
        <f t="shared" si="47"/>
        <v>41.364687740940631</v>
      </c>
      <c r="N122" s="1380">
        <v>11</v>
      </c>
      <c r="O122" s="1374">
        <f t="shared" si="48"/>
        <v>26.190476190476193</v>
      </c>
      <c r="P122" s="1379">
        <v>622</v>
      </c>
      <c r="Q122" s="1376">
        <f t="shared" si="49"/>
        <v>23.978411719352351</v>
      </c>
      <c r="R122" s="1380">
        <v>1</v>
      </c>
      <c r="S122" s="1374">
        <f t="shared" si="52"/>
        <v>2.3809523809523809</v>
      </c>
      <c r="T122" s="1329">
        <v>94</v>
      </c>
      <c r="U122" s="1376">
        <f t="shared" si="53"/>
        <v>3.6237471087124136</v>
      </c>
      <c r="V122" s="499"/>
    </row>
    <row r="123" spans="3:24" ht="18.75" customHeight="1">
      <c r="C123" s="438" t="s">
        <v>727</v>
      </c>
      <c r="D123" s="1391">
        <v>47</v>
      </c>
      <c r="E123" s="1392">
        <v>2327</v>
      </c>
      <c r="F123" s="1380">
        <v>23</v>
      </c>
      <c r="G123" s="1374">
        <f t="shared" ref="G123:G125" si="54">SUM(F123/$D123)*100</f>
        <v>48.936170212765958</v>
      </c>
      <c r="H123" s="1329">
        <v>1093</v>
      </c>
      <c r="I123" s="1375">
        <f t="shared" si="45"/>
        <v>46.970348087666522</v>
      </c>
      <c r="J123" s="1380">
        <v>17</v>
      </c>
      <c r="K123" s="1374">
        <f t="shared" si="46"/>
        <v>36.170212765957451</v>
      </c>
      <c r="L123" s="1329">
        <v>999</v>
      </c>
      <c r="M123" s="1375">
        <f t="shared" si="47"/>
        <v>42.930812204555217</v>
      </c>
      <c r="N123" s="1380">
        <v>7</v>
      </c>
      <c r="O123" s="1374">
        <f t="shared" si="48"/>
        <v>14.893617021276595</v>
      </c>
      <c r="P123" s="1379">
        <v>235</v>
      </c>
      <c r="Q123" s="1376">
        <f t="shared" si="49"/>
        <v>10.098839707778255</v>
      </c>
      <c r="R123" s="1380">
        <v>0</v>
      </c>
      <c r="S123" s="1374">
        <f t="shared" si="52"/>
        <v>0</v>
      </c>
      <c r="T123" s="1329">
        <v>0</v>
      </c>
      <c r="U123" s="1376">
        <f t="shared" si="53"/>
        <v>0</v>
      </c>
      <c r="V123" s="499"/>
    </row>
    <row r="124" spans="3:24" ht="18.75" customHeight="1" thickBot="1">
      <c r="C124" s="1573" t="s">
        <v>728</v>
      </c>
      <c r="D124" s="1574">
        <v>29</v>
      </c>
      <c r="E124" s="1575">
        <v>1545</v>
      </c>
      <c r="F124" s="1553">
        <v>18</v>
      </c>
      <c r="G124" s="284">
        <f t="shared" si="54"/>
        <v>62.068965517241381</v>
      </c>
      <c r="H124" s="297">
        <v>992</v>
      </c>
      <c r="I124" s="296">
        <f t="shared" si="45"/>
        <v>64.207119741100328</v>
      </c>
      <c r="J124" s="1553">
        <v>7</v>
      </c>
      <c r="K124" s="284">
        <f t="shared" si="46"/>
        <v>24.137931034482758</v>
      </c>
      <c r="L124" s="297">
        <v>357</v>
      </c>
      <c r="M124" s="296">
        <f t="shared" si="47"/>
        <v>23.106796116504853</v>
      </c>
      <c r="N124" s="1553">
        <v>4</v>
      </c>
      <c r="O124" s="284">
        <f t="shared" si="48"/>
        <v>13.793103448275861</v>
      </c>
      <c r="P124" s="281">
        <v>196</v>
      </c>
      <c r="Q124" s="285">
        <f t="shared" si="49"/>
        <v>12.686084142394821</v>
      </c>
      <c r="R124" s="1553">
        <v>0</v>
      </c>
      <c r="S124" s="284">
        <f t="shared" si="52"/>
        <v>0</v>
      </c>
      <c r="T124" s="297">
        <v>0</v>
      </c>
      <c r="U124" s="285">
        <f t="shared" si="53"/>
        <v>0</v>
      </c>
      <c r="V124" s="499"/>
    </row>
    <row r="125" spans="3:24" ht="18.75" customHeight="1">
      <c r="C125" s="567" t="s">
        <v>765</v>
      </c>
      <c r="D125" s="1395">
        <v>10</v>
      </c>
      <c r="E125" s="1396">
        <v>839</v>
      </c>
      <c r="F125" s="1397">
        <v>4</v>
      </c>
      <c r="G125" s="1398">
        <f t="shared" si="54"/>
        <v>40</v>
      </c>
      <c r="H125" s="1399">
        <v>211</v>
      </c>
      <c r="I125" s="1400">
        <f t="shared" si="45"/>
        <v>25.148986889153758</v>
      </c>
      <c r="J125" s="1397">
        <v>4</v>
      </c>
      <c r="K125" s="1398">
        <f t="shared" si="46"/>
        <v>40</v>
      </c>
      <c r="L125" s="1399">
        <v>520</v>
      </c>
      <c r="M125" s="1400">
        <f t="shared" si="47"/>
        <v>61.978545887961857</v>
      </c>
      <c r="N125" s="1397">
        <v>2</v>
      </c>
      <c r="O125" s="1398">
        <f t="shared" si="48"/>
        <v>20</v>
      </c>
      <c r="P125" s="1401">
        <v>108</v>
      </c>
      <c r="Q125" s="1402">
        <f t="shared" si="49"/>
        <v>12.872467222884387</v>
      </c>
      <c r="R125" s="1397">
        <v>0</v>
      </c>
      <c r="S125" s="1398">
        <f t="shared" si="52"/>
        <v>0</v>
      </c>
      <c r="T125" s="1399">
        <v>0</v>
      </c>
      <c r="U125" s="1402">
        <f t="shared" si="53"/>
        <v>0</v>
      </c>
      <c r="V125" s="499"/>
    </row>
    <row r="126" spans="3:24" ht="18.75" customHeight="1">
      <c r="C126" s="1573"/>
      <c r="D126" s="1574"/>
      <c r="E126" s="1575"/>
      <c r="F126" s="1553"/>
      <c r="G126" s="284"/>
      <c r="H126" s="297"/>
      <c r="I126" s="296"/>
      <c r="J126" s="1553"/>
      <c r="K126" s="284"/>
      <c r="L126" s="297"/>
      <c r="M126" s="296"/>
      <c r="N126" s="1553"/>
      <c r="O126" s="284"/>
      <c r="P126" s="281"/>
      <c r="Q126" s="285"/>
      <c r="R126" s="1553"/>
      <c r="S126" s="284"/>
      <c r="T126" s="297"/>
      <c r="U126" s="285"/>
      <c r="V126" s="499"/>
    </row>
    <row r="127" spans="3:24" ht="18.75" customHeight="1">
      <c r="C127" s="1573"/>
      <c r="D127" s="1574"/>
      <c r="E127" s="1575"/>
      <c r="F127" s="1553"/>
      <c r="G127" s="284"/>
      <c r="H127" s="297"/>
      <c r="I127" s="296"/>
      <c r="J127" s="1553"/>
      <c r="K127" s="284"/>
      <c r="L127" s="297"/>
      <c r="M127" s="296"/>
      <c r="N127" s="1553"/>
      <c r="O127" s="284"/>
      <c r="P127" s="281"/>
      <c r="Q127" s="285"/>
      <c r="R127" s="1553"/>
      <c r="S127" s="284"/>
      <c r="T127" s="297"/>
      <c r="U127" s="285"/>
      <c r="V127" s="499"/>
    </row>
    <row r="128" spans="3:24" ht="3.75" customHeight="1" thickBot="1">
      <c r="C128" s="1576"/>
      <c r="D128" s="1577"/>
      <c r="E128" s="1547"/>
      <c r="F128" s="1555"/>
      <c r="G128" s="1423"/>
      <c r="H128" s="1332"/>
      <c r="I128" s="1554"/>
      <c r="J128" s="1555"/>
      <c r="K128" s="1423"/>
      <c r="L128" s="1332"/>
      <c r="M128" s="1554"/>
      <c r="N128" s="1555"/>
      <c r="O128" s="1423"/>
      <c r="P128" s="1332"/>
      <c r="Q128" s="1578"/>
      <c r="R128" s="1555"/>
      <c r="S128" s="1423"/>
      <c r="T128" s="1332"/>
      <c r="U128" s="1578"/>
    </row>
    <row r="129" spans="3:23" ht="15" customHeight="1">
      <c r="C129" s="428" t="s">
        <v>309</v>
      </c>
      <c r="D129" s="308"/>
      <c r="E129" s="308"/>
      <c r="F129" s="308"/>
      <c r="G129" s="308"/>
      <c r="H129" s="308"/>
      <c r="I129" s="308"/>
      <c r="J129" s="308"/>
      <c r="K129" s="308"/>
      <c r="L129" s="308"/>
      <c r="M129" s="308"/>
      <c r="N129" s="308"/>
      <c r="O129" s="308"/>
      <c r="P129" s="308"/>
      <c r="Q129" s="308"/>
      <c r="R129" s="308"/>
      <c r="S129" s="308"/>
      <c r="T129" s="308"/>
      <c r="U129" s="308"/>
    </row>
    <row r="130" spans="3:23" ht="15" customHeight="1">
      <c r="C130" s="428"/>
      <c r="D130" s="308"/>
      <c r="E130" s="308"/>
      <c r="F130" s="308"/>
      <c r="G130" s="308"/>
      <c r="H130" s="308"/>
      <c r="I130" s="308"/>
      <c r="J130" s="308"/>
      <c r="K130" s="308"/>
      <c r="L130" s="308"/>
      <c r="M130" s="308"/>
      <c r="N130" s="308"/>
      <c r="O130" s="308"/>
      <c r="P130" s="308"/>
      <c r="Q130" s="308"/>
      <c r="R130" s="308"/>
      <c r="S130" s="308"/>
      <c r="T130" s="308"/>
      <c r="U130" s="308"/>
    </row>
    <row r="131" spans="3:23" ht="15" customHeight="1">
      <c r="C131" s="428"/>
      <c r="D131" s="308"/>
      <c r="E131" s="308"/>
      <c r="F131" s="812"/>
      <c r="G131" s="308"/>
      <c r="H131" s="308"/>
      <c r="I131" s="308"/>
      <c r="J131" s="308"/>
      <c r="K131" s="308"/>
      <c r="L131" s="308"/>
      <c r="M131" s="308"/>
      <c r="N131" s="308"/>
      <c r="O131" s="308"/>
      <c r="P131" s="308"/>
      <c r="Q131" s="308"/>
      <c r="R131" s="308"/>
      <c r="S131" s="308"/>
      <c r="T131" s="308"/>
      <c r="U131" s="308"/>
    </row>
    <row r="132" spans="3:23" ht="15" customHeight="1">
      <c r="C132" s="428"/>
      <c r="D132" s="308"/>
      <c r="E132" s="308"/>
      <c r="F132" s="308"/>
      <c r="G132" s="308"/>
      <c r="H132" s="308"/>
      <c r="I132" s="308"/>
      <c r="J132" s="308"/>
      <c r="K132" s="308"/>
      <c r="L132" s="308"/>
      <c r="M132" s="308"/>
      <c r="N132" s="308"/>
      <c r="O132" s="308"/>
      <c r="P132" s="308"/>
      <c r="Q132" s="308"/>
      <c r="R132" s="308"/>
      <c r="S132" s="308"/>
      <c r="T132" s="308"/>
      <c r="U132" s="308"/>
    </row>
    <row r="133" spans="3:23" ht="15" customHeight="1" thickBot="1">
      <c r="C133" s="1280"/>
      <c r="L133" s="499"/>
      <c r="N133" s="499"/>
    </row>
    <row r="134" spans="3:23" ht="18.75" customHeight="1">
      <c r="C134" s="1267" t="s">
        <v>471</v>
      </c>
      <c r="E134" s="4916" t="s">
        <v>468</v>
      </c>
      <c r="F134" s="4917"/>
      <c r="G134" s="4917"/>
      <c r="H134" s="4917"/>
      <c r="I134" s="4917"/>
      <c r="J134" s="4917"/>
      <c r="K134" s="4917"/>
      <c r="L134" s="4917"/>
      <c r="M134" s="4917"/>
      <c r="N134" s="4917"/>
      <c r="O134" s="4917"/>
      <c r="P134" s="4917"/>
      <c r="Q134" s="4917"/>
      <c r="R134" s="4917"/>
      <c r="S134" s="4917"/>
      <c r="T134" s="4918"/>
    </row>
    <row r="135" spans="3:23" ht="15.75" customHeight="1" thickBot="1">
      <c r="C135" s="1285"/>
      <c r="E135" s="4913" t="s">
        <v>472</v>
      </c>
      <c r="F135" s="4934"/>
      <c r="G135" s="4934"/>
      <c r="H135" s="4934"/>
      <c r="I135" s="4934"/>
      <c r="J135" s="4934"/>
      <c r="K135" s="4934"/>
      <c r="L135" s="4934"/>
      <c r="M135" s="4934"/>
      <c r="N135" s="4934"/>
      <c r="O135" s="4934"/>
      <c r="P135" s="4934"/>
      <c r="Q135" s="4934"/>
      <c r="R135" s="4934"/>
      <c r="S135" s="4934"/>
      <c r="T135" s="4935"/>
    </row>
    <row r="136" spans="3:23" ht="23.25" customHeight="1" thickBot="1">
      <c r="C136" s="1403"/>
      <c r="D136" s="1404"/>
      <c r="E136" s="1333"/>
      <c r="F136" s="1333"/>
      <c r="G136" s="1333"/>
      <c r="H136" s="1333"/>
      <c r="I136" s="1333"/>
      <c r="J136" s="1333"/>
      <c r="K136" s="1333"/>
      <c r="L136" s="1333"/>
      <c r="M136" s="308"/>
      <c r="N136" s="1333"/>
      <c r="O136" s="1333"/>
      <c r="P136" s="308"/>
      <c r="Q136" s="1405"/>
      <c r="R136" s="308"/>
      <c r="S136" s="308"/>
      <c r="T136" s="308"/>
      <c r="U136" s="1405"/>
    </row>
    <row r="137" spans="3:23" ht="30.2" customHeight="1" thickBot="1">
      <c r="C137" s="1369" t="s">
        <v>457</v>
      </c>
      <c r="D137" s="4943" t="s">
        <v>685</v>
      </c>
      <c r="E137" s="4945"/>
      <c r="F137" s="4930" t="s">
        <v>311</v>
      </c>
      <c r="G137" s="4931"/>
      <c r="H137" s="4931"/>
      <c r="I137" s="4931"/>
      <c r="J137" s="4930" t="s">
        <v>312</v>
      </c>
      <c r="K137" s="4932"/>
      <c r="L137" s="4932"/>
      <c r="M137" s="4933"/>
      <c r="N137" s="4947" t="s">
        <v>313</v>
      </c>
      <c r="O137" s="4932"/>
      <c r="P137" s="4932"/>
      <c r="Q137" s="4932"/>
      <c r="R137" s="4946" t="s">
        <v>314</v>
      </c>
      <c r="S137" s="4932"/>
      <c r="T137" s="4932"/>
      <c r="U137" s="4933"/>
    </row>
    <row r="138" spans="3:23" s="1259" customFormat="1" ht="27.75" customHeight="1" thickBot="1">
      <c r="C138" s="1370" t="s">
        <v>96</v>
      </c>
      <c r="D138" s="451" t="s">
        <v>304</v>
      </c>
      <c r="E138" s="430" t="s">
        <v>305</v>
      </c>
      <c r="F138" s="452" t="s">
        <v>306</v>
      </c>
      <c r="G138" s="453" t="s">
        <v>103</v>
      </c>
      <c r="H138" s="454" t="s">
        <v>307</v>
      </c>
      <c r="I138" s="452" t="s">
        <v>103</v>
      </c>
      <c r="J138" s="455" t="s">
        <v>306</v>
      </c>
      <c r="K138" s="453" t="s">
        <v>103</v>
      </c>
      <c r="L138" s="454" t="s">
        <v>307</v>
      </c>
      <c r="M138" s="456" t="s">
        <v>103</v>
      </c>
      <c r="N138" s="452" t="s">
        <v>306</v>
      </c>
      <c r="O138" s="453" t="s">
        <v>103</v>
      </c>
      <c r="P138" s="454" t="s">
        <v>307</v>
      </c>
      <c r="Q138" s="452" t="s">
        <v>103</v>
      </c>
      <c r="R138" s="455" t="s">
        <v>306</v>
      </c>
      <c r="S138" s="453" t="s">
        <v>103</v>
      </c>
      <c r="T138" s="454" t="s">
        <v>307</v>
      </c>
      <c r="U138" s="456" t="s">
        <v>103</v>
      </c>
      <c r="W138" s="1286"/>
    </row>
    <row r="139" spans="3:23" ht="18" customHeight="1">
      <c r="C139" s="696">
        <v>2001</v>
      </c>
      <c r="D139" s="1406">
        <v>157</v>
      </c>
      <c r="E139" s="1292">
        <v>13068</v>
      </c>
      <c r="F139" s="1407">
        <v>102</v>
      </c>
      <c r="G139" s="1398">
        <f t="shared" ref="G139:G152" si="55">SUM(F139/$D139)*100</f>
        <v>64.968152866242036</v>
      </c>
      <c r="H139" s="1408">
        <v>8071</v>
      </c>
      <c r="I139" s="1409">
        <f t="shared" ref="I139:I152" si="56">SUM(H139/$E139)*100</f>
        <v>61.76155494337312</v>
      </c>
      <c r="J139" s="1410">
        <v>22</v>
      </c>
      <c r="K139" s="1398">
        <f t="shared" ref="K139:K152" si="57">SUM(J139/$D139)*100</f>
        <v>14.012738853503185</v>
      </c>
      <c r="L139" s="1401">
        <v>2036</v>
      </c>
      <c r="M139" s="1402">
        <f t="shared" ref="M139:M152" si="58">SUM(L139/$E139)*100</f>
        <v>15.580042852770127</v>
      </c>
      <c r="N139" s="1401">
        <v>33</v>
      </c>
      <c r="O139" s="1398">
        <f t="shared" ref="O139:O152" si="59">SUM(N139/$D139)*100</f>
        <v>21.019108280254777</v>
      </c>
      <c r="P139" s="1401">
        <v>2961</v>
      </c>
      <c r="Q139" s="1411">
        <f t="shared" ref="Q139:Q152" si="60">SUM(P139/$E139)*100</f>
        <v>22.658402203856749</v>
      </c>
      <c r="R139" s="1397">
        <v>0</v>
      </c>
      <c r="S139" s="1398">
        <f t="shared" ref="S139:S152" si="61">SUM(R139/$D139)*100</f>
        <v>0</v>
      </c>
      <c r="T139" s="1412">
        <v>0</v>
      </c>
      <c r="U139" s="1400">
        <f t="shared" ref="U139:U152" si="62">SUM(T139/$E139)*100</f>
        <v>0</v>
      </c>
    </row>
    <row r="140" spans="3:23" ht="18" customHeight="1">
      <c r="C140" s="439">
        <v>2002</v>
      </c>
      <c r="D140" s="816">
        <v>141</v>
      </c>
      <c r="E140" s="287">
        <v>7805</v>
      </c>
      <c r="F140" s="1413">
        <v>79</v>
      </c>
      <c r="G140" s="1374">
        <f t="shared" si="55"/>
        <v>56.028368794326241</v>
      </c>
      <c r="H140" s="1414">
        <v>3733</v>
      </c>
      <c r="I140" s="299">
        <f t="shared" si="56"/>
        <v>47.828315182575274</v>
      </c>
      <c r="J140" s="291">
        <v>27</v>
      </c>
      <c r="K140" s="292">
        <f t="shared" si="57"/>
        <v>19.148936170212767</v>
      </c>
      <c r="L140" s="289">
        <v>1826</v>
      </c>
      <c r="M140" s="293">
        <f t="shared" si="58"/>
        <v>23.395259449071109</v>
      </c>
      <c r="N140" s="298">
        <v>34</v>
      </c>
      <c r="O140" s="292">
        <f t="shared" si="59"/>
        <v>24.113475177304963</v>
      </c>
      <c r="P140" s="298">
        <v>2146</v>
      </c>
      <c r="Q140" s="299">
        <f t="shared" si="60"/>
        <v>27.495195387572068</v>
      </c>
      <c r="R140" s="291">
        <v>1</v>
      </c>
      <c r="S140" s="292">
        <f t="shared" si="61"/>
        <v>0.70921985815602839</v>
      </c>
      <c r="T140" s="298">
        <v>100</v>
      </c>
      <c r="U140" s="299">
        <f t="shared" si="62"/>
        <v>1.2812299807815504</v>
      </c>
    </row>
    <row r="141" spans="3:23" ht="18" customHeight="1">
      <c r="C141" s="439">
        <v>2003</v>
      </c>
      <c r="D141" s="816">
        <v>116</v>
      </c>
      <c r="E141" s="287">
        <v>7462</v>
      </c>
      <c r="F141" s="1413">
        <v>71</v>
      </c>
      <c r="G141" s="1374">
        <f t="shared" si="55"/>
        <v>61.206896551724135</v>
      </c>
      <c r="H141" s="1414">
        <v>4224</v>
      </c>
      <c r="I141" s="299">
        <f t="shared" si="56"/>
        <v>56.606807826320029</v>
      </c>
      <c r="J141" s="291">
        <v>19</v>
      </c>
      <c r="K141" s="292">
        <f t="shared" si="57"/>
        <v>16.379310344827587</v>
      </c>
      <c r="L141" s="289">
        <v>1547</v>
      </c>
      <c r="M141" s="293">
        <f t="shared" si="58"/>
        <v>20.73170731707317</v>
      </c>
      <c r="N141" s="298">
        <v>26</v>
      </c>
      <c r="O141" s="292">
        <f t="shared" si="59"/>
        <v>22.413793103448278</v>
      </c>
      <c r="P141" s="298">
        <v>1691</v>
      </c>
      <c r="Q141" s="299">
        <f t="shared" si="60"/>
        <v>22.661484856606808</v>
      </c>
      <c r="R141" s="291">
        <v>0</v>
      </c>
      <c r="S141" s="292">
        <f t="shared" si="61"/>
        <v>0</v>
      </c>
      <c r="T141" s="298">
        <v>0</v>
      </c>
      <c r="U141" s="299">
        <f t="shared" si="62"/>
        <v>0</v>
      </c>
    </row>
    <row r="142" spans="3:23" ht="18" customHeight="1">
      <c r="C142" s="439">
        <v>2004</v>
      </c>
      <c r="D142" s="816">
        <v>109</v>
      </c>
      <c r="E142" s="287">
        <v>6462</v>
      </c>
      <c r="F142" s="1413">
        <v>60</v>
      </c>
      <c r="G142" s="1374">
        <f t="shared" si="55"/>
        <v>55.045871559633028</v>
      </c>
      <c r="H142" s="1414">
        <v>2981</v>
      </c>
      <c r="I142" s="299">
        <f t="shared" si="56"/>
        <v>46.131228721757971</v>
      </c>
      <c r="J142" s="291">
        <v>13</v>
      </c>
      <c r="K142" s="292">
        <f t="shared" si="57"/>
        <v>11.926605504587156</v>
      </c>
      <c r="L142" s="289">
        <v>1600</v>
      </c>
      <c r="M142" s="293">
        <f t="shared" si="58"/>
        <v>24.760136180748994</v>
      </c>
      <c r="N142" s="298">
        <v>35</v>
      </c>
      <c r="O142" s="292">
        <f t="shared" si="59"/>
        <v>32.11009174311927</v>
      </c>
      <c r="P142" s="298">
        <v>1830</v>
      </c>
      <c r="Q142" s="299">
        <f t="shared" si="60"/>
        <v>28.319405756731662</v>
      </c>
      <c r="R142" s="291">
        <v>1</v>
      </c>
      <c r="S142" s="292">
        <f t="shared" si="61"/>
        <v>0.91743119266055051</v>
      </c>
      <c r="T142" s="298">
        <v>51</v>
      </c>
      <c r="U142" s="299">
        <f t="shared" si="62"/>
        <v>0.78922934076137408</v>
      </c>
    </row>
    <row r="143" spans="3:23" ht="18" customHeight="1">
      <c r="C143" s="440" t="s">
        <v>294</v>
      </c>
      <c r="D143" s="816">
        <v>134</v>
      </c>
      <c r="E143" s="287">
        <v>8109</v>
      </c>
      <c r="F143" s="1413">
        <v>95</v>
      </c>
      <c r="G143" s="1374">
        <f t="shared" si="55"/>
        <v>70.895522388059703</v>
      </c>
      <c r="H143" s="1414">
        <v>4896</v>
      </c>
      <c r="I143" s="299">
        <f t="shared" si="56"/>
        <v>60.377358490566039</v>
      </c>
      <c r="J143" s="291">
        <v>13</v>
      </c>
      <c r="K143" s="292">
        <f t="shared" si="57"/>
        <v>9.7014925373134329</v>
      </c>
      <c r="L143" s="289">
        <v>1330</v>
      </c>
      <c r="M143" s="293">
        <f t="shared" si="58"/>
        <v>16.401529165125169</v>
      </c>
      <c r="N143" s="298">
        <v>25</v>
      </c>
      <c r="O143" s="292">
        <f t="shared" si="59"/>
        <v>18.656716417910449</v>
      </c>
      <c r="P143" s="298">
        <v>1773</v>
      </c>
      <c r="Q143" s="299">
        <f t="shared" si="60"/>
        <v>21.864594894561598</v>
      </c>
      <c r="R143" s="291">
        <v>1</v>
      </c>
      <c r="S143" s="292">
        <f t="shared" si="61"/>
        <v>0.74626865671641784</v>
      </c>
      <c r="T143" s="298">
        <v>110</v>
      </c>
      <c r="U143" s="299">
        <f t="shared" si="62"/>
        <v>1.3565174497471946</v>
      </c>
    </row>
    <row r="144" spans="3:23" ht="18" customHeight="1">
      <c r="C144" s="695" t="s">
        <v>418</v>
      </c>
      <c r="D144" s="1372">
        <v>148</v>
      </c>
      <c r="E144" s="287">
        <v>9435</v>
      </c>
      <c r="F144" s="1413">
        <v>96</v>
      </c>
      <c r="G144" s="1374">
        <v>64.86486486486487</v>
      </c>
      <c r="H144" s="1414">
        <v>5332</v>
      </c>
      <c r="I144" s="299">
        <v>56.512983571807098</v>
      </c>
      <c r="J144" s="291">
        <v>25</v>
      </c>
      <c r="K144" s="292">
        <v>16.891891891891891</v>
      </c>
      <c r="L144" s="289">
        <v>2911</v>
      </c>
      <c r="M144" s="293">
        <v>30.853206147323792</v>
      </c>
      <c r="N144" s="298">
        <v>24</v>
      </c>
      <c r="O144" s="292">
        <v>16.216216216216218</v>
      </c>
      <c r="P144" s="298">
        <v>1104</v>
      </c>
      <c r="Q144" s="299">
        <v>11.701112877583466</v>
      </c>
      <c r="R144" s="291">
        <v>3</v>
      </c>
      <c r="S144" s="292">
        <v>2.0270270270270272</v>
      </c>
      <c r="T144" s="298">
        <v>88</v>
      </c>
      <c r="U144" s="299">
        <v>0.93269740328563855</v>
      </c>
    </row>
    <row r="145" spans="3:23" ht="18" customHeight="1">
      <c r="C145" s="694" t="s">
        <v>521</v>
      </c>
      <c r="D145" s="816">
        <v>134</v>
      </c>
      <c r="E145" s="287">
        <v>7399</v>
      </c>
      <c r="F145" s="1413">
        <v>72</v>
      </c>
      <c r="G145" s="1374">
        <v>53.731343283582092</v>
      </c>
      <c r="H145" s="1414">
        <v>3535</v>
      </c>
      <c r="I145" s="299">
        <v>47.776726584673604</v>
      </c>
      <c r="J145" s="291">
        <v>32</v>
      </c>
      <c r="K145" s="292">
        <v>23.880597014925371</v>
      </c>
      <c r="L145" s="289">
        <v>2034</v>
      </c>
      <c r="M145" s="293">
        <v>27.49020137856467</v>
      </c>
      <c r="N145" s="298">
        <v>28</v>
      </c>
      <c r="O145" s="292">
        <v>20.8955223880597</v>
      </c>
      <c r="P145" s="298">
        <v>1680</v>
      </c>
      <c r="Q145" s="299">
        <v>22.705771050141912</v>
      </c>
      <c r="R145" s="291">
        <v>2</v>
      </c>
      <c r="S145" s="292">
        <v>1.4925373134328357</v>
      </c>
      <c r="T145" s="298">
        <v>150</v>
      </c>
      <c r="U145" s="299">
        <v>2.0273009866198137</v>
      </c>
    </row>
    <row r="146" spans="3:23" ht="18" customHeight="1">
      <c r="C146" s="695" t="s">
        <v>245</v>
      </c>
      <c r="D146" s="1415">
        <v>124</v>
      </c>
      <c r="E146" s="1304">
        <v>7928</v>
      </c>
      <c r="F146" s="1416">
        <v>74</v>
      </c>
      <c r="G146" s="1374">
        <v>59.677419354838712</v>
      </c>
      <c r="H146" s="1386">
        <v>3742</v>
      </c>
      <c r="I146" s="1375">
        <v>47.199798183652874</v>
      </c>
      <c r="J146" s="1380">
        <v>18</v>
      </c>
      <c r="K146" s="1374">
        <v>14.516129032258066</v>
      </c>
      <c r="L146" s="1329">
        <v>1781</v>
      </c>
      <c r="M146" s="1376">
        <v>22.464682139253281</v>
      </c>
      <c r="N146" s="1379">
        <v>32</v>
      </c>
      <c r="O146" s="1374">
        <v>25.806451612903224</v>
      </c>
      <c r="P146" s="1379">
        <v>2405</v>
      </c>
      <c r="Q146" s="1375">
        <v>30.335519677093849</v>
      </c>
      <c r="R146" s="1380">
        <v>0</v>
      </c>
      <c r="S146" s="1374">
        <v>0</v>
      </c>
      <c r="T146" s="1373">
        <v>0</v>
      </c>
      <c r="U146" s="1375">
        <v>0</v>
      </c>
    </row>
    <row r="147" spans="3:23" ht="18" customHeight="1">
      <c r="C147" s="693" t="s">
        <v>623</v>
      </c>
      <c r="D147" s="1325">
        <v>111</v>
      </c>
      <c r="E147" s="1417">
        <v>7338</v>
      </c>
      <c r="F147" s="1383">
        <v>65</v>
      </c>
      <c r="G147" s="1384">
        <v>240.84046991655686</v>
      </c>
      <c r="H147" s="1384">
        <v>3414</v>
      </c>
      <c r="I147" s="1385">
        <v>176.34707660870538</v>
      </c>
      <c r="J147" s="1383">
        <v>21</v>
      </c>
      <c r="K147" s="1384">
        <v>79.251756697408865</v>
      </c>
      <c r="L147" s="1384">
        <v>1770</v>
      </c>
      <c r="M147" s="1385">
        <v>113.13604038761883</v>
      </c>
      <c r="N147" s="1383">
        <v>25</v>
      </c>
      <c r="O147" s="1384">
        <v>79.907773386034251</v>
      </c>
      <c r="P147" s="1384">
        <v>2154</v>
      </c>
      <c r="Q147" s="1385">
        <v>110.51688300367582</v>
      </c>
      <c r="R147" s="1383">
        <v>0</v>
      </c>
      <c r="S147" s="1384">
        <v>0</v>
      </c>
      <c r="T147" s="1384">
        <v>0</v>
      </c>
      <c r="U147" s="1387">
        <v>0</v>
      </c>
    </row>
    <row r="148" spans="3:23" ht="18" customHeight="1" thickBot="1">
      <c r="C148" s="693" t="s">
        <v>681</v>
      </c>
      <c r="D148" s="1325">
        <v>123</v>
      </c>
      <c r="E148" s="1417">
        <v>7985</v>
      </c>
      <c r="F148" s="1383">
        <v>74</v>
      </c>
      <c r="G148" s="1758">
        <f>(F148/$D148)*100</f>
        <v>60.162601626016269</v>
      </c>
      <c r="H148" s="1384">
        <v>3766</v>
      </c>
      <c r="I148" s="1760">
        <f>(H148/$E148)*100</f>
        <v>47.163431433938634</v>
      </c>
      <c r="J148" s="1383">
        <v>19</v>
      </c>
      <c r="K148" s="1384">
        <v>63.414459610111784</v>
      </c>
      <c r="L148" s="1384">
        <v>2151</v>
      </c>
      <c r="M148" s="1760">
        <f>(L148/$E148)*100</f>
        <v>26.938008766437072</v>
      </c>
      <c r="N148" s="1383">
        <v>25</v>
      </c>
      <c r="O148" s="1384">
        <v>25.641025641025639</v>
      </c>
      <c r="P148" s="1384">
        <v>1679</v>
      </c>
      <c r="Q148" s="1760">
        <f>(P148/$E148)*100</f>
        <v>21.026925485284909</v>
      </c>
      <c r="R148" s="1383">
        <v>5</v>
      </c>
      <c r="S148" s="1384">
        <v>0</v>
      </c>
      <c r="T148" s="1384">
        <v>389</v>
      </c>
      <c r="U148" s="1761">
        <f>(T148/$E148)*100</f>
        <v>4.8716343143393859</v>
      </c>
    </row>
    <row r="149" spans="3:23" ht="18" customHeight="1" thickBot="1">
      <c r="C149" s="1735" t="s">
        <v>737</v>
      </c>
      <c r="D149" s="1736">
        <f>SUM(D158:D161)</f>
        <v>138</v>
      </c>
      <c r="E149" s="1737">
        <f>SUM(E158:E161)</f>
        <v>12203</v>
      </c>
      <c r="F149" s="1738">
        <f>SUM(F158:F161)</f>
        <v>71</v>
      </c>
      <c r="G149" s="1759">
        <f>(F149/$D149)*100</f>
        <v>51.449275362318836</v>
      </c>
      <c r="H149" s="1414">
        <f>SUM(H158:H161)</f>
        <v>6806</v>
      </c>
      <c r="I149" s="1762">
        <f>(H149/$E149)*100</f>
        <v>55.773170531836435</v>
      </c>
      <c r="J149" s="1729">
        <f>SUM(J158:J161)</f>
        <v>28</v>
      </c>
      <c r="K149" s="1759">
        <f>(J149/$D149)*100</f>
        <v>20.289855072463769</v>
      </c>
      <c r="L149" s="1730">
        <f>SUM(L158:L161)</f>
        <v>2457</v>
      </c>
      <c r="M149" s="1763">
        <f>(L149/$E149)*100</f>
        <v>20.134393182004427</v>
      </c>
      <c r="N149" s="1414">
        <f>SUM(N158:N161)</f>
        <v>36</v>
      </c>
      <c r="O149" s="1759">
        <f>(N149/$D149)*100</f>
        <v>26.086956521739129</v>
      </c>
      <c r="P149" s="1414">
        <f>SUM(P158:P161)</f>
        <v>2282</v>
      </c>
      <c r="Q149" s="1762">
        <f>(P149/$E149)*100</f>
        <v>18.700319593542574</v>
      </c>
      <c r="R149" s="1729">
        <f>SUM(R158:R161)</f>
        <v>2</v>
      </c>
      <c r="S149" s="1759">
        <f>(R149/$D149)*100</f>
        <v>1.4492753623188406</v>
      </c>
      <c r="T149" s="1414">
        <f>SUM(T158:T161)</f>
        <v>176</v>
      </c>
      <c r="U149" s="1764">
        <f>(T149/$E149)*100</f>
        <v>1.4422682946816356</v>
      </c>
    </row>
    <row r="150" spans="3:23" ht="18" customHeight="1">
      <c r="C150" s="441" t="s">
        <v>412</v>
      </c>
      <c r="D150" s="1418">
        <v>48</v>
      </c>
      <c r="E150" s="1292">
        <v>3330</v>
      </c>
      <c r="F150" s="1419">
        <v>25</v>
      </c>
      <c r="G150" s="1398">
        <f t="shared" si="55"/>
        <v>52.083333333333336</v>
      </c>
      <c r="H150" s="1408">
        <v>1784</v>
      </c>
      <c r="I150" s="1411">
        <f t="shared" si="56"/>
        <v>53.573573573573576</v>
      </c>
      <c r="J150" s="1397">
        <v>7</v>
      </c>
      <c r="K150" s="1398">
        <f t="shared" si="57"/>
        <v>14.583333333333334</v>
      </c>
      <c r="L150" s="1399">
        <v>460</v>
      </c>
      <c r="M150" s="1402">
        <f t="shared" si="58"/>
        <v>13.813813813813812</v>
      </c>
      <c r="N150" s="1401">
        <v>16</v>
      </c>
      <c r="O150" s="1398">
        <f t="shared" si="59"/>
        <v>33.333333333333329</v>
      </c>
      <c r="P150" s="1401">
        <v>1086</v>
      </c>
      <c r="Q150" s="1411">
        <f t="shared" si="60"/>
        <v>32.612612612612615</v>
      </c>
      <c r="R150" s="1397">
        <v>0</v>
      </c>
      <c r="S150" s="1398">
        <f t="shared" si="61"/>
        <v>0</v>
      </c>
      <c r="T150" s="1401">
        <v>0</v>
      </c>
      <c r="U150" s="1402">
        <f t="shared" si="62"/>
        <v>0</v>
      </c>
      <c r="V150" s="499"/>
      <c r="W150" s="499"/>
    </row>
    <row r="151" spans="3:23" ht="18" customHeight="1">
      <c r="C151" s="498" t="s">
        <v>207</v>
      </c>
      <c r="D151" s="1420">
        <v>22</v>
      </c>
      <c r="E151" s="1304">
        <v>1246</v>
      </c>
      <c r="F151" s="1421">
        <v>14</v>
      </c>
      <c r="G151" s="1374">
        <f t="shared" si="55"/>
        <v>63.636363636363633</v>
      </c>
      <c r="H151" s="1386">
        <v>455</v>
      </c>
      <c r="I151" s="1422">
        <f t="shared" si="56"/>
        <v>36.516853932584269</v>
      </c>
      <c r="J151" s="1380">
        <v>7</v>
      </c>
      <c r="K151" s="1374">
        <f t="shared" si="57"/>
        <v>31.818181818181817</v>
      </c>
      <c r="L151" s="1329">
        <v>695</v>
      </c>
      <c r="M151" s="1376">
        <f t="shared" si="58"/>
        <v>55.7784911717496</v>
      </c>
      <c r="N151" s="1379">
        <v>1</v>
      </c>
      <c r="O151" s="1374">
        <f t="shared" si="59"/>
        <v>4.5454545454545459</v>
      </c>
      <c r="P151" s="1379">
        <v>96</v>
      </c>
      <c r="Q151" s="1422">
        <f t="shared" si="60"/>
        <v>7.7046548956661312</v>
      </c>
      <c r="R151" s="1380">
        <v>0</v>
      </c>
      <c r="S151" s="1374">
        <f t="shared" si="61"/>
        <v>0</v>
      </c>
      <c r="T151" s="1379">
        <v>0</v>
      </c>
      <c r="U151" s="1376">
        <f t="shared" si="62"/>
        <v>0</v>
      </c>
      <c r="V151" s="499"/>
      <c r="W151" s="499"/>
    </row>
    <row r="152" spans="3:23" ht="18" customHeight="1">
      <c r="C152" s="498" t="s">
        <v>328</v>
      </c>
      <c r="D152" s="1420">
        <v>23</v>
      </c>
      <c r="E152" s="1304">
        <v>1551</v>
      </c>
      <c r="F152" s="1421">
        <v>16</v>
      </c>
      <c r="G152" s="1374">
        <f t="shared" si="55"/>
        <v>69.565217391304344</v>
      </c>
      <c r="H152" s="1386">
        <v>595</v>
      </c>
      <c r="I152" s="1422">
        <f t="shared" si="56"/>
        <v>38.362346872985171</v>
      </c>
      <c r="J152" s="1380">
        <v>5</v>
      </c>
      <c r="K152" s="1374">
        <f t="shared" si="57"/>
        <v>21.739130434782609</v>
      </c>
      <c r="L152" s="1329">
        <v>400</v>
      </c>
      <c r="M152" s="1376">
        <f t="shared" si="58"/>
        <v>25.789813023855579</v>
      </c>
      <c r="N152" s="1379">
        <v>2</v>
      </c>
      <c r="O152" s="1374">
        <f t="shared" si="59"/>
        <v>8.695652173913043</v>
      </c>
      <c r="P152" s="1379">
        <v>556</v>
      </c>
      <c r="Q152" s="1422">
        <f t="shared" si="60"/>
        <v>35.84784010315925</v>
      </c>
      <c r="R152" s="1380">
        <v>0</v>
      </c>
      <c r="S152" s="1374">
        <f t="shared" si="61"/>
        <v>0</v>
      </c>
      <c r="T152" s="1379">
        <v>0</v>
      </c>
      <c r="U152" s="1376">
        <f t="shared" si="62"/>
        <v>0</v>
      </c>
      <c r="V152" s="499"/>
      <c r="W152" s="499"/>
    </row>
    <row r="153" spans="3:23" ht="18" customHeight="1" thickBot="1">
      <c r="C153" s="1550" t="s">
        <v>547</v>
      </c>
      <c r="D153" s="1551">
        <v>18</v>
      </c>
      <c r="E153" s="295">
        <v>1211</v>
      </c>
      <c r="F153" s="553">
        <v>10</v>
      </c>
      <c r="G153" s="284">
        <f t="shared" ref="G153:G166" si="63">SUM(F153/$D153)*100</f>
        <v>55.555555555555557</v>
      </c>
      <c r="H153" s="1552">
        <v>580</v>
      </c>
      <c r="I153" s="282">
        <f t="shared" ref="I153:I159" si="64">SUM(H153/$E153)*100</f>
        <v>47.894302229562349</v>
      </c>
      <c r="J153" s="1553">
        <v>2</v>
      </c>
      <c r="K153" s="284">
        <f t="shared" ref="K153:K166" si="65">SUM(J153/$D153)*100</f>
        <v>11.111111111111111</v>
      </c>
      <c r="L153" s="297">
        <v>215</v>
      </c>
      <c r="M153" s="285">
        <f t="shared" ref="M153:M160" si="66">SUM(L153/$E153)*100</f>
        <v>17.753922378199835</v>
      </c>
      <c r="N153" s="281">
        <v>6</v>
      </c>
      <c r="O153" s="284">
        <f>SUM(N153/$D153)*100</f>
        <v>33.333333333333329</v>
      </c>
      <c r="P153" s="281">
        <v>416</v>
      </c>
      <c r="Q153" s="282">
        <f t="shared" ref="Q153:Q160" si="67">SUM(P153/$E153)*100</f>
        <v>34.351775392237819</v>
      </c>
      <c r="R153" s="305">
        <v>0</v>
      </c>
      <c r="S153" s="303">
        <f t="shared" ref="S153:S160" si="68">SUM(R153/$D153)*100</f>
        <v>0</v>
      </c>
      <c r="T153" s="302">
        <v>0</v>
      </c>
      <c r="U153" s="434">
        <f t="shared" ref="U153:U160" si="69">SUM(T153/$E153)*100</f>
        <v>0</v>
      </c>
      <c r="V153" s="499"/>
      <c r="W153" s="499"/>
    </row>
    <row r="154" spans="3:23" ht="18" customHeight="1">
      <c r="C154" s="441" t="s">
        <v>599</v>
      </c>
      <c r="D154" s="1335">
        <v>39</v>
      </c>
      <c r="E154" s="1292">
        <v>2249</v>
      </c>
      <c r="F154" s="1542">
        <v>25</v>
      </c>
      <c r="G154" s="1398">
        <f t="shared" si="63"/>
        <v>64.102564102564102</v>
      </c>
      <c r="H154" s="1543">
        <v>1257</v>
      </c>
      <c r="I154" s="1400">
        <f t="shared" si="64"/>
        <v>55.891507336594039</v>
      </c>
      <c r="J154" s="1397">
        <v>4</v>
      </c>
      <c r="K154" s="1398">
        <f t="shared" si="65"/>
        <v>10.256410256410255</v>
      </c>
      <c r="L154" s="1399">
        <v>301</v>
      </c>
      <c r="M154" s="1400">
        <f t="shared" si="66"/>
        <v>13.383726100489108</v>
      </c>
      <c r="N154" s="1397">
        <v>10</v>
      </c>
      <c r="O154" s="1398">
        <f>SUM(N154/$D154)*100</f>
        <v>25.641025641025639</v>
      </c>
      <c r="P154" s="1399">
        <v>691</v>
      </c>
      <c r="Q154" s="1400">
        <f t="shared" si="67"/>
        <v>30.724766562916848</v>
      </c>
      <c r="R154" s="1397">
        <v>0</v>
      </c>
      <c r="S154" s="1398">
        <f t="shared" si="68"/>
        <v>0</v>
      </c>
      <c r="T154" s="1399">
        <v>0</v>
      </c>
      <c r="U154" s="1400">
        <f t="shared" si="69"/>
        <v>0</v>
      </c>
      <c r="V154" s="499"/>
      <c r="W154" s="499"/>
    </row>
    <row r="155" spans="3:23" ht="18" customHeight="1">
      <c r="C155" s="498" t="s">
        <v>626</v>
      </c>
      <c r="D155" s="1325">
        <v>37</v>
      </c>
      <c r="E155" s="1304">
        <v>3466</v>
      </c>
      <c r="F155" s="1383">
        <v>21</v>
      </c>
      <c r="G155" s="1374">
        <f t="shared" si="63"/>
        <v>56.756756756756758</v>
      </c>
      <c r="H155" s="1384">
        <v>1323</v>
      </c>
      <c r="I155" s="1375">
        <f t="shared" si="64"/>
        <v>38.170802077322563</v>
      </c>
      <c r="J155" s="1380">
        <v>7</v>
      </c>
      <c r="K155" s="1374">
        <f t="shared" si="65"/>
        <v>18.918918918918919</v>
      </c>
      <c r="L155" s="1329">
        <v>1450</v>
      </c>
      <c r="M155" s="1375">
        <f t="shared" si="66"/>
        <v>41.834968263127529</v>
      </c>
      <c r="N155" s="1380">
        <v>8</v>
      </c>
      <c r="O155" s="1374">
        <v>0</v>
      </c>
      <c r="P155" s="1329">
        <v>635</v>
      </c>
      <c r="Q155" s="1375">
        <f t="shared" si="67"/>
        <v>18.320830929024812</v>
      </c>
      <c r="R155" s="1380">
        <v>1</v>
      </c>
      <c r="S155" s="292">
        <f t="shared" si="68"/>
        <v>2.7027027027027026</v>
      </c>
      <c r="T155" s="1329">
        <v>58</v>
      </c>
      <c r="U155" s="1375">
        <f t="shared" si="69"/>
        <v>1.673398730525101</v>
      </c>
      <c r="V155" s="499"/>
      <c r="W155" s="499"/>
    </row>
    <row r="156" spans="3:23" ht="18" customHeight="1">
      <c r="C156" s="498" t="s">
        <v>638</v>
      </c>
      <c r="D156" s="1325">
        <v>24</v>
      </c>
      <c r="E156" s="1304">
        <v>1124</v>
      </c>
      <c r="F156" s="1383">
        <v>14</v>
      </c>
      <c r="G156" s="1374">
        <f t="shared" si="63"/>
        <v>58.333333333333336</v>
      </c>
      <c r="H156" s="1384">
        <v>418</v>
      </c>
      <c r="I156" s="1375">
        <f t="shared" si="64"/>
        <v>37.188612099644132</v>
      </c>
      <c r="J156" s="1380">
        <v>3</v>
      </c>
      <c r="K156" s="1374">
        <f t="shared" si="65"/>
        <v>12.5</v>
      </c>
      <c r="L156" s="1329">
        <v>153</v>
      </c>
      <c r="M156" s="1375">
        <f t="shared" si="66"/>
        <v>13.612099644128115</v>
      </c>
      <c r="N156" s="1380">
        <v>4</v>
      </c>
      <c r="O156" s="1374">
        <v>0</v>
      </c>
      <c r="P156" s="1329">
        <v>262</v>
      </c>
      <c r="Q156" s="1375">
        <f t="shared" si="67"/>
        <v>23.309608540925268</v>
      </c>
      <c r="R156" s="1380">
        <v>3</v>
      </c>
      <c r="S156" s="292">
        <f t="shared" si="68"/>
        <v>12.5</v>
      </c>
      <c r="T156" s="1329">
        <v>291</v>
      </c>
      <c r="U156" s="1375">
        <f t="shared" si="69"/>
        <v>25.889679715302492</v>
      </c>
      <c r="V156" s="499"/>
      <c r="W156" s="499"/>
    </row>
    <row r="157" spans="3:23" ht="18" customHeight="1" thickBot="1">
      <c r="C157" s="1550" t="s">
        <v>639</v>
      </c>
      <c r="D157" s="546">
        <v>23</v>
      </c>
      <c r="E157" s="548">
        <v>1146</v>
      </c>
      <c r="F157" s="1559">
        <v>14</v>
      </c>
      <c r="G157" s="280">
        <f t="shared" si="63"/>
        <v>60.869565217391312</v>
      </c>
      <c r="H157" s="1560">
        <v>768</v>
      </c>
      <c r="I157" s="433">
        <f t="shared" si="64"/>
        <v>67.015706806282722</v>
      </c>
      <c r="J157" s="1579">
        <v>5</v>
      </c>
      <c r="K157" s="280">
        <f t="shared" si="65"/>
        <v>21.739130434782609</v>
      </c>
      <c r="L157" s="544">
        <v>247</v>
      </c>
      <c r="M157" s="433">
        <f t="shared" si="66"/>
        <v>21.553228621291449</v>
      </c>
      <c r="N157" s="1579">
        <v>3</v>
      </c>
      <c r="O157" s="280">
        <f>SUM(N157/$D157)*100</f>
        <v>13.043478260869565</v>
      </c>
      <c r="P157" s="544">
        <v>91</v>
      </c>
      <c r="Q157" s="433">
        <f t="shared" si="67"/>
        <v>7.9406631762652706</v>
      </c>
      <c r="R157" s="1555">
        <v>1</v>
      </c>
      <c r="S157" s="303">
        <f t="shared" si="68"/>
        <v>4.3478260869565215</v>
      </c>
      <c r="T157" s="1332">
        <v>40</v>
      </c>
      <c r="U157" s="1554">
        <f t="shared" si="69"/>
        <v>3.4904013961605584</v>
      </c>
      <c r="V157" s="499"/>
      <c r="W157" s="499"/>
    </row>
    <row r="158" spans="3:23" ht="18" customHeight="1">
      <c r="C158" s="441" t="s">
        <v>689</v>
      </c>
      <c r="D158" s="1335">
        <v>51</v>
      </c>
      <c r="E158" s="1292">
        <v>3791</v>
      </c>
      <c r="F158" s="1542">
        <v>30</v>
      </c>
      <c r="G158" s="1398">
        <f t="shared" si="63"/>
        <v>58.82352941176471</v>
      </c>
      <c r="H158" s="1543">
        <v>1755</v>
      </c>
      <c r="I158" s="1400">
        <f t="shared" si="64"/>
        <v>46.293853864415723</v>
      </c>
      <c r="J158" s="1397">
        <v>9</v>
      </c>
      <c r="K158" s="1398">
        <f t="shared" si="65"/>
        <v>17.647058823529413</v>
      </c>
      <c r="L158" s="1399">
        <v>688</v>
      </c>
      <c r="M158" s="1400">
        <f t="shared" si="66"/>
        <v>18.148245845423371</v>
      </c>
      <c r="N158" s="1397">
        <v>11</v>
      </c>
      <c r="O158" s="1398">
        <f>SUM(N158/$D158)*100</f>
        <v>21.568627450980394</v>
      </c>
      <c r="P158" s="1399">
        <v>690</v>
      </c>
      <c r="Q158" s="1400">
        <f t="shared" si="67"/>
        <v>18.201002374043789</v>
      </c>
      <c r="R158" s="1397">
        <v>0</v>
      </c>
      <c r="S158" s="1258">
        <f t="shared" si="68"/>
        <v>0</v>
      </c>
      <c r="T158" s="1399">
        <v>0</v>
      </c>
      <c r="U158" s="1400">
        <f t="shared" si="69"/>
        <v>0</v>
      </c>
      <c r="V158" s="499"/>
      <c r="W158" s="499"/>
    </row>
    <row r="159" spans="3:23" ht="18" customHeight="1">
      <c r="C159" s="498" t="s">
        <v>707</v>
      </c>
      <c r="D159" s="1325">
        <v>25</v>
      </c>
      <c r="E159" s="1304">
        <v>1646</v>
      </c>
      <c r="F159" s="1383">
        <v>15</v>
      </c>
      <c r="G159" s="1374">
        <f t="shared" si="63"/>
        <v>60</v>
      </c>
      <c r="H159" s="1384">
        <v>880</v>
      </c>
      <c r="I159" s="1375">
        <f t="shared" si="64"/>
        <v>53.462940461725395</v>
      </c>
      <c r="J159" s="1380">
        <v>2</v>
      </c>
      <c r="K159" s="1374">
        <f t="shared" si="65"/>
        <v>8</v>
      </c>
      <c r="L159" s="1329">
        <v>333</v>
      </c>
      <c r="M159" s="1375">
        <f t="shared" si="66"/>
        <v>20.230862697448359</v>
      </c>
      <c r="N159" s="1380">
        <v>6</v>
      </c>
      <c r="O159" s="1374">
        <v>24</v>
      </c>
      <c r="P159" s="1329">
        <v>433</v>
      </c>
      <c r="Q159" s="1375">
        <f t="shared" si="67"/>
        <v>26.306196840826246</v>
      </c>
      <c r="R159" s="1380">
        <v>2</v>
      </c>
      <c r="S159" s="292">
        <f t="shared" si="68"/>
        <v>8</v>
      </c>
      <c r="T159" s="1329">
        <v>176</v>
      </c>
      <c r="U159" s="1375">
        <f t="shared" si="69"/>
        <v>10.69258809234508</v>
      </c>
      <c r="V159" s="499"/>
      <c r="W159" s="499"/>
    </row>
    <row r="160" spans="3:23" ht="18" customHeight="1">
      <c r="C160" s="498" t="s">
        <v>727</v>
      </c>
      <c r="D160" s="1325">
        <v>28</v>
      </c>
      <c r="E160" s="1304">
        <f>SUM(H160,L160,P160,T160)</f>
        <v>4792</v>
      </c>
      <c r="F160" s="1729">
        <v>11</v>
      </c>
      <c r="G160" s="292">
        <f t="shared" si="63"/>
        <v>39.285714285714285</v>
      </c>
      <c r="H160" s="1730">
        <v>3626</v>
      </c>
      <c r="I160" s="293">
        <f>SUM(H160/$E160)*100</f>
        <v>75.667779632721192</v>
      </c>
      <c r="J160" s="1380">
        <v>8</v>
      </c>
      <c r="K160" s="292">
        <f t="shared" si="65"/>
        <v>28.571428571428569</v>
      </c>
      <c r="L160" s="1329">
        <v>558</v>
      </c>
      <c r="M160" s="1375">
        <f t="shared" si="66"/>
        <v>11.64440734557596</v>
      </c>
      <c r="N160" s="1380">
        <v>9</v>
      </c>
      <c r="O160" s="1374">
        <f>SUM(N160/$D160)*100</f>
        <v>32.142857142857146</v>
      </c>
      <c r="P160" s="1329">
        <v>608</v>
      </c>
      <c r="Q160" s="1375">
        <f t="shared" si="67"/>
        <v>12.687813021702837</v>
      </c>
      <c r="R160" s="1380">
        <v>0</v>
      </c>
      <c r="S160" s="292">
        <f t="shared" si="68"/>
        <v>0</v>
      </c>
      <c r="T160" s="288">
        <v>0</v>
      </c>
      <c r="U160" s="1375">
        <f t="shared" si="69"/>
        <v>0</v>
      </c>
      <c r="V160" s="499"/>
      <c r="W160" s="499"/>
    </row>
    <row r="161" spans="3:23" ht="18" customHeight="1" thickBot="1">
      <c r="C161" s="1731" t="s">
        <v>709</v>
      </c>
      <c r="D161" s="1732">
        <f>SUM(F161,J161,N161,R161)</f>
        <v>34</v>
      </c>
      <c r="E161" s="1547">
        <f>SUM(H161,L161,P161,T161)</f>
        <v>1974</v>
      </c>
      <c r="F161" s="1388">
        <v>15</v>
      </c>
      <c r="G161" s="1423">
        <f t="shared" si="63"/>
        <v>44.117647058823529</v>
      </c>
      <c r="H161" s="1389">
        <v>545</v>
      </c>
      <c r="I161" s="1733">
        <f>SUM(H161/$E161)*100</f>
        <v>27.608915906788244</v>
      </c>
      <c r="J161" s="1555">
        <v>9</v>
      </c>
      <c r="K161" s="1423">
        <f t="shared" si="65"/>
        <v>26.47058823529412</v>
      </c>
      <c r="L161" s="1332">
        <v>878</v>
      </c>
      <c r="M161" s="1554">
        <f>SUM(L161/$E161)*100</f>
        <v>44.478216818642352</v>
      </c>
      <c r="N161" s="1555">
        <v>10</v>
      </c>
      <c r="O161" s="1423">
        <f t="shared" ref="O161:O166" si="70">SUM(N161/$D161)*100</f>
        <v>29.411764705882355</v>
      </c>
      <c r="P161" s="1734">
        <v>551</v>
      </c>
      <c r="Q161" s="1733">
        <f>SUM(P161/$E161)*100</f>
        <v>27.912867274569404</v>
      </c>
      <c r="R161" s="1555">
        <v>0</v>
      </c>
      <c r="S161" s="1423">
        <f t="shared" ref="S161:S166" si="71">SUM(R161/$D161)*100</f>
        <v>0</v>
      </c>
      <c r="T161" s="1734">
        <v>0</v>
      </c>
      <c r="U161" s="1733">
        <f>SUM(T161/$E161)*100</f>
        <v>0</v>
      </c>
      <c r="V161" s="499"/>
      <c r="W161" s="499"/>
    </row>
    <row r="162" spans="3:23" ht="18" customHeight="1">
      <c r="C162" s="441" t="s">
        <v>725</v>
      </c>
      <c r="D162" s="1335">
        <f>SUM(F162,J162,N162,R162)</f>
        <v>36</v>
      </c>
      <c r="E162" s="1292">
        <f>SUM(H162,L162,P162,T162)</f>
        <v>2109</v>
      </c>
      <c r="F162" s="1542">
        <v>22</v>
      </c>
      <c r="G162" s="1398">
        <f t="shared" si="63"/>
        <v>61.111111111111114</v>
      </c>
      <c r="H162" s="1543">
        <v>1103</v>
      </c>
      <c r="I162" s="1400">
        <f>SUM(H162/$E162)*100</f>
        <v>52.299668089141768</v>
      </c>
      <c r="J162" s="1397">
        <v>7</v>
      </c>
      <c r="K162" s="1398">
        <f t="shared" si="65"/>
        <v>19.444444444444446</v>
      </c>
      <c r="L162" s="1399">
        <v>608</v>
      </c>
      <c r="M162" s="1400">
        <f>SUM(L162/$E162)*100</f>
        <v>28.828828828828829</v>
      </c>
      <c r="N162" s="1397">
        <v>7</v>
      </c>
      <c r="O162" s="1398">
        <f t="shared" si="70"/>
        <v>19.444444444444446</v>
      </c>
      <c r="P162" s="1399">
        <v>398</v>
      </c>
      <c r="Q162" s="1400">
        <f>SUM(P162/$E162)*100</f>
        <v>18.871503082029399</v>
      </c>
      <c r="R162" s="1397">
        <v>0</v>
      </c>
      <c r="S162" s="1398">
        <f t="shared" si="71"/>
        <v>0</v>
      </c>
      <c r="T162" s="1399">
        <v>0</v>
      </c>
      <c r="U162" s="1400">
        <f>SUM(T162/$E162)*100</f>
        <v>0</v>
      </c>
      <c r="V162" s="499"/>
      <c r="W162" s="499"/>
    </row>
    <row r="163" spans="3:23" ht="18" customHeight="1">
      <c r="C163" s="498" t="s">
        <v>726</v>
      </c>
      <c r="D163" s="1325">
        <f>SUM(F163,J163,N163,R163)</f>
        <v>27</v>
      </c>
      <c r="E163" s="1304">
        <f t="shared" ref="E163:E169" si="72">SUM(H163,L163,P163,T163)</f>
        <v>1354</v>
      </c>
      <c r="F163" s="1383">
        <v>14</v>
      </c>
      <c r="G163" s="1374">
        <f t="shared" si="63"/>
        <v>51.851851851851848</v>
      </c>
      <c r="H163" s="1384">
        <v>529</v>
      </c>
      <c r="I163" s="1375">
        <f>SUM(H163/$E163)*100</f>
        <v>39.069423929098967</v>
      </c>
      <c r="J163" s="1380">
        <v>4</v>
      </c>
      <c r="K163" s="1374">
        <f t="shared" si="65"/>
        <v>14.814814814814813</v>
      </c>
      <c r="L163" s="1329">
        <v>273</v>
      </c>
      <c r="M163" s="1375">
        <f>SUM(L163/$E163)*100</f>
        <v>20.16248153618907</v>
      </c>
      <c r="N163" s="1380">
        <v>9</v>
      </c>
      <c r="O163" s="1374">
        <f t="shared" si="70"/>
        <v>33.333333333333329</v>
      </c>
      <c r="P163" s="1329">
        <v>552</v>
      </c>
      <c r="Q163" s="1375">
        <f>SUM(P163/$E163)*100</f>
        <v>40.768094534711963</v>
      </c>
      <c r="R163" s="1380">
        <v>0</v>
      </c>
      <c r="S163" s="292">
        <f t="shared" si="71"/>
        <v>0</v>
      </c>
      <c r="T163" s="1329">
        <v>0</v>
      </c>
      <c r="U163" s="1375">
        <f>SUM(T163/$E163)*100</f>
        <v>0</v>
      </c>
      <c r="V163" s="499"/>
      <c r="W163" s="499"/>
    </row>
    <row r="164" spans="3:23" ht="18" customHeight="1">
      <c r="C164" s="498" t="s">
        <v>727</v>
      </c>
      <c r="D164" s="1325">
        <v>22</v>
      </c>
      <c r="E164" s="1304">
        <v>1183</v>
      </c>
      <c r="F164" s="1729">
        <v>11</v>
      </c>
      <c r="G164" s="292">
        <f t="shared" si="63"/>
        <v>50</v>
      </c>
      <c r="H164" s="1730">
        <v>432</v>
      </c>
      <c r="I164" s="293">
        <f t="shared" ref="I164:I166" si="73">SUM(H164/$E164)*100</f>
        <v>36.517328825021131</v>
      </c>
      <c r="J164" s="1380">
        <v>0</v>
      </c>
      <c r="K164" s="292">
        <f t="shared" si="65"/>
        <v>0</v>
      </c>
      <c r="L164" s="1329">
        <v>0</v>
      </c>
      <c r="M164" s="1375">
        <f t="shared" ref="M164:M166" si="74">SUM(L164/$E164)*100</f>
        <v>0</v>
      </c>
      <c r="N164" s="1380">
        <v>9</v>
      </c>
      <c r="O164" s="1374">
        <f t="shared" si="70"/>
        <v>40.909090909090914</v>
      </c>
      <c r="P164" s="1329">
        <v>608</v>
      </c>
      <c r="Q164" s="1375">
        <f t="shared" ref="Q164:Q165" si="75">SUM(P164/$E164)*100</f>
        <v>51.394759087066774</v>
      </c>
      <c r="R164" s="1380">
        <v>2</v>
      </c>
      <c r="S164" s="292">
        <f t="shared" si="71"/>
        <v>9.0909090909090917</v>
      </c>
      <c r="T164" s="288">
        <v>143</v>
      </c>
      <c r="U164" s="1375">
        <f t="shared" ref="U164:U166" si="76">SUM(T164/$E164)*100</f>
        <v>12.087912087912088</v>
      </c>
      <c r="V164" s="499"/>
      <c r="W164" s="499"/>
    </row>
    <row r="165" spans="3:23" ht="18" customHeight="1" thickBot="1">
      <c r="C165" s="1731" t="s">
        <v>728</v>
      </c>
      <c r="D165" s="1732">
        <v>21</v>
      </c>
      <c r="E165" s="1547">
        <v>1208</v>
      </c>
      <c r="F165" s="1388">
        <v>13</v>
      </c>
      <c r="G165" s="1423">
        <f t="shared" si="63"/>
        <v>61.904761904761905</v>
      </c>
      <c r="H165" s="1389">
        <v>561</v>
      </c>
      <c r="I165" s="1733">
        <f t="shared" si="73"/>
        <v>46.440397350993379</v>
      </c>
      <c r="J165" s="1555">
        <v>2</v>
      </c>
      <c r="K165" s="1423">
        <f t="shared" si="65"/>
        <v>9.5238095238095237</v>
      </c>
      <c r="L165" s="1332">
        <v>176</v>
      </c>
      <c r="M165" s="1554">
        <f t="shared" si="74"/>
        <v>14.569536423841059</v>
      </c>
      <c r="N165" s="1555">
        <v>6</v>
      </c>
      <c r="O165" s="1423">
        <f t="shared" si="70"/>
        <v>28.571428571428569</v>
      </c>
      <c r="P165" s="1734">
        <v>471</v>
      </c>
      <c r="Q165" s="1733">
        <f t="shared" si="75"/>
        <v>38.990066225165563</v>
      </c>
      <c r="R165" s="1555">
        <v>0</v>
      </c>
      <c r="S165" s="1423">
        <f t="shared" si="71"/>
        <v>0</v>
      </c>
      <c r="T165" s="1734">
        <v>0</v>
      </c>
      <c r="U165" s="1733">
        <f t="shared" si="76"/>
        <v>0</v>
      </c>
      <c r="V165" s="499"/>
      <c r="W165" s="499"/>
    </row>
    <row r="166" spans="3:23" ht="18" customHeight="1">
      <c r="C166" s="441" t="s">
        <v>765</v>
      </c>
      <c r="D166" s="1335">
        <v>13</v>
      </c>
      <c r="E166" s="1292">
        <v>731</v>
      </c>
      <c r="F166" s="1542">
        <v>5</v>
      </c>
      <c r="G166" s="1398">
        <f t="shared" si="63"/>
        <v>38.461538461538467</v>
      </c>
      <c r="H166" s="1543">
        <v>305</v>
      </c>
      <c r="I166" s="1400">
        <f t="shared" si="73"/>
        <v>41.723666210670309</v>
      </c>
      <c r="J166" s="1397">
        <v>6</v>
      </c>
      <c r="K166" s="1398">
        <f t="shared" si="65"/>
        <v>46.153846153846153</v>
      </c>
      <c r="L166" s="1399">
        <v>301</v>
      </c>
      <c r="M166" s="1400">
        <f t="shared" si="74"/>
        <v>41.17647058823529</v>
      </c>
      <c r="N166" s="1397">
        <v>2</v>
      </c>
      <c r="O166" s="1398">
        <f t="shared" si="70"/>
        <v>15.384615384615385</v>
      </c>
      <c r="P166" s="1399">
        <v>125</v>
      </c>
      <c r="Q166" s="1400">
        <f>SUM(P166/$E166)*100</f>
        <v>17.099863201094394</v>
      </c>
      <c r="R166" s="1397">
        <v>0</v>
      </c>
      <c r="S166" s="1398">
        <f t="shared" si="71"/>
        <v>0</v>
      </c>
      <c r="T166" s="1399">
        <v>0</v>
      </c>
      <c r="U166" s="1400">
        <f t="shared" si="76"/>
        <v>0</v>
      </c>
      <c r="V166" s="499"/>
      <c r="W166" s="499"/>
    </row>
    <row r="167" spans="3:23" ht="18" customHeight="1">
      <c r="C167" s="2048"/>
      <c r="D167" s="601"/>
      <c r="E167" s="295"/>
      <c r="F167" s="2073"/>
      <c r="G167" s="284"/>
      <c r="H167" s="2047"/>
      <c r="I167" s="296"/>
      <c r="J167" s="1553"/>
      <c r="K167" s="284"/>
      <c r="L167" s="297"/>
      <c r="M167" s="296"/>
      <c r="N167" s="1553"/>
      <c r="O167" s="284"/>
      <c r="P167" s="281"/>
      <c r="Q167" s="285"/>
      <c r="R167" s="1553"/>
      <c r="S167" s="284"/>
      <c r="T167" s="297"/>
      <c r="U167" s="285"/>
      <c r="V167" s="499"/>
      <c r="W167" s="499"/>
    </row>
    <row r="168" spans="3:23" ht="18" customHeight="1">
      <c r="C168" s="2048"/>
      <c r="D168" s="601"/>
      <c r="E168" s="295"/>
      <c r="F168" s="2073"/>
      <c r="G168" s="284"/>
      <c r="H168" s="2047"/>
      <c r="I168" s="296"/>
      <c r="J168" s="1553"/>
      <c r="K168" s="284"/>
      <c r="L168" s="297"/>
      <c r="M168" s="296"/>
      <c r="N168" s="1553"/>
      <c r="O168" s="284"/>
      <c r="P168" s="281"/>
      <c r="Q168" s="285"/>
      <c r="R168" s="1553"/>
      <c r="S168" s="284"/>
      <c r="T168" s="297"/>
      <c r="U168" s="285"/>
      <c r="V168" s="499"/>
      <c r="W168" s="499"/>
    </row>
    <row r="169" spans="3:23" ht="3.75" customHeight="1" thickBot="1">
      <c r="C169" s="672"/>
      <c r="D169" s="317"/>
      <c r="E169" s="1547">
        <f t="shared" si="72"/>
        <v>0</v>
      </c>
      <c r="F169" s="305"/>
      <c r="G169" s="303"/>
      <c r="H169" s="304"/>
      <c r="I169" s="306"/>
      <c r="J169" s="305"/>
      <c r="K169" s="303"/>
      <c r="L169" s="304"/>
      <c r="M169" s="306"/>
      <c r="N169" s="305"/>
      <c r="O169" s="303"/>
      <c r="P169" s="302"/>
      <c r="Q169" s="307"/>
      <c r="R169" s="305"/>
      <c r="S169" s="303"/>
      <c r="T169" s="304"/>
      <c r="U169" s="307"/>
    </row>
    <row r="170" spans="3:23" ht="12.2" customHeight="1">
      <c r="C170" s="428" t="s">
        <v>309</v>
      </c>
      <c r="D170" s="308"/>
      <c r="E170" s="308"/>
      <c r="F170" s="308"/>
      <c r="G170" s="308"/>
      <c r="H170" s="308"/>
      <c r="I170" s="308"/>
      <c r="J170" s="308"/>
      <c r="K170" s="308"/>
      <c r="L170" s="308"/>
      <c r="M170" s="308"/>
      <c r="N170" s="308"/>
      <c r="O170" s="308"/>
      <c r="P170" s="308"/>
      <c r="Q170" s="308"/>
      <c r="R170" s="308"/>
      <c r="S170" s="308"/>
      <c r="T170" s="308"/>
      <c r="U170" s="308"/>
    </row>
    <row r="171" spans="3:23" ht="12.2" customHeight="1">
      <c r="C171" s="428"/>
      <c r="D171" s="308"/>
      <c r="E171" s="308"/>
      <c r="F171" s="308"/>
      <c r="G171" s="308"/>
      <c r="H171" s="308"/>
      <c r="I171" s="308"/>
      <c r="J171" s="308"/>
      <c r="K171" s="308"/>
      <c r="L171" s="308"/>
      <c r="M171" s="308"/>
      <c r="N171" s="308"/>
      <c r="O171" s="308"/>
      <c r="P171" s="308"/>
      <c r="Q171" s="308"/>
      <c r="R171" s="308"/>
      <c r="S171" s="308"/>
      <c r="T171" s="308"/>
      <c r="U171" s="308"/>
    </row>
    <row r="172" spans="3:23" ht="12.2" customHeight="1">
      <c r="C172" s="428"/>
      <c r="D172" s="308"/>
      <c r="E172" s="308"/>
      <c r="F172" s="308"/>
      <c r="G172" s="308"/>
      <c r="H172" s="308"/>
      <c r="I172" s="308"/>
      <c r="J172" s="308"/>
      <c r="K172" s="812"/>
      <c r="L172" s="308"/>
      <c r="M172" s="308"/>
      <c r="N172" s="308"/>
      <c r="O172" s="308"/>
      <c r="P172" s="308"/>
      <c r="Q172" s="308"/>
      <c r="R172" s="308"/>
      <c r="S172" s="308"/>
      <c r="T172" s="308"/>
      <c r="U172" s="308"/>
    </row>
    <row r="173" spans="3:23" ht="12.2" customHeight="1">
      <c r="C173" s="428"/>
      <c r="D173" s="308"/>
      <c r="E173" s="308"/>
      <c r="F173" s="308"/>
      <c r="G173" s="308"/>
      <c r="H173" s="308"/>
      <c r="I173" s="308"/>
      <c r="J173" s="308"/>
      <c r="K173" s="812"/>
      <c r="L173" s="308"/>
      <c r="M173" s="308"/>
      <c r="N173" s="308"/>
      <c r="O173" s="308"/>
      <c r="P173" s="308"/>
      <c r="Q173" s="308"/>
      <c r="R173" s="308"/>
      <c r="S173" s="308"/>
      <c r="T173" s="308"/>
      <c r="U173" s="308"/>
    </row>
    <row r="174" spans="3:23" ht="12.2" customHeight="1">
      <c r="C174" s="428"/>
      <c r="D174" s="308"/>
      <c r="E174" s="308"/>
      <c r="F174" s="308"/>
      <c r="G174" s="308"/>
      <c r="H174" s="308"/>
      <c r="I174" s="308"/>
      <c r="J174" s="308"/>
      <c r="K174" s="812"/>
      <c r="L174" s="308"/>
      <c r="M174" s="308"/>
      <c r="N174" s="308"/>
      <c r="O174" s="308"/>
      <c r="P174" s="308"/>
      <c r="Q174" s="308"/>
      <c r="R174" s="308"/>
      <c r="S174" s="308"/>
      <c r="T174" s="308"/>
      <c r="U174" s="308"/>
    </row>
    <row r="175" spans="3:23" ht="12.2" customHeight="1">
      <c r="C175" s="428"/>
      <c r="D175" s="308"/>
      <c r="E175" s="308"/>
      <c r="F175" s="308"/>
      <c r="G175" s="308"/>
      <c r="H175" s="812"/>
      <c r="I175" s="308"/>
      <c r="J175" s="308"/>
      <c r="K175" s="812"/>
      <c r="L175" s="308"/>
      <c r="M175" s="308"/>
      <c r="N175" s="308"/>
      <c r="O175" s="308"/>
      <c r="P175" s="308"/>
      <c r="Q175" s="308"/>
      <c r="R175" s="308"/>
      <c r="S175" s="308"/>
      <c r="T175" s="308"/>
      <c r="U175" s="308"/>
    </row>
    <row r="176" spans="3:23" ht="12.2" customHeight="1">
      <c r="C176" s="428"/>
      <c r="D176" s="308"/>
      <c r="E176" s="308"/>
      <c r="F176" s="308"/>
      <c r="G176" s="308"/>
      <c r="H176" s="308"/>
      <c r="I176" s="308"/>
      <c r="J176" s="308"/>
      <c r="K176" s="812"/>
      <c r="L176" s="308"/>
      <c r="M176" s="308"/>
      <c r="N176" s="308"/>
      <c r="O176" s="308"/>
      <c r="P176" s="308"/>
      <c r="Q176" s="308"/>
      <c r="R176" s="308"/>
      <c r="S176" s="308"/>
      <c r="T176" s="308"/>
      <c r="U176" s="308"/>
    </row>
    <row r="177" spans="3:22" ht="12.2" customHeight="1">
      <c r="C177" s="428"/>
      <c r="D177" s="308"/>
      <c r="E177" s="308"/>
      <c r="F177" s="308"/>
      <c r="G177" s="308"/>
      <c r="H177" s="308"/>
      <c r="I177" s="308"/>
      <c r="J177" s="308"/>
      <c r="K177" s="812"/>
      <c r="L177" s="308"/>
      <c r="M177" s="308"/>
      <c r="N177" s="308"/>
      <c r="O177" s="308"/>
      <c r="P177" s="308"/>
      <c r="Q177" s="308"/>
      <c r="R177" s="308"/>
      <c r="S177" s="308"/>
      <c r="T177" s="308"/>
      <c r="U177" s="308"/>
    </row>
    <row r="178" spans="3:22" ht="10.5" customHeight="1">
      <c r="C178" s="428"/>
      <c r="D178" s="308"/>
      <c r="E178" s="308"/>
      <c r="F178" s="308"/>
      <c r="G178" s="308"/>
      <c r="H178" s="308"/>
      <c r="I178" s="308"/>
      <c r="J178" s="308"/>
      <c r="K178" s="812"/>
      <c r="L178" s="308"/>
      <c r="M178" s="308"/>
      <c r="N178" s="308"/>
      <c r="O178" s="308"/>
      <c r="P178" s="308"/>
      <c r="Q178" s="308"/>
      <c r="R178" s="308"/>
      <c r="S178" s="308"/>
      <c r="T178" s="308"/>
      <c r="U178" s="308"/>
    </row>
    <row r="179" spans="3:22" ht="9.75" customHeight="1">
      <c r="C179" s="428"/>
      <c r="D179" s="308"/>
      <c r="E179" s="308"/>
      <c r="F179" s="308"/>
      <c r="G179" s="308"/>
      <c r="H179" s="308"/>
      <c r="I179" s="308"/>
      <c r="J179" s="308"/>
      <c r="K179" s="812"/>
      <c r="L179" s="308"/>
      <c r="M179" s="308"/>
      <c r="N179" s="308"/>
      <c r="O179" s="308"/>
      <c r="P179" s="308"/>
      <c r="Q179" s="308"/>
      <c r="R179" s="308"/>
      <c r="S179" s="308"/>
      <c r="T179" s="308"/>
      <c r="U179" s="308"/>
    </row>
    <row r="180" spans="3:22" ht="9.75" customHeight="1">
      <c r="C180" s="428"/>
      <c r="D180" s="308"/>
      <c r="E180" s="308"/>
      <c r="F180" s="308"/>
      <c r="G180" s="308"/>
      <c r="H180" s="308"/>
      <c r="I180" s="308"/>
      <c r="J180" s="308"/>
      <c r="K180" s="812"/>
      <c r="L180" s="308"/>
      <c r="M180" s="308"/>
      <c r="N180" s="308"/>
      <c r="O180" s="308"/>
      <c r="P180" s="308"/>
      <c r="Q180" s="308"/>
      <c r="R180" s="308"/>
      <c r="S180" s="308"/>
      <c r="T180" s="308"/>
      <c r="U180" s="308"/>
    </row>
    <row r="181" spans="3:22" ht="9.75" customHeight="1">
      <c r="C181" s="428"/>
      <c r="D181" s="308"/>
      <c r="E181" s="308"/>
      <c r="F181" s="308"/>
      <c r="G181" s="308"/>
      <c r="H181" s="308"/>
      <c r="I181" s="308"/>
      <c r="J181" s="308"/>
      <c r="K181" s="812"/>
      <c r="L181" s="308"/>
      <c r="M181" s="308"/>
      <c r="N181" s="308"/>
      <c r="O181" s="308"/>
      <c r="P181" s="308"/>
      <c r="Q181" s="308"/>
      <c r="R181" s="308"/>
      <c r="S181" s="308"/>
      <c r="T181" s="308"/>
      <c r="U181" s="308"/>
    </row>
    <row r="182" spans="3:22" ht="9.75" customHeight="1">
      <c r="C182" s="428"/>
      <c r="D182" s="308"/>
      <c r="E182" s="308"/>
      <c r="F182" s="308"/>
      <c r="G182" s="308"/>
      <c r="H182" s="308"/>
      <c r="I182" s="308"/>
      <c r="J182" s="308"/>
      <c r="K182" s="812"/>
      <c r="L182" s="308"/>
      <c r="M182" s="308"/>
      <c r="N182" s="308"/>
      <c r="O182" s="308"/>
      <c r="P182" s="308"/>
      <c r="Q182" s="308"/>
      <c r="R182" s="308"/>
      <c r="S182" s="308"/>
      <c r="T182" s="308"/>
      <c r="U182" s="308"/>
    </row>
    <row r="183" spans="3:22" ht="9.75" customHeight="1">
      <c r="C183" s="428"/>
      <c r="D183" s="308"/>
      <c r="E183" s="308"/>
      <c r="F183" s="308"/>
      <c r="G183" s="308"/>
      <c r="H183" s="308"/>
      <c r="I183" s="308"/>
      <c r="J183" s="308"/>
      <c r="K183" s="812"/>
      <c r="L183" s="308"/>
      <c r="M183" s="308"/>
      <c r="N183" s="308"/>
      <c r="O183" s="308"/>
      <c r="P183" s="308"/>
      <c r="Q183" s="308"/>
      <c r="R183" s="308"/>
      <c r="S183" s="308"/>
      <c r="T183" s="308"/>
      <c r="U183" s="308"/>
    </row>
    <row r="184" spans="3:22" ht="9.75" customHeight="1">
      <c r="C184" s="428"/>
      <c r="D184" s="308"/>
      <c r="E184" s="308"/>
      <c r="F184" s="308"/>
      <c r="G184" s="308"/>
      <c r="H184" s="308"/>
      <c r="I184" s="308"/>
      <c r="J184" s="308"/>
      <c r="K184" s="812"/>
      <c r="L184" s="308"/>
      <c r="M184" s="308"/>
      <c r="N184" s="308"/>
      <c r="O184" s="308"/>
      <c r="P184" s="308"/>
      <c r="Q184" s="308"/>
      <c r="R184" s="308"/>
      <c r="S184" s="308"/>
      <c r="T184" s="308"/>
      <c r="U184" s="308"/>
    </row>
    <row r="185" spans="3:22" ht="9.75" customHeight="1">
      <c r="C185" s="428"/>
      <c r="D185" s="308"/>
      <c r="E185" s="308"/>
      <c r="F185" s="308"/>
      <c r="G185" s="308"/>
      <c r="H185" s="308"/>
      <c r="I185" s="308"/>
      <c r="J185" s="308"/>
      <c r="K185" s="812"/>
      <c r="L185" s="308"/>
      <c r="M185" s="308"/>
      <c r="N185" s="308"/>
      <c r="O185" s="308"/>
      <c r="P185" s="308"/>
      <c r="Q185" s="308"/>
      <c r="R185" s="308"/>
      <c r="S185" s="308"/>
      <c r="T185" s="308"/>
      <c r="U185" s="308"/>
    </row>
    <row r="186" spans="3:22" ht="9.75" customHeight="1" thickBot="1">
      <c r="C186" s="428"/>
      <c r="D186" s="308"/>
      <c r="E186" s="308"/>
      <c r="F186" s="308"/>
      <c r="G186" s="308"/>
      <c r="H186" s="308"/>
      <c r="I186" s="308"/>
      <c r="J186" s="308"/>
      <c r="K186" s="812"/>
      <c r="L186" s="308"/>
      <c r="M186" s="308"/>
      <c r="N186" s="308"/>
      <c r="O186" s="308"/>
      <c r="P186" s="308"/>
      <c r="Q186" s="308"/>
      <c r="R186" s="308"/>
      <c r="S186" s="308"/>
      <c r="T186" s="308"/>
      <c r="U186" s="308"/>
    </row>
    <row r="187" spans="3:22" ht="18" customHeight="1">
      <c r="C187" s="1424" t="s">
        <v>473</v>
      </c>
      <c r="D187" s="308"/>
      <c r="E187" s="4922" t="s">
        <v>529</v>
      </c>
      <c r="F187" s="4923"/>
      <c r="G187" s="4923"/>
      <c r="H187" s="4923"/>
      <c r="I187" s="4923"/>
      <c r="J187" s="4923"/>
      <c r="K187" s="4923"/>
      <c r="L187" s="4923"/>
      <c r="M187" s="4923"/>
      <c r="N187" s="4923"/>
      <c r="O187" s="4923"/>
      <c r="P187" s="4923"/>
      <c r="Q187" s="4923"/>
      <c r="R187" s="4923"/>
      <c r="S187" s="4923"/>
      <c r="T187" s="4924"/>
      <c r="U187" s="308"/>
    </row>
    <row r="188" spans="3:22" ht="21.2" customHeight="1" thickBot="1">
      <c r="C188" s="1425"/>
      <c r="D188" s="308"/>
      <c r="E188" s="4925" t="s">
        <v>474</v>
      </c>
      <c r="F188" s="4926"/>
      <c r="G188" s="4926"/>
      <c r="H188" s="4926"/>
      <c r="I188" s="4926"/>
      <c r="J188" s="4926"/>
      <c r="K188" s="4926"/>
      <c r="L188" s="4926"/>
      <c r="M188" s="4926"/>
      <c r="N188" s="4926"/>
      <c r="O188" s="4926"/>
      <c r="P188" s="4926"/>
      <c r="Q188" s="4926"/>
      <c r="R188" s="4926"/>
      <c r="S188" s="4926"/>
      <c r="T188" s="4927"/>
      <c r="U188" s="308"/>
    </row>
    <row r="189" spans="3:22" ht="21.2" customHeight="1">
      <c r="C189" s="1425"/>
      <c r="D189" s="308"/>
      <c r="E189" s="1426"/>
      <c r="F189" s="809"/>
      <c r="G189" s="809"/>
      <c r="H189" s="809"/>
      <c r="I189" s="809"/>
      <c r="J189" s="809"/>
      <c r="K189" s="809"/>
      <c r="L189" s="809"/>
      <c r="M189" s="809"/>
      <c r="N189" s="809"/>
      <c r="O189" s="809"/>
      <c r="P189" s="809"/>
      <c r="Q189" s="809"/>
      <c r="R189" s="809"/>
      <c r="S189" s="809"/>
      <c r="T189" s="809"/>
      <c r="U189" s="308"/>
    </row>
    <row r="190" spans="3:22" ht="12" thickBot="1">
      <c r="C190" s="1288"/>
      <c r="D190" s="308"/>
      <c r="E190" s="1427"/>
      <c r="F190" s="1427"/>
      <c r="G190" s="1427"/>
      <c r="H190" s="1427"/>
      <c r="I190" s="1427"/>
      <c r="J190" s="1427"/>
      <c r="K190" s="1427"/>
      <c r="L190" s="1427"/>
      <c r="M190" s="1427"/>
      <c r="N190" s="1427"/>
      <c r="O190" s="1427"/>
      <c r="P190" s="1427"/>
      <c r="Q190" s="1427"/>
      <c r="R190" s="1427"/>
      <c r="S190" s="1427"/>
      <c r="T190" s="1427"/>
      <c r="U190" s="1427"/>
      <c r="V190" s="266"/>
    </row>
    <row r="191" spans="3:22" ht="22.7" customHeight="1" thickBot="1">
      <c r="C191" s="4919" t="s">
        <v>531</v>
      </c>
      <c r="D191" s="4920"/>
      <c r="E191" s="4920"/>
      <c r="F191" s="4920"/>
      <c r="G191" s="4920"/>
      <c r="H191" s="4921"/>
      <c r="I191" s="4919" t="s">
        <v>532</v>
      </c>
      <c r="J191" s="4920"/>
      <c r="K191" s="4920"/>
      <c r="L191" s="4920"/>
      <c r="M191" s="4920"/>
      <c r="N191" s="4921"/>
      <c r="O191" s="4919" t="s">
        <v>533</v>
      </c>
      <c r="P191" s="4920"/>
      <c r="Q191" s="4920"/>
      <c r="R191" s="4920"/>
      <c r="S191" s="4920"/>
      <c r="T191" s="4921"/>
      <c r="U191" s="308"/>
    </row>
    <row r="192" spans="3:22" ht="44.45" customHeight="1" thickBot="1">
      <c r="C192" s="1369" t="s">
        <v>457</v>
      </c>
      <c r="D192" s="1428" t="s">
        <v>461</v>
      </c>
      <c r="E192" s="1429" t="s">
        <v>462</v>
      </c>
      <c r="F192" s="1428" t="s">
        <v>463</v>
      </c>
      <c r="G192" s="1429" t="s">
        <v>570</v>
      </c>
      <c r="H192" s="1754" t="s">
        <v>102</v>
      </c>
      <c r="I192" s="1369" t="s">
        <v>457</v>
      </c>
      <c r="J192" s="1428" t="s">
        <v>461</v>
      </c>
      <c r="K192" s="1429" t="s">
        <v>462</v>
      </c>
      <c r="L192" s="1428" t="s">
        <v>463</v>
      </c>
      <c r="M192" s="1429" t="s">
        <v>570</v>
      </c>
      <c r="N192" s="1754" t="s">
        <v>102</v>
      </c>
      <c r="O192" s="1369" t="s">
        <v>457</v>
      </c>
      <c r="P192" s="1428" t="s">
        <v>461</v>
      </c>
      <c r="Q192" s="1429" t="s">
        <v>462</v>
      </c>
      <c r="R192" s="1428" t="s">
        <v>463</v>
      </c>
      <c r="S192" s="1429" t="s">
        <v>570</v>
      </c>
      <c r="T192" s="1754" t="s">
        <v>102</v>
      </c>
      <c r="U192" s="1290"/>
      <c r="V192" s="1273"/>
    </row>
    <row r="193" spans="3:24" ht="18" customHeight="1">
      <c r="C193" s="442">
        <v>2001</v>
      </c>
      <c r="D193" s="1430">
        <v>16</v>
      </c>
      <c r="E193" s="1431">
        <v>19</v>
      </c>
      <c r="F193" s="1432">
        <v>187</v>
      </c>
      <c r="G193" s="1432">
        <v>6</v>
      </c>
      <c r="H193" s="1433">
        <f>SUM(D193:G193)</f>
        <v>228</v>
      </c>
      <c r="I193" s="442">
        <v>2001</v>
      </c>
      <c r="J193" s="1341">
        <v>19</v>
      </c>
      <c r="K193" s="1341">
        <v>15</v>
      </c>
      <c r="L193" s="1434">
        <v>123</v>
      </c>
      <c r="M193" s="1430">
        <v>0</v>
      </c>
      <c r="N193" s="1433">
        <f>SUM(J193:M193)</f>
        <v>157</v>
      </c>
      <c r="O193" s="699">
        <v>2001</v>
      </c>
      <c r="P193" s="1430">
        <v>-3</v>
      </c>
      <c r="Q193" s="1431">
        <v>4</v>
      </c>
      <c r="R193" s="1432">
        <v>64</v>
      </c>
      <c r="S193" s="1430">
        <f>SUM(G193-M193)</f>
        <v>6</v>
      </c>
      <c r="T193" s="1433">
        <v>71</v>
      </c>
      <c r="U193" s="418"/>
    </row>
    <row r="194" spans="3:24" ht="18" customHeight="1">
      <c r="C194" s="442">
        <v>2002</v>
      </c>
      <c r="D194" s="892">
        <v>17</v>
      </c>
      <c r="E194" s="1721">
        <v>29</v>
      </c>
      <c r="F194" s="824">
        <v>158</v>
      </c>
      <c r="G194" s="824">
        <v>3</v>
      </c>
      <c r="H194" s="936">
        <f>SUM(D194:G194)</f>
        <v>207</v>
      </c>
      <c r="I194" s="442">
        <v>2002</v>
      </c>
      <c r="J194" s="706">
        <v>18</v>
      </c>
      <c r="K194" s="706">
        <v>26</v>
      </c>
      <c r="L194" s="1435">
        <v>95</v>
      </c>
      <c r="M194" s="892">
        <v>2</v>
      </c>
      <c r="N194" s="936">
        <f>SUM(J194:M194)</f>
        <v>141</v>
      </c>
      <c r="O194" s="442">
        <v>2002</v>
      </c>
      <c r="P194" s="892">
        <v>-1</v>
      </c>
      <c r="Q194" s="1721">
        <v>3</v>
      </c>
      <c r="R194" s="824">
        <v>63</v>
      </c>
      <c r="S194" s="1721">
        <f>SUM(G194-M194)</f>
        <v>1</v>
      </c>
      <c r="T194" s="936">
        <v>66</v>
      </c>
      <c r="U194" s="418"/>
    </row>
    <row r="195" spans="3:24" ht="18" customHeight="1">
      <c r="C195" s="442">
        <v>2003</v>
      </c>
      <c r="D195" s="892">
        <v>26</v>
      </c>
      <c r="E195" s="1721">
        <v>29</v>
      </c>
      <c r="F195" s="824">
        <v>174</v>
      </c>
      <c r="G195" s="824">
        <v>2</v>
      </c>
      <c r="H195" s="936">
        <f>SUM(D195:G195)</f>
        <v>231</v>
      </c>
      <c r="I195" s="442">
        <v>2003</v>
      </c>
      <c r="J195" s="706">
        <v>11</v>
      </c>
      <c r="K195" s="706">
        <v>20</v>
      </c>
      <c r="L195" s="1435">
        <v>81</v>
      </c>
      <c r="M195" s="892">
        <v>4</v>
      </c>
      <c r="N195" s="936">
        <f>SUM(J195:M195)</f>
        <v>116</v>
      </c>
      <c r="O195" s="442">
        <v>2003</v>
      </c>
      <c r="P195" s="892">
        <v>15</v>
      </c>
      <c r="Q195" s="1721">
        <v>9</v>
      </c>
      <c r="R195" s="824">
        <v>93</v>
      </c>
      <c r="S195" s="1721">
        <f>SUM(G195-M195)</f>
        <v>-2</v>
      </c>
      <c r="T195" s="936">
        <v>115</v>
      </c>
      <c r="U195" s="418"/>
    </row>
    <row r="196" spans="3:24" ht="18" customHeight="1">
      <c r="C196" s="442">
        <v>2004</v>
      </c>
      <c r="D196" s="892">
        <v>16</v>
      </c>
      <c r="E196" s="1721">
        <v>43</v>
      </c>
      <c r="F196" s="824">
        <v>186</v>
      </c>
      <c r="G196" s="824">
        <v>3</v>
      </c>
      <c r="H196" s="936">
        <f>SUM(D196:G196)</f>
        <v>248</v>
      </c>
      <c r="I196" s="442">
        <v>2004</v>
      </c>
      <c r="J196" s="706">
        <v>10</v>
      </c>
      <c r="K196" s="706">
        <v>16</v>
      </c>
      <c r="L196" s="1435">
        <v>79</v>
      </c>
      <c r="M196" s="892">
        <v>4</v>
      </c>
      <c r="N196" s="936">
        <f>SUM(J196:M196)</f>
        <v>109</v>
      </c>
      <c r="O196" s="442">
        <v>2004</v>
      </c>
      <c r="P196" s="892">
        <v>6</v>
      </c>
      <c r="Q196" s="1721">
        <v>27</v>
      </c>
      <c r="R196" s="824">
        <v>107</v>
      </c>
      <c r="S196" s="1721">
        <f>SUM(G196-M196)</f>
        <v>-1</v>
      </c>
      <c r="T196" s="936">
        <v>139</v>
      </c>
      <c r="U196" s="418"/>
      <c r="V196" s="1263"/>
    </row>
    <row r="197" spans="3:24" ht="18" customHeight="1">
      <c r="C197" s="443" t="s">
        <v>294</v>
      </c>
      <c r="D197" s="892">
        <v>22</v>
      </c>
      <c r="E197" s="1721">
        <v>20</v>
      </c>
      <c r="F197" s="824">
        <v>178</v>
      </c>
      <c r="G197" s="824">
        <v>5</v>
      </c>
      <c r="H197" s="936">
        <f>SUM(D197:G197)</f>
        <v>225</v>
      </c>
      <c r="I197" s="443" t="s">
        <v>294</v>
      </c>
      <c r="J197" s="706">
        <v>15</v>
      </c>
      <c r="K197" s="706">
        <v>14</v>
      </c>
      <c r="L197" s="1435">
        <v>97</v>
      </c>
      <c r="M197" s="892">
        <v>8</v>
      </c>
      <c r="N197" s="936">
        <f>SUM(J197:M197)</f>
        <v>134</v>
      </c>
      <c r="O197" s="443" t="s">
        <v>294</v>
      </c>
      <c r="P197" s="892">
        <v>7</v>
      </c>
      <c r="Q197" s="1721">
        <v>6</v>
      </c>
      <c r="R197" s="824">
        <v>81</v>
      </c>
      <c r="S197" s="1721">
        <f>SUM(G197-M197)</f>
        <v>-3</v>
      </c>
      <c r="T197" s="936">
        <v>91</v>
      </c>
      <c r="U197" s="595"/>
      <c r="V197" s="1278"/>
    </row>
    <row r="198" spans="3:24" ht="18" customHeight="1">
      <c r="C198" s="698" t="s">
        <v>418</v>
      </c>
      <c r="D198" s="892">
        <v>22</v>
      </c>
      <c r="E198" s="1721">
        <v>37</v>
      </c>
      <c r="F198" s="824">
        <v>212</v>
      </c>
      <c r="G198" s="824">
        <v>4</v>
      </c>
      <c r="H198" s="936">
        <v>275</v>
      </c>
      <c r="I198" s="698" t="s">
        <v>418</v>
      </c>
      <c r="J198" s="706">
        <v>8</v>
      </c>
      <c r="K198" s="706">
        <v>27</v>
      </c>
      <c r="L198" s="1435">
        <v>108</v>
      </c>
      <c r="M198" s="892">
        <v>5</v>
      </c>
      <c r="N198" s="936">
        <v>148</v>
      </c>
      <c r="O198" s="698" t="s">
        <v>418</v>
      </c>
      <c r="P198" s="892">
        <v>14</v>
      </c>
      <c r="Q198" s="1721">
        <v>10</v>
      </c>
      <c r="R198" s="824">
        <v>104</v>
      </c>
      <c r="S198" s="1721">
        <v>-1</v>
      </c>
      <c r="T198" s="936">
        <v>127</v>
      </c>
      <c r="U198" s="595"/>
      <c r="V198" s="1278"/>
    </row>
    <row r="199" spans="3:24" ht="18" customHeight="1">
      <c r="C199" s="697" t="s">
        <v>521</v>
      </c>
      <c r="D199" s="892">
        <v>8</v>
      </c>
      <c r="E199" s="892">
        <v>37</v>
      </c>
      <c r="F199" s="892">
        <v>180</v>
      </c>
      <c r="G199" s="892">
        <v>2</v>
      </c>
      <c r="H199" s="892">
        <v>227</v>
      </c>
      <c r="I199" s="698" t="s">
        <v>521</v>
      </c>
      <c r="J199" s="892">
        <v>5</v>
      </c>
      <c r="K199" s="892">
        <v>20</v>
      </c>
      <c r="L199" s="892">
        <v>96</v>
      </c>
      <c r="M199" s="892">
        <v>13</v>
      </c>
      <c r="N199" s="892">
        <v>134</v>
      </c>
      <c r="O199" s="698" t="s">
        <v>521</v>
      </c>
      <c r="P199" s="892">
        <v>3</v>
      </c>
      <c r="Q199" s="892">
        <v>17</v>
      </c>
      <c r="R199" s="892">
        <v>84</v>
      </c>
      <c r="S199" s="824">
        <v>-11</v>
      </c>
      <c r="T199" s="936">
        <v>93</v>
      </c>
      <c r="U199" s="595"/>
      <c r="V199" s="1278"/>
    </row>
    <row r="200" spans="3:24" ht="18" customHeight="1">
      <c r="C200" s="1264" t="s">
        <v>245</v>
      </c>
      <c r="D200" s="706">
        <v>13</v>
      </c>
      <c r="E200" s="1436">
        <v>37</v>
      </c>
      <c r="F200" s="1436">
        <v>150</v>
      </c>
      <c r="G200" s="1436">
        <v>3</v>
      </c>
      <c r="H200" s="1437">
        <v>203</v>
      </c>
      <c r="I200" s="697" t="s">
        <v>245</v>
      </c>
      <c r="J200" s="1436">
        <v>10</v>
      </c>
      <c r="K200" s="1436">
        <v>15</v>
      </c>
      <c r="L200" s="1436">
        <v>97</v>
      </c>
      <c r="M200" s="1436">
        <v>2</v>
      </c>
      <c r="N200" s="1437">
        <v>124</v>
      </c>
      <c r="O200" s="697" t="s">
        <v>245</v>
      </c>
      <c r="P200" s="1436">
        <v>3</v>
      </c>
      <c r="Q200" s="1436">
        <v>22</v>
      </c>
      <c r="R200" s="1436">
        <v>53</v>
      </c>
      <c r="S200" s="1436">
        <v>1</v>
      </c>
      <c r="T200" s="193">
        <v>79</v>
      </c>
      <c r="U200" s="55"/>
      <c r="V200" s="413"/>
    </row>
    <row r="201" spans="3:24" ht="18" customHeight="1">
      <c r="C201" s="698" t="s">
        <v>623</v>
      </c>
      <c r="D201" s="706">
        <f>SUM(D204:D207)</f>
        <v>14</v>
      </c>
      <c r="E201" s="706">
        <f t="shared" ref="E201:T201" si="77">SUM(E204:E207)</f>
        <v>42</v>
      </c>
      <c r="F201" s="706">
        <f t="shared" si="77"/>
        <v>160</v>
      </c>
      <c r="G201" s="706">
        <f t="shared" si="77"/>
        <v>6</v>
      </c>
      <c r="H201" s="1438">
        <f t="shared" si="77"/>
        <v>222</v>
      </c>
      <c r="I201" s="1265" t="s">
        <v>623</v>
      </c>
      <c r="J201" s="706">
        <f t="shared" si="77"/>
        <v>5</v>
      </c>
      <c r="K201" s="706">
        <f t="shared" si="77"/>
        <v>19</v>
      </c>
      <c r="L201" s="706">
        <f t="shared" si="77"/>
        <v>80</v>
      </c>
      <c r="M201" s="706">
        <f t="shared" si="77"/>
        <v>7</v>
      </c>
      <c r="N201" s="1438">
        <f t="shared" si="77"/>
        <v>111</v>
      </c>
      <c r="O201" s="1265" t="s">
        <v>623</v>
      </c>
      <c r="P201" s="706">
        <f t="shared" si="77"/>
        <v>9</v>
      </c>
      <c r="Q201" s="706">
        <f t="shared" si="77"/>
        <v>23</v>
      </c>
      <c r="R201" s="706">
        <f t="shared" si="77"/>
        <v>80</v>
      </c>
      <c r="S201" s="1435">
        <f t="shared" si="77"/>
        <v>-1</v>
      </c>
      <c r="T201" s="1438">
        <f t="shared" si="77"/>
        <v>111</v>
      </c>
      <c r="U201" s="55"/>
      <c r="V201" s="413"/>
    </row>
    <row r="202" spans="3:24" ht="18" customHeight="1">
      <c r="C202" s="698" t="s">
        <v>681</v>
      </c>
      <c r="D202" s="706">
        <f>SUM(D208:D211)</f>
        <v>5</v>
      </c>
      <c r="E202" s="706">
        <f t="shared" ref="E202:T202" si="78">SUM(E208:E211)</f>
        <v>36</v>
      </c>
      <c r="F202" s="706">
        <f t="shared" si="78"/>
        <v>145</v>
      </c>
      <c r="G202" s="706">
        <f t="shared" si="78"/>
        <v>9</v>
      </c>
      <c r="H202" s="1438">
        <f t="shared" si="78"/>
        <v>195</v>
      </c>
      <c r="I202" s="1265" t="s">
        <v>681</v>
      </c>
      <c r="J202" s="706">
        <f t="shared" si="78"/>
        <v>6</v>
      </c>
      <c r="K202" s="706">
        <f t="shared" si="78"/>
        <v>20</v>
      </c>
      <c r="L202" s="706">
        <f t="shared" si="78"/>
        <v>88</v>
      </c>
      <c r="M202" s="706">
        <f t="shared" si="78"/>
        <v>9</v>
      </c>
      <c r="N202" s="1438">
        <f t="shared" si="78"/>
        <v>123</v>
      </c>
      <c r="O202" s="1265" t="s">
        <v>681</v>
      </c>
      <c r="P202" s="706">
        <f t="shared" si="78"/>
        <v>-1</v>
      </c>
      <c r="Q202" s="706">
        <f t="shared" si="78"/>
        <v>16</v>
      </c>
      <c r="R202" s="706">
        <f t="shared" si="78"/>
        <v>57</v>
      </c>
      <c r="S202" s="1435">
        <f t="shared" si="78"/>
        <v>0</v>
      </c>
      <c r="T202" s="1438">
        <f t="shared" si="78"/>
        <v>72</v>
      </c>
      <c r="U202" s="55"/>
      <c r="V202" s="413"/>
    </row>
    <row r="203" spans="3:24" ht="18" customHeight="1" thickBot="1">
      <c r="C203" s="1755" t="s">
        <v>737</v>
      </c>
      <c r="D203" s="1756">
        <f>SUM(D212:D215)</f>
        <v>15</v>
      </c>
      <c r="E203" s="1756">
        <f t="shared" ref="E203:H203" si="79">SUM(E212:E215)</f>
        <v>37</v>
      </c>
      <c r="F203" s="1756">
        <f t="shared" si="79"/>
        <v>156</v>
      </c>
      <c r="G203" s="1756">
        <f t="shared" si="79"/>
        <v>7</v>
      </c>
      <c r="H203" s="1756">
        <f t="shared" si="79"/>
        <v>215</v>
      </c>
      <c r="I203" s="1755" t="s">
        <v>737</v>
      </c>
      <c r="J203" s="1756">
        <f>SUM(J212:J215)</f>
        <v>10</v>
      </c>
      <c r="K203" s="1756">
        <f t="shared" ref="K203:N203" si="80">SUM(K212:K215)</f>
        <v>24</v>
      </c>
      <c r="L203" s="1756">
        <f t="shared" si="80"/>
        <v>95</v>
      </c>
      <c r="M203" s="1756">
        <f t="shared" si="80"/>
        <v>8</v>
      </c>
      <c r="N203" s="1756">
        <f t="shared" si="80"/>
        <v>137</v>
      </c>
      <c r="O203" s="1755" t="s">
        <v>737</v>
      </c>
      <c r="P203" s="1756">
        <f>SUM(P212:P215)</f>
        <v>5</v>
      </c>
      <c r="Q203" s="1756">
        <f t="shared" ref="Q203:T203" si="81">SUM(Q212:Q215)</f>
        <v>13</v>
      </c>
      <c r="R203" s="1756">
        <f t="shared" si="81"/>
        <v>61</v>
      </c>
      <c r="S203" s="1756">
        <f t="shared" si="81"/>
        <v>-1</v>
      </c>
      <c r="T203" s="1757">
        <f t="shared" si="81"/>
        <v>62</v>
      </c>
      <c r="U203" s="55"/>
      <c r="V203" s="413"/>
    </row>
    <row r="204" spans="3:24" ht="18" customHeight="1">
      <c r="C204" s="446" t="s">
        <v>412</v>
      </c>
      <c r="D204" s="1434">
        <v>5</v>
      </c>
      <c r="E204" s="1434">
        <v>14</v>
      </c>
      <c r="F204" s="1434">
        <v>52</v>
      </c>
      <c r="G204" s="1434">
        <v>0</v>
      </c>
      <c r="H204" s="1439">
        <f t="shared" ref="H204:H212" si="82">SUM(D204:G204)</f>
        <v>71</v>
      </c>
      <c r="I204" s="446" t="s">
        <v>412</v>
      </c>
      <c r="J204" s="1434">
        <v>1</v>
      </c>
      <c r="K204" s="1434">
        <v>9</v>
      </c>
      <c r="L204" s="1434">
        <v>35</v>
      </c>
      <c r="M204" s="1434">
        <v>3</v>
      </c>
      <c r="N204" s="1434">
        <f t="shared" ref="N204:N213" si="83">SUM(J204:M204)</f>
        <v>48</v>
      </c>
      <c r="O204" s="446" t="s">
        <v>412</v>
      </c>
      <c r="P204" s="1434">
        <f t="shared" ref="P204:S217" si="84">SUM(D204-J204)</f>
        <v>4</v>
      </c>
      <c r="Q204" s="1434">
        <f t="shared" si="84"/>
        <v>5</v>
      </c>
      <c r="R204" s="1434">
        <f t="shared" si="84"/>
        <v>17</v>
      </c>
      <c r="S204" s="1434">
        <f t="shared" si="84"/>
        <v>-3</v>
      </c>
      <c r="T204" s="1439">
        <f t="shared" ref="T204:T212" si="85">SUM(H204-N204)</f>
        <v>23</v>
      </c>
      <c r="U204" s="55"/>
      <c r="V204" s="1262"/>
      <c r="W204" s="435"/>
      <c r="X204" s="435"/>
    </row>
    <row r="205" spans="3:24" ht="18" customHeight="1">
      <c r="C205" s="444" t="s">
        <v>207</v>
      </c>
      <c r="D205" s="1435">
        <v>6</v>
      </c>
      <c r="E205" s="1435">
        <v>9</v>
      </c>
      <c r="F205" s="1435">
        <v>32</v>
      </c>
      <c r="G205" s="1435">
        <v>2</v>
      </c>
      <c r="H205" s="1438">
        <f t="shared" si="82"/>
        <v>49</v>
      </c>
      <c r="I205" s="444" t="s">
        <v>207</v>
      </c>
      <c r="J205" s="1435">
        <v>3</v>
      </c>
      <c r="K205" s="1435">
        <v>3</v>
      </c>
      <c r="L205" s="1435">
        <v>15</v>
      </c>
      <c r="M205" s="1435">
        <v>1</v>
      </c>
      <c r="N205" s="1435">
        <f t="shared" si="83"/>
        <v>22</v>
      </c>
      <c r="O205" s="444" t="s">
        <v>207</v>
      </c>
      <c r="P205" s="1435">
        <f t="shared" si="84"/>
        <v>3</v>
      </c>
      <c r="Q205" s="1435">
        <f t="shared" si="84"/>
        <v>6</v>
      </c>
      <c r="R205" s="1435">
        <f t="shared" si="84"/>
        <v>17</v>
      </c>
      <c r="S205" s="1435">
        <f t="shared" si="84"/>
        <v>1</v>
      </c>
      <c r="T205" s="1438">
        <f t="shared" si="85"/>
        <v>27</v>
      </c>
      <c r="U205" s="55"/>
      <c r="V205" s="1262"/>
      <c r="W205" s="435"/>
      <c r="X205" s="435"/>
    </row>
    <row r="206" spans="3:24" ht="18" customHeight="1">
      <c r="C206" s="444" t="s">
        <v>328</v>
      </c>
      <c r="D206" s="1435">
        <v>3</v>
      </c>
      <c r="E206" s="1435">
        <v>5</v>
      </c>
      <c r="F206" s="1435">
        <v>32</v>
      </c>
      <c r="G206" s="1435">
        <v>0</v>
      </c>
      <c r="H206" s="1438">
        <f t="shared" si="82"/>
        <v>40</v>
      </c>
      <c r="I206" s="444" t="s">
        <v>328</v>
      </c>
      <c r="J206" s="1435">
        <v>1</v>
      </c>
      <c r="K206" s="1435">
        <v>3</v>
      </c>
      <c r="L206" s="1435">
        <v>16</v>
      </c>
      <c r="M206" s="1435">
        <v>3</v>
      </c>
      <c r="N206" s="1435">
        <f t="shared" si="83"/>
        <v>23</v>
      </c>
      <c r="O206" s="444" t="s">
        <v>328</v>
      </c>
      <c r="P206" s="1435">
        <f t="shared" si="84"/>
        <v>2</v>
      </c>
      <c r="Q206" s="1435">
        <f t="shared" si="84"/>
        <v>2</v>
      </c>
      <c r="R206" s="1435">
        <f t="shared" si="84"/>
        <v>16</v>
      </c>
      <c r="S206" s="1435">
        <f t="shared" si="84"/>
        <v>-3</v>
      </c>
      <c r="T206" s="1438">
        <f t="shared" si="85"/>
        <v>17</v>
      </c>
      <c r="U206" s="55"/>
      <c r="V206" s="1262"/>
      <c r="W206" s="435"/>
      <c r="X206" s="435"/>
    </row>
    <row r="207" spans="3:24" ht="18" customHeight="1" thickBot="1">
      <c r="C207" s="445" t="s">
        <v>547</v>
      </c>
      <c r="D207" s="1440">
        <v>0</v>
      </c>
      <c r="E207" s="1440">
        <v>14</v>
      </c>
      <c r="F207" s="1440">
        <v>44</v>
      </c>
      <c r="G207" s="1440">
        <v>4</v>
      </c>
      <c r="H207" s="1441">
        <f t="shared" si="82"/>
        <v>62</v>
      </c>
      <c r="I207" s="445" t="s">
        <v>547</v>
      </c>
      <c r="J207" s="1440">
        <v>0</v>
      </c>
      <c r="K207" s="1440">
        <v>4</v>
      </c>
      <c r="L207" s="1440">
        <v>14</v>
      </c>
      <c r="M207" s="1440">
        <v>0</v>
      </c>
      <c r="N207" s="1440">
        <f t="shared" si="83"/>
        <v>18</v>
      </c>
      <c r="O207" s="445" t="s">
        <v>547</v>
      </c>
      <c r="P207" s="1440">
        <f t="shared" si="84"/>
        <v>0</v>
      </c>
      <c r="Q207" s="1440">
        <f t="shared" si="84"/>
        <v>10</v>
      </c>
      <c r="R207" s="1440">
        <f t="shared" si="84"/>
        <v>30</v>
      </c>
      <c r="S207" s="1440">
        <f t="shared" si="84"/>
        <v>4</v>
      </c>
      <c r="T207" s="1441">
        <f t="shared" si="85"/>
        <v>44</v>
      </c>
      <c r="U207" s="55"/>
      <c r="V207" s="1262"/>
      <c r="W207" s="1279"/>
      <c r="X207" s="435"/>
    </row>
    <row r="208" spans="3:24" ht="18" customHeight="1">
      <c r="C208" s="446" t="s">
        <v>599</v>
      </c>
      <c r="D208" s="1434">
        <v>0</v>
      </c>
      <c r="E208" s="1434">
        <v>18</v>
      </c>
      <c r="F208" s="1434">
        <v>52</v>
      </c>
      <c r="G208" s="1434">
        <v>2</v>
      </c>
      <c r="H208" s="1439">
        <f t="shared" si="82"/>
        <v>72</v>
      </c>
      <c r="I208" s="446" t="s">
        <v>599</v>
      </c>
      <c r="J208" s="1434">
        <v>2</v>
      </c>
      <c r="K208" s="1434">
        <v>6</v>
      </c>
      <c r="L208" s="1434">
        <v>29</v>
      </c>
      <c r="M208" s="1434">
        <v>2</v>
      </c>
      <c r="N208" s="1434">
        <f t="shared" si="83"/>
        <v>39</v>
      </c>
      <c r="O208" s="446" t="s">
        <v>599</v>
      </c>
      <c r="P208" s="1434">
        <f t="shared" si="84"/>
        <v>-2</v>
      </c>
      <c r="Q208" s="1434">
        <f>SUM(E208-K208)</f>
        <v>12</v>
      </c>
      <c r="R208" s="1434">
        <f t="shared" si="84"/>
        <v>23</v>
      </c>
      <c r="S208" s="1434">
        <f t="shared" si="84"/>
        <v>0</v>
      </c>
      <c r="T208" s="1439">
        <f t="shared" si="85"/>
        <v>33</v>
      </c>
      <c r="U208" s="55"/>
      <c r="V208" s="1262"/>
      <c r="W208" s="435"/>
      <c r="X208" s="435"/>
    </row>
    <row r="209" spans="3:24" ht="18" customHeight="1">
      <c r="C209" s="444" t="s">
        <v>626</v>
      </c>
      <c r="D209" s="1435">
        <v>2</v>
      </c>
      <c r="E209" s="1435">
        <v>4</v>
      </c>
      <c r="F209" s="1435">
        <v>24</v>
      </c>
      <c r="G209" s="1435">
        <v>4</v>
      </c>
      <c r="H209" s="1438">
        <f t="shared" si="82"/>
        <v>34</v>
      </c>
      <c r="I209" s="444" t="s">
        <v>626</v>
      </c>
      <c r="J209" s="1435">
        <v>1</v>
      </c>
      <c r="K209" s="1435">
        <v>5</v>
      </c>
      <c r="L209" s="1435">
        <v>29</v>
      </c>
      <c r="M209" s="1435">
        <v>2</v>
      </c>
      <c r="N209" s="1435">
        <f t="shared" si="83"/>
        <v>37</v>
      </c>
      <c r="O209" s="444" t="s">
        <v>626</v>
      </c>
      <c r="P209" s="1435">
        <f t="shared" si="84"/>
        <v>1</v>
      </c>
      <c r="Q209" s="1435">
        <f t="shared" si="84"/>
        <v>-1</v>
      </c>
      <c r="R209" s="1435">
        <f t="shared" si="84"/>
        <v>-5</v>
      </c>
      <c r="S209" s="1435">
        <f t="shared" si="84"/>
        <v>2</v>
      </c>
      <c r="T209" s="1438">
        <f t="shared" si="85"/>
        <v>-3</v>
      </c>
      <c r="U209" s="55"/>
      <c r="V209" s="1262"/>
      <c r="W209" s="435"/>
      <c r="X209" s="435"/>
    </row>
    <row r="210" spans="3:24" ht="18" customHeight="1">
      <c r="C210" s="444" t="s">
        <v>638</v>
      </c>
      <c r="D210" s="1435">
        <v>2</v>
      </c>
      <c r="E210" s="1435">
        <v>3</v>
      </c>
      <c r="F210" s="1435">
        <v>29</v>
      </c>
      <c r="G210" s="1435">
        <v>1</v>
      </c>
      <c r="H210" s="1438">
        <f t="shared" si="82"/>
        <v>35</v>
      </c>
      <c r="I210" s="444" t="s">
        <v>638</v>
      </c>
      <c r="J210" s="1435">
        <v>3</v>
      </c>
      <c r="K210" s="1435">
        <v>4</v>
      </c>
      <c r="L210" s="1435">
        <v>13</v>
      </c>
      <c r="M210" s="1435">
        <v>4</v>
      </c>
      <c r="N210" s="1435">
        <f t="shared" si="83"/>
        <v>24</v>
      </c>
      <c r="O210" s="444" t="s">
        <v>638</v>
      </c>
      <c r="P210" s="1435">
        <f t="shared" si="84"/>
        <v>-1</v>
      </c>
      <c r="Q210" s="1435">
        <f t="shared" si="84"/>
        <v>-1</v>
      </c>
      <c r="R210" s="1435">
        <f t="shared" si="84"/>
        <v>16</v>
      </c>
      <c r="S210" s="1435">
        <f t="shared" si="84"/>
        <v>-3</v>
      </c>
      <c r="T210" s="1438">
        <f t="shared" si="85"/>
        <v>11</v>
      </c>
      <c r="U210" s="55"/>
      <c r="V210" s="1262"/>
      <c r="W210" s="435"/>
      <c r="X210" s="435"/>
    </row>
    <row r="211" spans="3:24" ht="18" customHeight="1" thickBot="1">
      <c r="C211" s="1580" t="s">
        <v>639</v>
      </c>
      <c r="D211" s="1581">
        <v>1</v>
      </c>
      <c r="E211" s="1581">
        <v>11</v>
      </c>
      <c r="F211" s="1581">
        <v>40</v>
      </c>
      <c r="G211" s="1581">
        <v>2</v>
      </c>
      <c r="H211" s="1582">
        <f t="shared" si="82"/>
        <v>54</v>
      </c>
      <c r="I211" s="1580" t="s">
        <v>639</v>
      </c>
      <c r="J211" s="1581">
        <v>0</v>
      </c>
      <c r="K211" s="1581">
        <v>5</v>
      </c>
      <c r="L211" s="1581">
        <v>17</v>
      </c>
      <c r="M211" s="1581">
        <v>1</v>
      </c>
      <c r="N211" s="1581">
        <f t="shared" si="83"/>
        <v>23</v>
      </c>
      <c r="O211" s="1580" t="s">
        <v>639</v>
      </c>
      <c r="P211" s="1581">
        <f t="shared" si="84"/>
        <v>1</v>
      </c>
      <c r="Q211" s="1581">
        <f t="shared" si="84"/>
        <v>6</v>
      </c>
      <c r="R211" s="1581">
        <f t="shared" si="84"/>
        <v>23</v>
      </c>
      <c r="S211" s="1581">
        <f t="shared" si="84"/>
        <v>1</v>
      </c>
      <c r="T211" s="1582">
        <f t="shared" si="85"/>
        <v>31</v>
      </c>
      <c r="U211" s="55"/>
      <c r="V211" s="1262"/>
      <c r="W211" s="1279"/>
      <c r="X211" s="435"/>
    </row>
    <row r="212" spans="3:24" ht="18" customHeight="1">
      <c r="C212" s="446" t="s">
        <v>689</v>
      </c>
      <c r="D212" s="1341">
        <v>3</v>
      </c>
      <c r="E212" s="1341">
        <v>16</v>
      </c>
      <c r="F212" s="1341">
        <v>41</v>
      </c>
      <c r="G212" s="1341">
        <v>3</v>
      </c>
      <c r="H212" s="1439">
        <f t="shared" si="82"/>
        <v>63</v>
      </c>
      <c r="I212" s="1585" t="s">
        <v>689</v>
      </c>
      <c r="J212" s="1341">
        <v>2</v>
      </c>
      <c r="K212" s="1341">
        <v>10</v>
      </c>
      <c r="L212" s="1341">
        <v>37</v>
      </c>
      <c r="M212" s="1341">
        <v>1</v>
      </c>
      <c r="N212" s="1439">
        <f t="shared" si="83"/>
        <v>50</v>
      </c>
      <c r="O212" s="1585" t="s">
        <v>689</v>
      </c>
      <c r="P212" s="1341">
        <f t="shared" si="84"/>
        <v>1</v>
      </c>
      <c r="Q212" s="1341">
        <f t="shared" si="84"/>
        <v>6</v>
      </c>
      <c r="R212" s="1341">
        <f t="shared" si="84"/>
        <v>4</v>
      </c>
      <c r="S212" s="1341">
        <f t="shared" si="84"/>
        <v>2</v>
      </c>
      <c r="T212" s="1439">
        <f t="shared" si="85"/>
        <v>13</v>
      </c>
      <c r="U212" s="55"/>
      <c r="V212" s="1262"/>
      <c r="W212" s="1279"/>
      <c r="X212" s="435"/>
    </row>
    <row r="213" spans="3:24" ht="18" customHeight="1">
      <c r="C213" s="1586" t="s">
        <v>707</v>
      </c>
      <c r="D213" s="706">
        <v>4</v>
      </c>
      <c r="E213" s="706">
        <v>9</v>
      </c>
      <c r="F213" s="706">
        <v>38</v>
      </c>
      <c r="G213" s="706">
        <v>2</v>
      </c>
      <c r="H213" s="1438">
        <v>53</v>
      </c>
      <c r="I213" s="1586" t="s">
        <v>707</v>
      </c>
      <c r="J213" s="706">
        <v>1</v>
      </c>
      <c r="K213" s="706">
        <v>7</v>
      </c>
      <c r="L213" s="706">
        <v>14</v>
      </c>
      <c r="M213" s="706">
        <v>3</v>
      </c>
      <c r="N213" s="1438">
        <f t="shared" si="83"/>
        <v>25</v>
      </c>
      <c r="O213" s="1586" t="s">
        <v>707</v>
      </c>
      <c r="P213" s="706">
        <f t="shared" si="84"/>
        <v>3</v>
      </c>
      <c r="Q213" s="706">
        <f t="shared" si="84"/>
        <v>2</v>
      </c>
      <c r="R213" s="706">
        <f t="shared" si="84"/>
        <v>24</v>
      </c>
      <c r="S213" s="706">
        <f t="shared" si="84"/>
        <v>-1</v>
      </c>
      <c r="T213" s="1438">
        <v>28</v>
      </c>
      <c r="U213" s="55"/>
      <c r="V213" s="1262"/>
      <c r="W213" s="1279"/>
      <c r="X213" s="435"/>
    </row>
    <row r="214" spans="3:24" ht="18" customHeight="1">
      <c r="C214" s="1580" t="s">
        <v>708</v>
      </c>
      <c r="D214" s="1615">
        <v>2</v>
      </c>
      <c r="E214" s="1615">
        <v>5</v>
      </c>
      <c r="F214" s="1615">
        <v>42</v>
      </c>
      <c r="G214" s="1615">
        <v>2</v>
      </c>
      <c r="H214" s="1582">
        <v>51</v>
      </c>
      <c r="I214" s="1616" t="s">
        <v>708</v>
      </c>
      <c r="J214" s="1615">
        <v>3</v>
      </c>
      <c r="K214" s="1615">
        <v>2</v>
      </c>
      <c r="L214" s="1615">
        <v>23</v>
      </c>
      <c r="M214" s="1615">
        <v>0</v>
      </c>
      <c r="N214" s="1582">
        <f>SUM(J214:M214)</f>
        <v>28</v>
      </c>
      <c r="O214" s="1616" t="s">
        <v>708</v>
      </c>
      <c r="P214" s="1615">
        <f t="shared" si="84"/>
        <v>-1</v>
      </c>
      <c r="Q214" s="1615">
        <f t="shared" si="84"/>
        <v>3</v>
      </c>
      <c r="R214" s="1615">
        <f t="shared" si="84"/>
        <v>19</v>
      </c>
      <c r="S214" s="1615">
        <f t="shared" si="84"/>
        <v>2</v>
      </c>
      <c r="T214" s="1582">
        <v>7</v>
      </c>
      <c r="U214" s="55"/>
      <c r="V214" s="1262"/>
      <c r="W214" s="1279"/>
      <c r="X214" s="435"/>
    </row>
    <row r="215" spans="3:24" ht="18" customHeight="1" thickBot="1">
      <c r="C215" s="1885" t="s">
        <v>709</v>
      </c>
      <c r="D215" s="1886">
        <v>6</v>
      </c>
      <c r="E215" s="1858">
        <v>7</v>
      </c>
      <c r="F215" s="1858">
        <v>35</v>
      </c>
      <c r="G215" s="1858">
        <v>0</v>
      </c>
      <c r="H215" s="1441">
        <v>48</v>
      </c>
      <c r="I215" s="445" t="s">
        <v>709</v>
      </c>
      <c r="J215" s="1858">
        <v>4</v>
      </c>
      <c r="K215" s="1858">
        <v>5</v>
      </c>
      <c r="L215" s="1858">
        <v>21</v>
      </c>
      <c r="M215" s="1858">
        <v>4</v>
      </c>
      <c r="N215" s="1441">
        <f>SUM(J215:M215)</f>
        <v>34</v>
      </c>
      <c r="O215" s="445" t="s">
        <v>709</v>
      </c>
      <c r="P215" s="1858">
        <f t="shared" si="84"/>
        <v>2</v>
      </c>
      <c r="Q215" s="1858">
        <f t="shared" si="84"/>
        <v>2</v>
      </c>
      <c r="R215" s="1858">
        <f t="shared" si="84"/>
        <v>14</v>
      </c>
      <c r="S215" s="1858">
        <f t="shared" si="84"/>
        <v>-4</v>
      </c>
      <c r="T215" s="1441">
        <f>SUM(P215:S215)</f>
        <v>14</v>
      </c>
      <c r="U215" s="55"/>
      <c r="V215" s="1262"/>
      <c r="W215" s="1279"/>
      <c r="X215" s="435"/>
    </row>
    <row r="216" spans="3:24" ht="18" customHeight="1">
      <c r="C216" s="1585" t="s">
        <v>725</v>
      </c>
      <c r="D216" s="1987">
        <v>3</v>
      </c>
      <c r="E216" s="1988">
        <v>11</v>
      </c>
      <c r="F216" s="1988">
        <v>25</v>
      </c>
      <c r="G216" s="1988">
        <v>1</v>
      </c>
      <c r="H216" s="1989">
        <f>SUM(D216:G216)</f>
        <v>40</v>
      </c>
      <c r="I216" s="1585" t="s">
        <v>725</v>
      </c>
      <c r="J216" s="1988">
        <v>2</v>
      </c>
      <c r="K216" s="1988">
        <v>7</v>
      </c>
      <c r="L216" s="1988">
        <v>27</v>
      </c>
      <c r="M216" s="1988">
        <v>0</v>
      </c>
      <c r="N216" s="1989">
        <f>SUM(J216:M216)</f>
        <v>36</v>
      </c>
      <c r="O216" s="1585" t="s">
        <v>725</v>
      </c>
      <c r="P216" s="1988">
        <f t="shared" si="84"/>
        <v>1</v>
      </c>
      <c r="Q216" s="1988">
        <f>SUM(E216-K216)</f>
        <v>4</v>
      </c>
      <c r="R216" s="1988">
        <f t="shared" si="84"/>
        <v>-2</v>
      </c>
      <c r="S216" s="1988">
        <f t="shared" si="84"/>
        <v>1</v>
      </c>
      <c r="T216" s="1989">
        <f>SUM(P216:S216)</f>
        <v>4</v>
      </c>
      <c r="U216" s="55"/>
      <c r="V216" s="1262"/>
      <c r="W216" s="1279"/>
      <c r="X216" s="435"/>
    </row>
    <row r="217" spans="3:24" ht="18" customHeight="1">
      <c r="C217" s="1586" t="s">
        <v>726</v>
      </c>
      <c r="D217" s="1727">
        <v>5</v>
      </c>
      <c r="E217" s="1615">
        <v>8</v>
      </c>
      <c r="F217" s="1615">
        <v>28</v>
      </c>
      <c r="G217" s="1615">
        <v>1</v>
      </c>
      <c r="H217" s="1582">
        <f>SUM(D217:G217)</f>
        <v>42</v>
      </c>
      <c r="I217" s="1586" t="s">
        <v>726</v>
      </c>
      <c r="J217" s="1615">
        <v>2</v>
      </c>
      <c r="K217" s="1615">
        <v>8</v>
      </c>
      <c r="L217" s="1615">
        <v>16</v>
      </c>
      <c r="M217" s="1615">
        <v>1</v>
      </c>
      <c r="N217" s="1582">
        <f>SUM(J217:M217)</f>
        <v>27</v>
      </c>
      <c r="O217" s="1586" t="s">
        <v>726</v>
      </c>
      <c r="P217" s="1615">
        <f t="shared" si="84"/>
        <v>3</v>
      </c>
      <c r="Q217" s="1615">
        <f>SUM(E217-K217)</f>
        <v>0</v>
      </c>
      <c r="R217" s="1615">
        <f>SUM(F217-L217)</f>
        <v>12</v>
      </c>
      <c r="S217" s="1615">
        <f t="shared" si="84"/>
        <v>0</v>
      </c>
      <c r="T217" s="1582">
        <f>SUM(P217:S217)</f>
        <v>15</v>
      </c>
      <c r="U217" s="55"/>
      <c r="V217" s="1262"/>
      <c r="W217" s="1279"/>
      <c r="X217" s="435"/>
    </row>
    <row r="218" spans="3:24" ht="18" customHeight="1">
      <c r="C218" s="1616" t="s">
        <v>727</v>
      </c>
      <c r="D218" s="1727">
        <v>5</v>
      </c>
      <c r="E218" s="1615">
        <v>10</v>
      </c>
      <c r="F218" s="1615">
        <v>30</v>
      </c>
      <c r="G218" s="1615">
        <v>2</v>
      </c>
      <c r="H218" s="1582">
        <f t="shared" ref="H218:H220" si="86">SUM(D218:G218)</f>
        <v>47</v>
      </c>
      <c r="I218" s="1616" t="s">
        <v>727</v>
      </c>
      <c r="J218" s="1615">
        <v>2</v>
      </c>
      <c r="K218" s="1615">
        <v>6</v>
      </c>
      <c r="L218" s="1615">
        <v>13</v>
      </c>
      <c r="M218" s="1615">
        <v>1</v>
      </c>
      <c r="N218" s="1582">
        <f t="shared" ref="N218:N220" si="87">SUM(J218:M218)</f>
        <v>22</v>
      </c>
      <c r="O218" s="1616" t="s">
        <v>727</v>
      </c>
      <c r="P218" s="1615">
        <f t="shared" ref="P218:P220" si="88">SUM(D218-J218)</f>
        <v>3</v>
      </c>
      <c r="Q218" s="1615">
        <f t="shared" ref="Q218:Q220" si="89">SUM(E218-K218)</f>
        <v>4</v>
      </c>
      <c r="R218" s="1615">
        <f t="shared" ref="R218:R220" si="90">SUM(F218-L218)</f>
        <v>17</v>
      </c>
      <c r="S218" s="1615">
        <f t="shared" ref="S218:S220" si="91">SUM(G218-M218)</f>
        <v>1</v>
      </c>
      <c r="T218" s="1582">
        <f t="shared" ref="T218:T220" si="92">SUM(P218:S218)</f>
        <v>25</v>
      </c>
      <c r="U218" s="55"/>
      <c r="V218" s="1262"/>
      <c r="W218" s="1279"/>
      <c r="X218" s="435"/>
    </row>
    <row r="219" spans="3:24" ht="18" customHeight="1" thickBot="1">
      <c r="C219" s="1885" t="s">
        <v>728</v>
      </c>
      <c r="D219" s="1886">
        <v>0</v>
      </c>
      <c r="E219" s="1858">
        <v>5</v>
      </c>
      <c r="F219" s="1858">
        <v>23</v>
      </c>
      <c r="G219" s="1858">
        <v>1</v>
      </c>
      <c r="H219" s="1582">
        <f t="shared" si="86"/>
        <v>29</v>
      </c>
      <c r="I219" s="1885" t="s">
        <v>728</v>
      </c>
      <c r="J219" s="1858">
        <v>0</v>
      </c>
      <c r="K219" s="1858">
        <v>1</v>
      </c>
      <c r="L219" s="1858">
        <v>20</v>
      </c>
      <c r="M219" s="1858">
        <v>0</v>
      </c>
      <c r="N219" s="1582">
        <f t="shared" si="87"/>
        <v>21</v>
      </c>
      <c r="O219" s="1885" t="s">
        <v>728</v>
      </c>
      <c r="P219" s="1615">
        <f t="shared" si="88"/>
        <v>0</v>
      </c>
      <c r="Q219" s="1615">
        <f t="shared" si="89"/>
        <v>4</v>
      </c>
      <c r="R219" s="1615">
        <f t="shared" si="90"/>
        <v>3</v>
      </c>
      <c r="S219" s="1615">
        <f t="shared" si="91"/>
        <v>1</v>
      </c>
      <c r="T219" s="1582">
        <f t="shared" si="92"/>
        <v>8</v>
      </c>
      <c r="U219" s="55"/>
      <c r="V219" s="1262"/>
      <c r="W219" s="1279"/>
      <c r="X219" s="435"/>
    </row>
    <row r="220" spans="3:24" ht="18" customHeight="1">
      <c r="C220" s="1986" t="s">
        <v>765</v>
      </c>
      <c r="D220" s="1244">
        <v>1</v>
      </c>
      <c r="E220" s="1724">
        <v>1</v>
      </c>
      <c r="F220" s="1724">
        <v>8</v>
      </c>
      <c r="G220" s="1724">
        <v>0</v>
      </c>
      <c r="H220" s="1582">
        <f t="shared" si="86"/>
        <v>10</v>
      </c>
      <c r="I220" s="1986" t="s">
        <v>765</v>
      </c>
      <c r="J220" s="1724">
        <v>0</v>
      </c>
      <c r="K220" s="1724">
        <v>1</v>
      </c>
      <c r="L220" s="1724">
        <v>12</v>
      </c>
      <c r="M220" s="1724">
        <v>0</v>
      </c>
      <c r="N220" s="1582">
        <f t="shared" si="87"/>
        <v>13</v>
      </c>
      <c r="O220" s="1986" t="s">
        <v>765</v>
      </c>
      <c r="P220" s="1615">
        <f t="shared" si="88"/>
        <v>1</v>
      </c>
      <c r="Q220" s="1615">
        <f t="shared" si="89"/>
        <v>0</v>
      </c>
      <c r="R220" s="1615">
        <f t="shared" si="90"/>
        <v>-4</v>
      </c>
      <c r="S220" s="1615">
        <f t="shared" si="91"/>
        <v>0</v>
      </c>
      <c r="T220" s="1582">
        <f t="shared" si="92"/>
        <v>-3</v>
      </c>
      <c r="U220" s="55"/>
      <c r="V220" s="1262"/>
      <c r="W220" s="1279"/>
      <c r="X220" s="435"/>
    </row>
    <row r="221" spans="3:24" ht="18" customHeight="1">
      <c r="C221" s="1986"/>
      <c r="D221" s="1244"/>
      <c r="E221" s="1724"/>
      <c r="F221" s="1724"/>
      <c r="G221" s="1724"/>
      <c r="H221" s="2074"/>
      <c r="I221" s="1986"/>
      <c r="J221" s="1724"/>
      <c r="K221" s="1724"/>
      <c r="L221" s="1724"/>
      <c r="M221" s="1724"/>
      <c r="N221" s="2074"/>
      <c r="O221" s="1986"/>
      <c r="P221" s="2075"/>
      <c r="Q221" s="2075"/>
      <c r="R221" s="2075"/>
      <c r="S221" s="2075"/>
      <c r="T221" s="2074"/>
      <c r="U221" s="55"/>
      <c r="V221" s="1262"/>
      <c r="W221" s="1279"/>
      <c r="X221" s="435"/>
    </row>
    <row r="222" spans="3:24" ht="18" customHeight="1">
      <c r="C222" s="1986"/>
      <c r="D222" s="1244"/>
      <c r="E222" s="1724"/>
      <c r="F222" s="1724"/>
      <c r="G222" s="1724"/>
      <c r="H222" s="2074"/>
      <c r="I222" s="1986"/>
      <c r="J222" s="1724"/>
      <c r="K222" s="1724"/>
      <c r="L222" s="1724"/>
      <c r="M222" s="1724"/>
      <c r="N222" s="2074"/>
      <c r="O222" s="1986"/>
      <c r="P222" s="2075"/>
      <c r="Q222" s="2075"/>
      <c r="R222" s="2075"/>
      <c r="S222" s="2075"/>
      <c r="T222" s="2074"/>
      <c r="U222" s="55"/>
      <c r="V222" s="1262"/>
      <c r="W222" s="1279"/>
      <c r="X222" s="435"/>
    </row>
    <row r="223" spans="3:24" ht="4.7" customHeight="1" thickBot="1">
      <c r="C223" s="1587"/>
      <c r="D223" s="1728"/>
      <c r="E223" s="1583"/>
      <c r="F223" s="1583"/>
      <c r="G223" s="1583"/>
      <c r="H223" s="1584"/>
      <c r="I223" s="1587"/>
      <c r="J223" s="1583"/>
      <c r="K223" s="1583"/>
      <c r="L223" s="1583"/>
      <c r="M223" s="1583"/>
      <c r="N223" s="1584"/>
      <c r="O223" s="1587"/>
      <c r="P223" s="1583"/>
      <c r="Q223" s="1583"/>
      <c r="R223" s="1583"/>
      <c r="S223" s="1583"/>
      <c r="T223" s="1584"/>
      <c r="U223" s="55"/>
      <c r="V223" s="1287"/>
      <c r="W223" s="435"/>
      <c r="X223" s="435"/>
    </row>
    <row r="224" spans="3:24" ht="14.25" customHeight="1">
      <c r="C224" s="428" t="s">
        <v>309</v>
      </c>
      <c r="D224" s="308"/>
      <c r="E224" s="308"/>
      <c r="F224" s="308"/>
      <c r="G224" s="308"/>
      <c r="H224" s="308"/>
      <c r="I224" s="308"/>
      <c r="J224" s="1324"/>
      <c r="K224" s="428"/>
      <c r="L224" s="308"/>
      <c r="M224" s="308"/>
      <c r="N224" s="308"/>
      <c r="O224" s="308"/>
      <c r="P224" s="308"/>
      <c r="Q224" s="308"/>
      <c r="R224" s="1324"/>
      <c r="S224" s="308"/>
      <c r="T224" s="418"/>
      <c r="U224" s="55"/>
      <c r="V224" s="413"/>
    </row>
    <row r="225" spans="3:21">
      <c r="C225" s="308"/>
      <c r="D225" s="308"/>
      <c r="E225" s="1288" t="s">
        <v>530</v>
      </c>
      <c r="F225" s="308"/>
      <c r="G225" s="308"/>
      <c r="H225" s="1442"/>
      <c r="I225" s="1442"/>
      <c r="J225" s="1442"/>
      <c r="K225" s="1442"/>
      <c r="L225" s="1442"/>
      <c r="M225" s="1442"/>
      <c r="N225" s="1442"/>
      <c r="O225" s="1442"/>
      <c r="P225" s="308"/>
      <c r="Q225" s="308"/>
      <c r="R225" s="308"/>
      <c r="S225" s="308"/>
      <c r="T225" s="308"/>
      <c r="U225" s="308"/>
    </row>
    <row r="226" spans="3:21">
      <c r="H226" s="1261"/>
      <c r="I226" s="1261"/>
      <c r="J226" s="1261"/>
      <c r="K226" s="1261"/>
      <c r="L226" s="1261"/>
      <c r="M226" s="1261"/>
      <c r="N226" s="1261"/>
      <c r="O226" s="1261"/>
    </row>
    <row r="227" spans="3:21">
      <c r="C227" s="261"/>
    </row>
    <row r="228" spans="3:21">
      <c r="C228" s="261"/>
    </row>
    <row r="229" spans="3:21">
      <c r="C229" s="261"/>
      <c r="F229" s="268"/>
    </row>
    <row r="230" spans="3:21">
      <c r="C230" s="261"/>
    </row>
    <row r="231" spans="3:21">
      <c r="C231" s="261"/>
      <c r="G231" s="268"/>
    </row>
    <row r="232" spans="3:21">
      <c r="C232" s="261"/>
    </row>
    <row r="233" spans="3:21">
      <c r="C233" s="261"/>
    </row>
    <row r="234" spans="3:21">
      <c r="C234" s="261"/>
    </row>
    <row r="235" spans="3:21" ht="9.75" customHeight="1">
      <c r="C235" s="261"/>
    </row>
  </sheetData>
  <mergeCells count="35">
    <mergeCell ref="D137:E137"/>
    <mergeCell ref="E134:T134"/>
    <mergeCell ref="E135:T135"/>
    <mergeCell ref="R96:U96"/>
    <mergeCell ref="F137:I137"/>
    <mergeCell ref="J137:M137"/>
    <mergeCell ref="N137:Q137"/>
    <mergeCell ref="R137:U137"/>
    <mergeCell ref="N96:Q96"/>
    <mergeCell ref="D96:E96"/>
    <mergeCell ref="E1:R1"/>
    <mergeCell ref="E2:R2"/>
    <mergeCell ref="E44:R44"/>
    <mergeCell ref="J5:K5"/>
    <mergeCell ref="L5:N5"/>
    <mergeCell ref="O5:Q5"/>
    <mergeCell ref="R5:T5"/>
    <mergeCell ref="F5:G5"/>
    <mergeCell ref="H5:I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19" t="s">
        <v>52</v>
      </c>
      <c r="B1" s="4521" t="s">
        <v>321</v>
      </c>
      <c r="C1" s="4953"/>
      <c r="D1" s="4953"/>
      <c r="E1" s="4953"/>
      <c r="F1" s="4953"/>
      <c r="G1" s="4953"/>
      <c r="H1" s="4953"/>
      <c r="I1" s="4953"/>
      <c r="J1" s="4954"/>
    </row>
    <row r="2" spans="1:14" ht="15.75" customHeight="1">
      <c r="A2" s="404"/>
      <c r="B2" s="4299" t="s">
        <v>322</v>
      </c>
      <c r="C2" s="4955"/>
      <c r="D2" s="4955"/>
      <c r="E2" s="4955"/>
      <c r="F2" s="4955"/>
      <c r="G2" s="4955"/>
      <c r="H2" s="4955"/>
      <c r="I2" s="4955"/>
      <c r="J2" s="4956"/>
    </row>
    <row r="3" spans="1:14" ht="18" customHeight="1" thickBot="1">
      <c r="C3" s="194"/>
    </row>
    <row r="4" spans="1:14" ht="15.75" customHeight="1">
      <c r="D4" s="1637"/>
      <c r="E4" s="1020" t="s">
        <v>323</v>
      </c>
      <c r="F4" s="320"/>
      <c r="G4" s="321"/>
      <c r="H4" s="23"/>
      <c r="I4" s="24"/>
      <c r="J4" s="23"/>
      <c r="L4" s="322" t="s">
        <v>101</v>
      </c>
      <c r="M4" s="323" t="s">
        <v>324</v>
      </c>
    </row>
    <row r="5" spans="1:14" ht="12.75" customHeight="1">
      <c r="C5" s="3" t="s">
        <v>96</v>
      </c>
      <c r="D5" s="1638" t="s">
        <v>101</v>
      </c>
      <c r="E5" s="426" t="s">
        <v>324</v>
      </c>
      <c r="F5" s="324" t="s">
        <v>325</v>
      </c>
      <c r="G5" s="325" t="s">
        <v>326</v>
      </c>
      <c r="H5" s="101"/>
      <c r="I5" s="49"/>
      <c r="J5" s="23"/>
      <c r="L5" s="326"/>
      <c r="M5" s="327" t="s">
        <v>327</v>
      </c>
    </row>
    <row r="6" spans="1:14" ht="9" customHeight="1">
      <c r="D6" s="1639"/>
      <c r="E6" s="1021" t="s">
        <v>327</v>
      </c>
      <c r="F6" s="328"/>
      <c r="G6" s="329"/>
      <c r="H6" s="101"/>
      <c r="I6" s="49"/>
      <c r="J6" s="23"/>
      <c r="L6" s="330"/>
      <c r="M6" s="331"/>
    </row>
    <row r="7" spans="1:14" ht="12.75" customHeight="1">
      <c r="D7" s="1640"/>
      <c r="E7" s="1022" t="s">
        <v>329</v>
      </c>
      <c r="F7" s="570" t="s">
        <v>330</v>
      </c>
      <c r="G7" s="332" t="s">
        <v>331</v>
      </c>
      <c r="H7" s="101"/>
      <c r="I7" s="101"/>
      <c r="J7" s="101"/>
      <c r="L7" s="1469" t="s">
        <v>113</v>
      </c>
      <c r="M7" s="826">
        <v>9045</v>
      </c>
    </row>
    <row r="8" spans="1:14">
      <c r="D8" s="201" t="s">
        <v>117</v>
      </c>
      <c r="E8" s="148">
        <v>3194</v>
      </c>
      <c r="F8" s="338">
        <v>-13.47299981939679</v>
      </c>
      <c r="G8" s="334">
        <v>5.936981757877291</v>
      </c>
      <c r="H8" s="34"/>
      <c r="I8" s="34"/>
      <c r="J8" s="34"/>
      <c r="K8" s="55"/>
      <c r="L8" s="1469" t="s">
        <v>114</v>
      </c>
      <c r="M8" s="826">
        <v>10840</v>
      </c>
    </row>
    <row r="9" spans="1:14">
      <c r="D9" s="201" t="s">
        <v>118</v>
      </c>
      <c r="E9" s="148">
        <v>3887.3333333333335</v>
      </c>
      <c r="F9" s="338">
        <v>21.707367981632245</v>
      </c>
      <c r="G9" s="334">
        <v>7.5830258302582934</v>
      </c>
      <c r="H9" s="34"/>
      <c r="I9" s="34"/>
      <c r="J9" s="34"/>
      <c r="K9" s="55"/>
      <c r="L9" s="1469" t="s">
        <v>332</v>
      </c>
      <c r="M9" s="826">
        <v>11437</v>
      </c>
    </row>
    <row r="10" spans="1:14">
      <c r="D10" s="201" t="s">
        <v>119</v>
      </c>
      <c r="E10" s="148">
        <v>4058</v>
      </c>
      <c r="F10" s="338">
        <v>4.3903275595952493</v>
      </c>
      <c r="G10" s="334">
        <v>6.4439975518055377</v>
      </c>
      <c r="H10" s="34"/>
      <c r="I10" s="34"/>
      <c r="J10" s="34"/>
      <c r="K10" s="55"/>
      <c r="L10" s="1470" t="s">
        <v>116</v>
      </c>
      <c r="M10" s="826">
        <v>11074</v>
      </c>
      <c r="N10" s="1445">
        <v>42396</v>
      </c>
    </row>
    <row r="11" spans="1:14">
      <c r="D11" s="202" t="s">
        <v>120</v>
      </c>
      <c r="E11" s="151">
        <v>3848.3333333333335</v>
      </c>
      <c r="F11" s="340"/>
      <c r="G11" s="336">
        <v>4.2532057070615821</v>
      </c>
      <c r="H11" s="34"/>
      <c r="I11" s="34"/>
      <c r="J11" s="34"/>
      <c r="K11" s="55"/>
      <c r="L11" s="1469" t="s">
        <v>117</v>
      </c>
      <c r="M11" s="826">
        <v>9582</v>
      </c>
      <c r="N11" s="339"/>
    </row>
    <row r="12" spans="1:14">
      <c r="D12" s="1641" t="s">
        <v>121</v>
      </c>
      <c r="E12" s="123">
        <f t="shared" ref="E12:E34" si="0">SUM(M15/3)</f>
        <v>3115.3333333333335</v>
      </c>
      <c r="F12" s="333">
        <f t="shared" ref="F12:F20" si="1">SUM(E12/E11)*100-100</f>
        <v>-19.04720658293634</v>
      </c>
      <c r="G12" s="337">
        <f t="shared" ref="G12:G20" si="2">SUM(E12/E8)*100-100</f>
        <v>-2.4629513671467294</v>
      </c>
      <c r="H12" s="34"/>
      <c r="I12" s="34"/>
      <c r="J12" s="34"/>
      <c r="K12" s="55"/>
      <c r="L12" s="1469" t="s">
        <v>118</v>
      </c>
      <c r="M12" s="826">
        <v>11662</v>
      </c>
      <c r="N12" s="339"/>
    </row>
    <row r="13" spans="1:14">
      <c r="D13" s="201" t="s">
        <v>122</v>
      </c>
      <c r="E13" s="123">
        <f t="shared" si="0"/>
        <v>3847.6666666666665</v>
      </c>
      <c r="F13" s="333">
        <f t="shared" si="1"/>
        <v>23.507382837577566</v>
      </c>
      <c r="G13" s="337">
        <f t="shared" si="2"/>
        <v>-1.0204081632653157</v>
      </c>
      <c r="H13" s="34"/>
      <c r="I13" s="34"/>
      <c r="J13" s="34"/>
      <c r="K13" s="55"/>
      <c r="L13" s="1469" t="s">
        <v>119</v>
      </c>
      <c r="M13" s="826">
        <v>12174</v>
      </c>
      <c r="N13" s="339"/>
    </row>
    <row r="14" spans="1:14">
      <c r="D14" s="201" t="s">
        <v>123</v>
      </c>
      <c r="E14" s="123">
        <f t="shared" si="0"/>
        <v>4051</v>
      </c>
      <c r="F14" s="333">
        <f t="shared" si="1"/>
        <v>5.2845880620289449</v>
      </c>
      <c r="G14" s="337">
        <f t="shared" si="2"/>
        <v>-0.17249876786594598</v>
      </c>
      <c r="H14" s="34"/>
      <c r="I14" s="34"/>
      <c r="J14" s="34"/>
      <c r="K14" s="55"/>
      <c r="L14" s="1470" t="s">
        <v>120</v>
      </c>
      <c r="M14" s="826">
        <v>11545</v>
      </c>
      <c r="N14" s="1446">
        <v>44963</v>
      </c>
    </row>
    <row r="15" spans="1:14">
      <c r="D15" s="202" t="s">
        <v>124</v>
      </c>
      <c r="E15" s="128">
        <f t="shared" si="0"/>
        <v>3804</v>
      </c>
      <c r="F15" s="335">
        <f t="shared" si="1"/>
        <v>-6.0972599358183146</v>
      </c>
      <c r="G15" s="342">
        <f t="shared" si="2"/>
        <v>-1.1520138588133335</v>
      </c>
      <c r="H15" s="34"/>
      <c r="I15" s="34"/>
      <c r="J15" s="34"/>
      <c r="K15" s="55"/>
      <c r="L15" s="1469" t="s">
        <v>121</v>
      </c>
      <c r="M15" s="826">
        <v>9346</v>
      </c>
      <c r="N15" s="341"/>
    </row>
    <row r="16" spans="1:14">
      <c r="D16" s="201" t="s">
        <v>125</v>
      </c>
      <c r="E16" s="148">
        <f t="shared" si="0"/>
        <v>3109.3333333333335</v>
      </c>
      <c r="F16" s="343">
        <f t="shared" si="1"/>
        <v>-18.261479144759889</v>
      </c>
      <c r="G16" s="337">
        <f t="shared" si="2"/>
        <v>-0.19259576289321956</v>
      </c>
      <c r="H16" s="34"/>
      <c r="I16" s="34"/>
      <c r="J16" s="34"/>
      <c r="K16" s="55"/>
      <c r="L16" s="1469" t="s">
        <v>333</v>
      </c>
      <c r="M16" s="826">
        <v>11543</v>
      </c>
      <c r="N16" s="341"/>
    </row>
    <row r="17" spans="2:14">
      <c r="D17" s="201" t="s">
        <v>126</v>
      </c>
      <c r="E17" s="148">
        <f t="shared" si="0"/>
        <v>3831</v>
      </c>
      <c r="F17" s="338">
        <f t="shared" si="1"/>
        <v>23.209691252144069</v>
      </c>
      <c r="G17" s="334">
        <f t="shared" si="2"/>
        <v>-0.43316295590400955</v>
      </c>
      <c r="H17" s="34"/>
      <c r="I17" s="34"/>
      <c r="J17" s="34"/>
      <c r="K17" s="55"/>
      <c r="L17" s="1469" t="s">
        <v>123</v>
      </c>
      <c r="M17" s="826">
        <v>12153</v>
      </c>
      <c r="N17" s="341"/>
    </row>
    <row r="18" spans="2:14">
      <c r="D18" s="201" t="s">
        <v>127</v>
      </c>
      <c r="E18" s="148">
        <f t="shared" si="0"/>
        <v>4024</v>
      </c>
      <c r="F18" s="338">
        <f t="shared" si="1"/>
        <v>5.0378491255547004</v>
      </c>
      <c r="G18" s="334">
        <f t="shared" si="2"/>
        <v>-0.66650209824734929</v>
      </c>
      <c r="H18" s="34"/>
      <c r="I18" s="34"/>
      <c r="J18" s="34"/>
      <c r="K18" s="55"/>
      <c r="L18" s="1471" t="s">
        <v>124</v>
      </c>
      <c r="M18" s="826">
        <v>11412</v>
      </c>
      <c r="N18" s="1446">
        <f>SUM(M15:M18)</f>
        <v>44454</v>
      </c>
    </row>
    <row r="19" spans="2:14">
      <c r="D19" s="202" t="s">
        <v>401</v>
      </c>
      <c r="E19" s="151">
        <f t="shared" si="0"/>
        <v>3857</v>
      </c>
      <c r="F19" s="340">
        <f t="shared" si="1"/>
        <v>-4.1500994035785368</v>
      </c>
      <c r="G19" s="336">
        <f t="shared" si="2"/>
        <v>1.3932702418506722</v>
      </c>
      <c r="H19" s="34"/>
      <c r="I19" s="34"/>
      <c r="J19" s="34"/>
      <c r="K19" s="55"/>
      <c r="L19" s="1472" t="s">
        <v>125</v>
      </c>
      <c r="M19" s="826">
        <v>9328</v>
      </c>
      <c r="N19" s="341"/>
    </row>
    <row r="20" spans="2:14">
      <c r="D20" s="201" t="s">
        <v>421</v>
      </c>
      <c r="E20" s="148">
        <f t="shared" si="0"/>
        <v>3300.3333333333335</v>
      </c>
      <c r="F20" s="338">
        <f t="shared" si="1"/>
        <v>-14.432633307406434</v>
      </c>
      <c r="G20" s="334">
        <f t="shared" si="2"/>
        <v>6.1427958833619272</v>
      </c>
      <c r="H20" s="34"/>
      <c r="I20" s="34"/>
      <c r="J20" s="34"/>
      <c r="K20" s="55"/>
      <c r="L20" s="408" t="s">
        <v>126</v>
      </c>
      <c r="M20" s="826">
        <v>11493</v>
      </c>
      <c r="N20" s="341"/>
    </row>
    <row r="21" spans="2:14">
      <c r="D21" s="201" t="s">
        <v>571</v>
      </c>
      <c r="E21" s="148">
        <f t="shared" si="0"/>
        <v>3924</v>
      </c>
      <c r="F21" s="338">
        <f t="shared" ref="F21:F28" si="3">SUM(E21/E20)*100-100</f>
        <v>18.897081102918904</v>
      </c>
      <c r="G21" s="334">
        <f t="shared" ref="G21:G28" si="4">SUM(E21/E17)*100-100</f>
        <v>2.4275646045418995</v>
      </c>
      <c r="H21" s="34"/>
      <c r="I21" s="34"/>
      <c r="J21" s="34"/>
      <c r="K21" s="55"/>
      <c r="L21" s="408" t="s">
        <v>127</v>
      </c>
      <c r="M21" s="826">
        <v>12072</v>
      </c>
      <c r="N21" s="341"/>
    </row>
    <row r="22" spans="2:14">
      <c r="D22" s="201" t="s">
        <v>422</v>
      </c>
      <c r="E22" s="148">
        <f t="shared" si="0"/>
        <v>4090.3333333333335</v>
      </c>
      <c r="F22" s="338">
        <f t="shared" si="3"/>
        <v>4.2388718994223638</v>
      </c>
      <c r="G22" s="334">
        <f t="shared" si="4"/>
        <v>1.6484426772697134</v>
      </c>
      <c r="H22" s="34"/>
      <c r="I22" s="34"/>
      <c r="J22" s="34"/>
      <c r="K22" s="55"/>
      <c r="L22" s="1444" t="s">
        <v>401</v>
      </c>
      <c r="M22" s="826">
        <v>11571</v>
      </c>
      <c r="N22" s="1446">
        <f>SUM(M19:M22)</f>
        <v>44464</v>
      </c>
    </row>
    <row r="23" spans="2:14">
      <c r="D23" s="202" t="s">
        <v>475</v>
      </c>
      <c r="E23" s="128">
        <f t="shared" si="0"/>
        <v>3890.3333333333335</v>
      </c>
      <c r="F23" s="340">
        <f t="shared" si="3"/>
        <v>-4.8895770515850359</v>
      </c>
      <c r="G23" s="336">
        <f t="shared" si="4"/>
        <v>0.86422953936566671</v>
      </c>
      <c r="H23" s="34"/>
      <c r="I23" s="34"/>
      <c r="J23" s="34"/>
      <c r="K23" s="55"/>
      <c r="L23" s="408" t="s">
        <v>421</v>
      </c>
      <c r="M23" s="826">
        <v>9901</v>
      </c>
      <c r="N23" s="341"/>
    </row>
    <row r="24" spans="2:14">
      <c r="D24" s="201" t="s">
        <v>522</v>
      </c>
      <c r="E24" s="148">
        <f t="shared" si="0"/>
        <v>3191.6666666666665</v>
      </c>
      <c r="F24" s="343">
        <f t="shared" si="3"/>
        <v>-17.959043783737471</v>
      </c>
      <c r="G24" s="707">
        <f t="shared" si="4"/>
        <v>-3.2925967074033053</v>
      </c>
      <c r="H24" s="34"/>
      <c r="I24" s="34"/>
      <c r="J24" s="34"/>
      <c r="K24" s="55"/>
      <c r="L24" s="408" t="s">
        <v>422</v>
      </c>
      <c r="M24" s="826">
        <v>11772</v>
      </c>
      <c r="N24" s="341"/>
    </row>
    <row r="25" spans="2:14">
      <c r="D25" s="201" t="s">
        <v>480</v>
      </c>
      <c r="E25" s="148">
        <f t="shared" si="0"/>
        <v>3703.3333333333335</v>
      </c>
      <c r="F25" s="333">
        <f t="shared" si="3"/>
        <v>16.031331592689298</v>
      </c>
      <c r="G25" s="334">
        <f t="shared" si="4"/>
        <v>-5.6235134216785667</v>
      </c>
      <c r="H25" s="34"/>
      <c r="I25" s="34"/>
      <c r="J25" s="34"/>
      <c r="K25" s="55"/>
      <c r="L25" s="408" t="s">
        <v>422</v>
      </c>
      <c r="M25" s="826">
        <v>12271</v>
      </c>
      <c r="N25" s="341"/>
    </row>
    <row r="26" spans="2:14">
      <c r="D26" s="205" t="s">
        <v>494</v>
      </c>
      <c r="E26" s="148">
        <f t="shared" si="0"/>
        <v>3798.6666666666665</v>
      </c>
      <c r="F26" s="333">
        <f t="shared" si="3"/>
        <v>2.574257425742573</v>
      </c>
      <c r="G26" s="334">
        <f t="shared" si="4"/>
        <v>-7.1306332002281891</v>
      </c>
      <c r="H26" s="34"/>
      <c r="I26" s="34"/>
      <c r="J26" s="34"/>
      <c r="K26" s="55"/>
      <c r="L26" s="1444" t="s">
        <v>475</v>
      </c>
      <c r="M26" s="826">
        <v>11671</v>
      </c>
      <c r="N26" s="1446">
        <f>SUM(M23:M26)</f>
        <v>45615</v>
      </c>
    </row>
    <row r="27" spans="2:14">
      <c r="D27" s="1642" t="s">
        <v>424</v>
      </c>
      <c r="E27" s="151">
        <f t="shared" si="0"/>
        <v>3638.3333333333335</v>
      </c>
      <c r="F27" s="335">
        <f t="shared" si="3"/>
        <v>-4.2207792207792068</v>
      </c>
      <c r="G27" s="342">
        <f t="shared" si="4"/>
        <v>-6.477594036500733</v>
      </c>
      <c r="H27" s="34"/>
      <c r="I27" s="34"/>
      <c r="J27" s="34"/>
      <c r="K27" s="55"/>
      <c r="L27" s="408" t="s">
        <v>522</v>
      </c>
      <c r="M27" s="826">
        <v>9575</v>
      </c>
      <c r="N27" s="341"/>
    </row>
    <row r="28" spans="2:14">
      <c r="D28" s="201" t="s">
        <v>412</v>
      </c>
      <c r="E28" s="148">
        <f t="shared" si="0"/>
        <v>2884</v>
      </c>
      <c r="F28" s="343">
        <f t="shared" si="3"/>
        <v>-20.732936326156675</v>
      </c>
      <c r="G28" s="707">
        <f t="shared" si="4"/>
        <v>-9.6396866840730979</v>
      </c>
      <c r="H28" s="34"/>
      <c r="I28" s="34"/>
      <c r="J28" s="34"/>
      <c r="K28" s="55"/>
      <c r="L28" s="408" t="s">
        <v>480</v>
      </c>
      <c r="M28" s="826">
        <v>11110</v>
      </c>
      <c r="N28" s="341"/>
    </row>
    <row r="29" spans="2:14" s="20" customFormat="1" ht="11.25" customHeight="1">
      <c r="B29" s="23"/>
      <c r="C29" s="23"/>
      <c r="D29" s="201" t="s">
        <v>207</v>
      </c>
      <c r="E29" s="148">
        <f t="shared" si="0"/>
        <v>3455</v>
      </c>
      <c r="F29" s="333">
        <f t="shared" ref="F29:F36" si="5">SUM(E29/E28)*100-100</f>
        <v>19.798890429958391</v>
      </c>
      <c r="G29" s="334">
        <f t="shared" ref="G29:G37" si="6">SUM(E29/E25)*100-100</f>
        <v>-6.705670567056714</v>
      </c>
      <c r="H29" s="34"/>
      <c r="I29" s="34"/>
      <c r="J29" s="34"/>
      <c r="K29" s="49"/>
      <c r="L29" s="408" t="s">
        <v>494</v>
      </c>
      <c r="M29" s="826">
        <v>11396</v>
      </c>
      <c r="N29" s="341"/>
    </row>
    <row r="30" spans="2:14" s="20" customFormat="1" ht="11.25" customHeight="1">
      <c r="B30" s="23"/>
      <c r="C30" s="23"/>
      <c r="D30" s="201" t="s">
        <v>328</v>
      </c>
      <c r="E30" s="148">
        <f t="shared" si="0"/>
        <v>3636.3333333333335</v>
      </c>
      <c r="F30" s="333">
        <f t="shared" si="5"/>
        <v>5.248432223830207</v>
      </c>
      <c r="G30" s="334">
        <f t="shared" si="6"/>
        <v>-4.273429273429258</v>
      </c>
      <c r="H30" s="34"/>
      <c r="I30" s="34"/>
      <c r="J30" s="34"/>
      <c r="K30" s="49"/>
      <c r="L30" s="1444" t="s">
        <v>424</v>
      </c>
      <c r="M30" s="826">
        <v>10915</v>
      </c>
      <c r="N30" s="1446">
        <f>SUM(M27:M30)</f>
        <v>42996</v>
      </c>
    </row>
    <row r="31" spans="2:14" s="20" customFormat="1" ht="11.25" customHeight="1">
      <c r="B31" s="23"/>
      <c r="C31" s="23"/>
      <c r="D31" s="202" t="s">
        <v>547</v>
      </c>
      <c r="E31" s="128">
        <f t="shared" si="0"/>
        <v>3470.3333333333335</v>
      </c>
      <c r="F31" s="335">
        <f t="shared" si="5"/>
        <v>-4.5650380419836836</v>
      </c>
      <c r="G31" s="336">
        <f t="shared" si="6"/>
        <v>-4.6174988547869873</v>
      </c>
      <c r="H31" s="34"/>
      <c r="I31" s="34"/>
      <c r="J31" s="34"/>
      <c r="K31" s="49"/>
      <c r="L31" s="408" t="s">
        <v>412</v>
      </c>
      <c r="M31" s="826">
        <v>8652</v>
      </c>
      <c r="N31" s="776"/>
    </row>
    <row r="32" spans="2:14" s="20" customFormat="1" ht="12.2" customHeight="1">
      <c r="B32" s="23"/>
      <c r="C32" s="23"/>
      <c r="D32" s="201" t="s">
        <v>599</v>
      </c>
      <c r="E32" s="148">
        <f t="shared" si="0"/>
        <v>2791.3333333333335</v>
      </c>
      <c r="F32" s="338">
        <f t="shared" si="5"/>
        <v>-19.565843819037553</v>
      </c>
      <c r="G32" s="334">
        <f t="shared" si="6"/>
        <v>-3.2131299121590331</v>
      </c>
      <c r="H32" s="34"/>
      <c r="I32" s="34"/>
      <c r="J32" s="34"/>
      <c r="K32" s="49"/>
      <c r="L32" s="408" t="s">
        <v>207</v>
      </c>
      <c r="M32" s="824">
        <v>10365</v>
      </c>
      <c r="N32" s="361"/>
    </row>
    <row r="33" spans="2:14" s="20" customFormat="1" ht="12.2" customHeight="1">
      <c r="B33" s="23"/>
      <c r="C33" s="23"/>
      <c r="D33" s="201" t="s">
        <v>626</v>
      </c>
      <c r="E33" s="148">
        <f t="shared" si="0"/>
        <v>3340</v>
      </c>
      <c r="F33" s="338">
        <f t="shared" si="5"/>
        <v>19.656078337711975</v>
      </c>
      <c r="G33" s="334">
        <f t="shared" si="6"/>
        <v>-3.3285094066570196</v>
      </c>
      <c r="H33" s="34"/>
      <c r="I33" s="34"/>
      <c r="J33" s="34"/>
      <c r="K33" s="49"/>
      <c r="L33" s="408" t="s">
        <v>328</v>
      </c>
      <c r="M33" s="824">
        <v>10909</v>
      </c>
      <c r="N33" s="361"/>
    </row>
    <row r="34" spans="2:14" s="20" customFormat="1" ht="12.2" customHeight="1">
      <c r="B34" s="23"/>
      <c r="C34" s="23"/>
      <c r="D34" s="201" t="s">
        <v>638</v>
      </c>
      <c r="E34" s="148">
        <f t="shared" si="0"/>
        <v>3468.3333333333335</v>
      </c>
      <c r="F34" s="338">
        <f t="shared" si="5"/>
        <v>3.8423153692614704</v>
      </c>
      <c r="G34" s="334">
        <f t="shared" si="6"/>
        <v>-4.6200385003208311</v>
      </c>
      <c r="H34" s="34"/>
      <c r="I34" s="34"/>
      <c r="J34" s="34"/>
      <c r="K34" s="49"/>
      <c r="L34" s="1444" t="s">
        <v>547</v>
      </c>
      <c r="M34" s="824">
        <v>10411</v>
      </c>
      <c r="N34" s="1445">
        <f>SUM(M31:M34)</f>
        <v>40337</v>
      </c>
    </row>
    <row r="35" spans="2:14" s="20" customFormat="1" ht="12.2" customHeight="1">
      <c r="B35" s="23"/>
      <c r="C35" s="23"/>
      <c r="D35" s="201" t="s">
        <v>639</v>
      </c>
      <c r="E35" s="148">
        <f>SUM(M42/3)</f>
        <v>3331.3333333333335</v>
      </c>
      <c r="F35" s="338">
        <f t="shared" si="5"/>
        <v>-3.9500240269101425</v>
      </c>
      <c r="G35" s="334">
        <f t="shared" si="6"/>
        <v>-4.005378926135819</v>
      </c>
      <c r="H35" s="34"/>
      <c r="I35" s="34"/>
      <c r="J35" s="34"/>
      <c r="K35" s="49"/>
      <c r="L35" s="408" t="s">
        <v>599</v>
      </c>
      <c r="M35" s="824">
        <v>8374</v>
      </c>
      <c r="N35" s="339"/>
    </row>
    <row r="36" spans="2:14" s="20" customFormat="1" ht="12.2" customHeight="1">
      <c r="B36" s="23"/>
      <c r="C36" s="23"/>
      <c r="D36" s="1641" t="s">
        <v>689</v>
      </c>
      <c r="E36" s="116">
        <v>2700</v>
      </c>
      <c r="F36" s="343">
        <f t="shared" si="5"/>
        <v>-18.951370822493502</v>
      </c>
      <c r="G36" s="707">
        <f t="shared" si="6"/>
        <v>-3.2720324814903279</v>
      </c>
      <c r="H36" s="34"/>
      <c r="I36" s="34"/>
      <c r="J36" s="34"/>
      <c r="K36" s="49"/>
      <c r="L36" s="408" t="s">
        <v>626</v>
      </c>
      <c r="M36" s="824">
        <v>10020</v>
      </c>
      <c r="N36" s="339"/>
    </row>
    <row r="37" spans="2:14" s="20" customFormat="1" ht="13.7" customHeight="1">
      <c r="B37" s="23"/>
      <c r="C37" s="23"/>
      <c r="D37" s="201" t="s">
        <v>707</v>
      </c>
      <c r="E37" s="123">
        <v>3155</v>
      </c>
      <c r="F37" s="333">
        <f>SUM(E37/E36)*100-100</f>
        <v>16.851851851851848</v>
      </c>
      <c r="G37" s="334">
        <f t="shared" si="6"/>
        <v>-5.5389221556886241</v>
      </c>
      <c r="H37" s="34"/>
      <c r="I37" s="34"/>
      <c r="J37" s="34"/>
      <c r="K37" s="49"/>
      <c r="L37" s="408" t="s">
        <v>638</v>
      </c>
      <c r="M37" s="824">
        <v>10405</v>
      </c>
      <c r="N37" s="339"/>
    </row>
    <row r="38" spans="2:14" s="20" customFormat="1" ht="13.7" customHeight="1">
      <c r="B38" s="23"/>
      <c r="C38" s="23"/>
      <c r="D38" s="201" t="s">
        <v>708</v>
      </c>
      <c r="E38" s="123">
        <v>3274</v>
      </c>
      <c r="F38" s="333">
        <f>SUM(E38/E36)*100-100</f>
        <v>21.259259259259267</v>
      </c>
      <c r="G38" s="334">
        <f>SUM(E38/E33)*100-100</f>
        <v>-1.976047904191617</v>
      </c>
      <c r="H38" s="34"/>
      <c r="I38" s="34"/>
      <c r="J38" s="34"/>
      <c r="K38" s="49"/>
      <c r="L38" s="408"/>
      <c r="M38" s="824"/>
      <c r="N38" s="339"/>
    </row>
    <row r="39" spans="2:14" s="20" customFormat="1" ht="13.7" customHeight="1">
      <c r="B39" s="23"/>
      <c r="C39" s="23"/>
      <c r="D39" s="202" t="s">
        <v>709</v>
      </c>
      <c r="E39" s="128">
        <v>3108</v>
      </c>
      <c r="F39" s="335">
        <f>SUM(E39/E37)*100-100</f>
        <v>-1.4896988906497626</v>
      </c>
      <c r="G39" s="336">
        <f>SUM(E39/E34)*100-100</f>
        <v>-10.389235944257564</v>
      </c>
      <c r="H39" s="34"/>
      <c r="I39" s="34"/>
      <c r="J39" s="34"/>
      <c r="K39" s="49"/>
      <c r="L39" s="408"/>
      <c r="M39" s="824"/>
      <c r="N39" s="339"/>
    </row>
    <row r="40" spans="2:14" s="20" customFormat="1" ht="13.7" customHeight="1">
      <c r="B40" s="23"/>
      <c r="C40" s="23"/>
      <c r="D40" s="201" t="s">
        <v>725</v>
      </c>
      <c r="E40" s="123">
        <v>2424</v>
      </c>
      <c r="F40" s="333">
        <f>SUM(E40/E38)*100-100</f>
        <v>-25.962125839951128</v>
      </c>
      <c r="G40" s="334">
        <f>SUM(E40/E35)*100-100</f>
        <v>-27.236341805083057</v>
      </c>
      <c r="H40" s="1713"/>
      <c r="I40" s="1713"/>
      <c r="J40" s="1713"/>
      <c r="K40" s="49"/>
      <c r="L40" s="408"/>
      <c r="M40" s="824"/>
      <c r="N40" s="339"/>
    </row>
    <row r="41" spans="2:14" s="20" customFormat="1" ht="6.6" customHeight="1" thickBot="1">
      <c r="B41" s="23"/>
      <c r="C41" s="23"/>
      <c r="D41" s="1643"/>
      <c r="E41" s="132"/>
      <c r="F41" s="747"/>
      <c r="G41" s="1023"/>
      <c r="H41" s="34"/>
      <c r="I41" s="34"/>
      <c r="J41" s="34"/>
      <c r="K41" s="49"/>
      <c r="L41" s="408"/>
      <c r="M41" s="824"/>
      <c r="N41" s="339"/>
    </row>
    <row r="42" spans="2:14" ht="10.5" customHeight="1">
      <c r="D42" s="55" t="s">
        <v>334</v>
      </c>
      <c r="L42" s="1444" t="s">
        <v>639</v>
      </c>
      <c r="M42" s="1222">
        <v>9994</v>
      </c>
      <c r="N42" s="1443">
        <f>SUM(M35:M42)</f>
        <v>38793</v>
      </c>
    </row>
    <row r="43" spans="2:14" ht="14.25" customHeight="1">
      <c r="D43" s="55"/>
      <c r="L43" s="408" t="s">
        <v>689</v>
      </c>
      <c r="M43" s="706">
        <v>8100</v>
      </c>
      <c r="N43" s="20"/>
    </row>
    <row r="44" spans="2:14" ht="16.5" customHeight="1">
      <c r="D44" s="55"/>
      <c r="L44" s="408" t="s">
        <v>707</v>
      </c>
      <c r="M44" s="824">
        <v>9465</v>
      </c>
    </row>
    <row r="45" spans="2:14" ht="16.5" customHeight="1">
      <c r="D45" s="55"/>
      <c r="L45" s="408" t="s">
        <v>708</v>
      </c>
      <c r="M45" s="824">
        <v>9821</v>
      </c>
    </row>
    <row r="46" spans="2:14" ht="16.5" customHeight="1">
      <c r="D46" s="55"/>
      <c r="L46" s="202" t="s">
        <v>709</v>
      </c>
      <c r="M46" s="1724">
        <v>9323</v>
      </c>
    </row>
    <row r="47" spans="2:14" ht="16.5" customHeight="1">
      <c r="D47" s="55"/>
      <c r="L47" s="201" t="s">
        <v>725</v>
      </c>
      <c r="M47" s="360">
        <v>7269</v>
      </c>
    </row>
    <row r="48" spans="2:14" ht="16.5" customHeight="1">
      <c r="D48" s="55"/>
    </row>
    <row r="49" spans="1:10" ht="16.5" customHeight="1">
      <c r="D49" s="55"/>
    </row>
    <row r="50" spans="1:10" ht="16.5" customHeight="1">
      <c r="D50" s="55"/>
    </row>
    <row r="51" spans="1:10" ht="16.5" customHeight="1">
      <c r="D51" s="55"/>
    </row>
    <row r="52" spans="1:10" ht="16.5" customHeight="1">
      <c r="D52" s="55"/>
    </row>
    <row r="53" spans="1:10" ht="16.5" customHeight="1">
      <c r="D53" s="55"/>
    </row>
    <row r="54" spans="1:10" ht="16.5" customHeight="1">
      <c r="D54" s="55"/>
    </row>
    <row r="55" spans="1:10" ht="16.5" customHeight="1">
      <c r="D55" s="55"/>
    </row>
    <row r="56" spans="1:10" ht="16.5" customHeight="1">
      <c r="D56" s="55"/>
    </row>
    <row r="57" spans="1:10" ht="16.5" customHeight="1">
      <c r="D57" s="55"/>
    </row>
    <row r="58" spans="1:10" ht="16.5" customHeight="1">
      <c r="D58" s="55"/>
    </row>
    <row r="59" spans="1:10" ht="18" customHeight="1">
      <c r="A59" s="319" t="s">
        <v>389</v>
      </c>
      <c r="B59" s="4521" t="s">
        <v>335</v>
      </c>
      <c r="C59" s="4953"/>
      <c r="D59" s="4953"/>
      <c r="E59" s="4953"/>
      <c r="F59" s="4953"/>
      <c r="G59" s="4953"/>
      <c r="H59" s="4953"/>
      <c r="I59" s="4953"/>
      <c r="J59" s="4954"/>
    </row>
    <row r="60" spans="1:10" ht="10.5" customHeight="1">
      <c r="A60" s="198"/>
      <c r="B60" s="4299" t="s">
        <v>336</v>
      </c>
      <c r="C60" s="4955"/>
      <c r="D60" s="4955"/>
      <c r="E60" s="4955"/>
      <c r="F60" s="4955"/>
      <c r="G60" s="4955"/>
      <c r="H60" s="4955"/>
      <c r="I60" s="4955"/>
      <c r="J60" s="4956"/>
    </row>
    <row r="61" spans="1:10" ht="11.25" customHeight="1" thickBot="1">
      <c r="A61" s="404"/>
      <c r="C61" s="194"/>
      <c r="E61" s="194"/>
    </row>
    <row r="62" spans="1:10" ht="15.75" customHeight="1">
      <c r="D62" s="500"/>
      <c r="E62" s="4950" t="s">
        <v>337</v>
      </c>
      <c r="F62" s="4951"/>
      <c r="G62" s="4951"/>
      <c r="H62" s="4952"/>
      <c r="I62" s="24"/>
      <c r="J62" s="23"/>
    </row>
    <row r="63" spans="1:10" ht="14.25" customHeight="1">
      <c r="D63" s="671" t="s">
        <v>101</v>
      </c>
      <c r="E63" s="426" t="s">
        <v>340</v>
      </c>
      <c r="F63" s="324" t="s">
        <v>341</v>
      </c>
      <c r="G63" s="344" t="s">
        <v>342</v>
      </c>
      <c r="H63" s="4948" t="s">
        <v>343</v>
      </c>
      <c r="I63" s="49"/>
      <c r="J63" s="23"/>
    </row>
    <row r="64" spans="1:10" ht="17.45" customHeight="1">
      <c r="D64" s="501"/>
      <c r="E64" s="568" t="s">
        <v>344</v>
      </c>
      <c r="F64" s="569" t="s">
        <v>330</v>
      </c>
      <c r="G64" s="345" t="s">
        <v>331</v>
      </c>
      <c r="H64" s="4949"/>
      <c r="I64" s="101"/>
      <c r="J64" s="101"/>
    </row>
    <row r="65" spans="1:10">
      <c r="D65" s="503" t="s">
        <v>117</v>
      </c>
      <c r="E65" s="148">
        <v>1174255</v>
      </c>
      <c r="F65" s="343">
        <v>-20.818414149791977</v>
      </c>
      <c r="G65" s="346">
        <v>11.850107682357532</v>
      </c>
      <c r="H65" s="117">
        <v>122.54800667919015</v>
      </c>
      <c r="I65" s="34"/>
      <c r="J65" s="34"/>
    </row>
    <row r="66" spans="1:10">
      <c r="D66" s="503" t="s">
        <v>118</v>
      </c>
      <c r="E66" s="148">
        <v>1667770</v>
      </c>
      <c r="F66" s="333">
        <v>42.027924088038787</v>
      </c>
      <c r="G66" s="346">
        <v>9.0118426195733292</v>
      </c>
      <c r="H66" s="125">
        <v>143.00891785285543</v>
      </c>
      <c r="I66" s="34"/>
      <c r="J66" s="34"/>
    </row>
    <row r="67" spans="1:10">
      <c r="D67" s="503" t="s">
        <v>119</v>
      </c>
      <c r="E67" s="148">
        <v>1636793</v>
      </c>
      <c r="F67" s="333">
        <v>-1.8573904075501986</v>
      </c>
      <c r="G67" s="346">
        <v>5.9292274795880786</v>
      </c>
      <c r="H67" s="125">
        <v>134.44989321504846</v>
      </c>
      <c r="I67" s="34"/>
      <c r="J67" s="34"/>
    </row>
    <row r="68" spans="1:10">
      <c r="D68" s="504" t="s">
        <v>120</v>
      </c>
      <c r="E68" s="151">
        <v>1490662</v>
      </c>
      <c r="F68" s="335">
        <v>-8.9278851999000466</v>
      </c>
      <c r="G68" s="347">
        <v>0.51733322544318128</v>
      </c>
      <c r="H68" s="130">
        <v>129.11754006063231</v>
      </c>
      <c r="I68" s="34"/>
      <c r="J68" s="34"/>
    </row>
    <row r="69" spans="1:10">
      <c r="D69" s="503" t="s">
        <v>121</v>
      </c>
      <c r="E69" s="148">
        <v>1059834</v>
      </c>
      <c r="F69" s="343">
        <f t="shared" ref="F69:F77" si="7">SUM(E69/E68)*100-100</f>
        <v>-28.901789942991769</v>
      </c>
      <c r="G69" s="348">
        <f t="shared" ref="G69:G77" si="8">SUM(E69/E65)*100-100</f>
        <v>-9.7441356434505195</v>
      </c>
      <c r="H69" s="119">
        <f t="shared" ref="H69:H91" si="9">SUM(E69/M15)</f>
        <v>113.39974320564947</v>
      </c>
      <c r="I69" s="34"/>
      <c r="J69" s="34"/>
    </row>
    <row r="70" spans="1:10">
      <c r="D70" s="503" t="s">
        <v>122</v>
      </c>
      <c r="E70" s="148">
        <v>1678660</v>
      </c>
      <c r="F70" s="333">
        <f t="shared" si="7"/>
        <v>58.38895525148277</v>
      </c>
      <c r="G70" s="333">
        <f t="shared" si="8"/>
        <v>0.65296773535918362</v>
      </c>
      <c r="H70" s="119">
        <f t="shared" si="9"/>
        <v>145.42666551156546</v>
      </c>
      <c r="I70" s="34"/>
      <c r="J70" s="34"/>
    </row>
    <row r="71" spans="1:10">
      <c r="D71" s="503" t="s">
        <v>123</v>
      </c>
      <c r="E71" s="148">
        <v>1625095</v>
      </c>
      <c r="F71" s="333">
        <f t="shared" si="7"/>
        <v>-3.1909380100794635</v>
      </c>
      <c r="G71" s="333">
        <f t="shared" si="8"/>
        <v>-0.71469025099692374</v>
      </c>
      <c r="H71" s="119">
        <f t="shared" si="9"/>
        <v>133.71965769768781</v>
      </c>
      <c r="I71" s="34"/>
      <c r="J71" s="34"/>
    </row>
    <row r="72" spans="1:10">
      <c r="D72" s="504" t="s">
        <v>124</v>
      </c>
      <c r="E72" s="151">
        <v>1449539</v>
      </c>
      <c r="F72" s="335">
        <f t="shared" si="7"/>
        <v>-10.802814604684656</v>
      </c>
      <c r="G72" s="335">
        <f t="shared" si="8"/>
        <v>-2.7587072052551207</v>
      </c>
      <c r="H72" s="131">
        <f t="shared" si="9"/>
        <v>127.01883981773571</v>
      </c>
      <c r="I72" s="34"/>
      <c r="J72" s="34"/>
    </row>
    <row r="73" spans="1:10">
      <c r="D73" s="503" t="s">
        <v>125</v>
      </c>
      <c r="E73" s="148">
        <v>1052043</v>
      </c>
      <c r="F73" s="349">
        <f t="shared" si="7"/>
        <v>-27.422235621118162</v>
      </c>
      <c r="G73" s="349">
        <f t="shared" si="8"/>
        <v>-0.73511512180209593</v>
      </c>
      <c r="H73" s="117">
        <f t="shared" si="9"/>
        <v>112.78334048027445</v>
      </c>
      <c r="I73" s="34"/>
      <c r="J73" s="34"/>
    </row>
    <row r="74" spans="1:10">
      <c r="D74" s="503" t="s">
        <v>126</v>
      </c>
      <c r="E74" s="148">
        <v>1620936</v>
      </c>
      <c r="F74" s="338">
        <f t="shared" si="7"/>
        <v>54.075071075992156</v>
      </c>
      <c r="G74" s="338">
        <f t="shared" si="8"/>
        <v>-3.4386951497027383</v>
      </c>
      <c r="H74" s="125">
        <f t="shared" si="9"/>
        <v>141.03680501174628</v>
      </c>
      <c r="I74" s="34"/>
      <c r="J74" s="34"/>
    </row>
    <row r="75" spans="1:10">
      <c r="D75" s="503" t="s">
        <v>127</v>
      </c>
      <c r="E75" s="148">
        <v>1573461</v>
      </c>
      <c r="F75" s="338">
        <f t="shared" si="7"/>
        <v>-2.9288633234131396</v>
      </c>
      <c r="G75" s="338">
        <f t="shared" si="8"/>
        <v>-3.1772911737467666</v>
      </c>
      <c r="H75" s="125">
        <f t="shared" si="9"/>
        <v>130.33971172962228</v>
      </c>
      <c r="I75" s="34"/>
    </row>
    <row r="76" spans="1:10">
      <c r="A76" s="203"/>
      <c r="D76" s="504" t="s">
        <v>401</v>
      </c>
      <c r="E76" s="151">
        <v>1539974</v>
      </c>
      <c r="F76" s="340">
        <f t="shared" si="7"/>
        <v>-2.1282383230343811</v>
      </c>
      <c r="G76" s="340">
        <f t="shared" si="8"/>
        <v>6.2388800853236717</v>
      </c>
      <c r="H76" s="130">
        <f t="shared" si="9"/>
        <v>133.0891020655086</v>
      </c>
      <c r="I76" s="34"/>
      <c r="J76" s="34"/>
    </row>
    <row r="77" spans="1:10">
      <c r="A77" s="203"/>
      <c r="D77" s="503" t="s">
        <v>421</v>
      </c>
      <c r="E77" s="148">
        <v>1621537</v>
      </c>
      <c r="F77" s="338">
        <f t="shared" si="7"/>
        <v>5.2963881208384151</v>
      </c>
      <c r="G77" s="338">
        <f t="shared" si="8"/>
        <v>54.132198018522047</v>
      </c>
      <c r="H77" s="125">
        <f t="shared" si="9"/>
        <v>163.77507322492679</v>
      </c>
      <c r="I77" s="34"/>
      <c r="J77" s="34"/>
    </row>
    <row r="78" spans="1:10">
      <c r="A78" s="203"/>
      <c r="D78" s="503" t="s">
        <v>571</v>
      </c>
      <c r="E78" s="148">
        <v>1668211</v>
      </c>
      <c r="F78" s="338">
        <f t="shared" ref="F78:F83" si="10">SUM(E78/E77)*100-100</f>
        <v>2.8783802034736254</v>
      </c>
      <c r="G78" s="338">
        <f t="shared" ref="G78:G83" si="11">SUM(E78/E74)*100-100</f>
        <v>2.9165247733408393</v>
      </c>
      <c r="H78" s="125">
        <f t="shared" si="9"/>
        <v>141.71007475365275</v>
      </c>
      <c r="I78" s="34"/>
      <c r="J78" s="34"/>
    </row>
    <row r="79" spans="1:10">
      <c r="A79" s="203"/>
      <c r="D79" s="503" t="s">
        <v>422</v>
      </c>
      <c r="E79" s="148">
        <v>1583909</v>
      </c>
      <c r="F79" s="338">
        <f t="shared" si="10"/>
        <v>-5.05343748482656</v>
      </c>
      <c r="G79" s="338">
        <f t="shared" si="11"/>
        <v>0.6640139158199645</v>
      </c>
      <c r="H79" s="125">
        <f t="shared" si="9"/>
        <v>129.07741830331676</v>
      </c>
      <c r="I79" s="34"/>
      <c r="J79" s="34"/>
    </row>
    <row r="80" spans="1:10">
      <c r="A80" s="203"/>
      <c r="D80" s="504" t="s">
        <v>475</v>
      </c>
      <c r="E80" s="151">
        <v>1559229</v>
      </c>
      <c r="F80" s="340">
        <f t="shared" si="10"/>
        <v>-1.5581703241789739</v>
      </c>
      <c r="G80" s="340">
        <f t="shared" si="11"/>
        <v>1.2503457850587125</v>
      </c>
      <c r="H80" s="130">
        <f t="shared" si="9"/>
        <v>133.59857767115071</v>
      </c>
      <c r="I80" s="34"/>
      <c r="J80" s="34"/>
    </row>
    <row r="81" spans="1:11">
      <c r="A81" s="203"/>
      <c r="D81" s="503" t="s">
        <v>522</v>
      </c>
      <c r="E81" s="120">
        <v>1152852</v>
      </c>
      <c r="F81" s="333">
        <f t="shared" si="10"/>
        <v>-26.062688674979754</v>
      </c>
      <c r="G81" s="333">
        <f t="shared" si="11"/>
        <v>-28.903749960685445</v>
      </c>
      <c r="H81" s="119">
        <f t="shared" si="9"/>
        <v>120.40229765013055</v>
      </c>
      <c r="I81" s="34"/>
      <c r="J81" s="34"/>
    </row>
    <row r="82" spans="1:11">
      <c r="A82" s="203"/>
      <c r="D82" s="503" t="s">
        <v>480</v>
      </c>
      <c r="E82" s="373">
        <v>1578229</v>
      </c>
      <c r="F82" s="338">
        <f t="shared" si="10"/>
        <v>36.897797809259117</v>
      </c>
      <c r="G82" s="338">
        <f t="shared" si="11"/>
        <v>-5.3939219918823227</v>
      </c>
      <c r="H82" s="125">
        <f t="shared" si="9"/>
        <v>142.05481548154816</v>
      </c>
      <c r="I82" s="34"/>
      <c r="J82" s="34"/>
    </row>
    <row r="83" spans="1:11">
      <c r="A83" s="203"/>
      <c r="D83" s="503" t="s">
        <v>494</v>
      </c>
      <c r="E83" s="373">
        <v>1521535</v>
      </c>
      <c r="F83" s="338">
        <f t="shared" si="10"/>
        <v>-3.5922543559901641</v>
      </c>
      <c r="G83" s="338">
        <f t="shared" si="11"/>
        <v>-3.9379787601434089</v>
      </c>
      <c r="H83" s="125">
        <f t="shared" si="9"/>
        <v>133.51482976482976</v>
      </c>
      <c r="I83" s="34"/>
      <c r="J83" s="34"/>
    </row>
    <row r="84" spans="1:11">
      <c r="A84" s="362"/>
      <c r="D84" s="504" t="s">
        <v>424</v>
      </c>
      <c r="E84" s="377">
        <v>1374327</v>
      </c>
      <c r="F84" s="340">
        <f t="shared" ref="F84:F94" si="12">SUM(E84/E83)*100-100</f>
        <v>-9.6749663990641039</v>
      </c>
      <c r="G84" s="340">
        <f t="shared" ref="G84:G94" si="13">SUM(E84/E80)*100-100</f>
        <v>-11.858553169547264</v>
      </c>
      <c r="H84" s="130">
        <f t="shared" si="9"/>
        <v>125.91177278973889</v>
      </c>
      <c r="I84" s="34"/>
      <c r="J84" s="34"/>
    </row>
    <row r="85" spans="1:11">
      <c r="A85" s="362"/>
      <c r="D85" s="503" t="s">
        <v>412</v>
      </c>
      <c r="E85" s="373">
        <v>998259</v>
      </c>
      <c r="F85" s="343">
        <f t="shared" si="12"/>
        <v>-27.363793333027729</v>
      </c>
      <c r="G85" s="343">
        <f t="shared" si="13"/>
        <v>-13.409613723183895</v>
      </c>
      <c r="H85" s="682">
        <f t="shared" si="9"/>
        <v>115.37898751733704</v>
      </c>
      <c r="I85" s="34"/>
      <c r="J85" s="34"/>
    </row>
    <row r="86" spans="1:11">
      <c r="A86" s="362"/>
      <c r="D86" s="503" t="s">
        <v>207</v>
      </c>
      <c r="E86" s="373">
        <v>1482128</v>
      </c>
      <c r="F86" s="333">
        <f t="shared" si="12"/>
        <v>48.471288513301658</v>
      </c>
      <c r="G86" s="333">
        <f t="shared" si="13"/>
        <v>-6.0891670346952225</v>
      </c>
      <c r="H86" s="119">
        <f t="shared" si="9"/>
        <v>142.99353593825373</v>
      </c>
      <c r="I86" s="34"/>
      <c r="J86" s="34"/>
    </row>
    <row r="87" spans="1:11">
      <c r="A87" s="362"/>
      <c r="D87" s="503" t="s">
        <v>328</v>
      </c>
      <c r="E87" s="373">
        <v>1451470</v>
      </c>
      <c r="F87" s="333">
        <f t="shared" si="12"/>
        <v>-2.0685123012317348</v>
      </c>
      <c r="G87" s="333">
        <f t="shared" si="13"/>
        <v>-4.604889141557706</v>
      </c>
      <c r="H87" s="119">
        <f t="shared" si="9"/>
        <v>133.05252543771198</v>
      </c>
      <c r="I87" s="34"/>
      <c r="J87" s="34"/>
    </row>
    <row r="88" spans="1:11">
      <c r="A88" s="362"/>
      <c r="D88" s="504" t="s">
        <v>547</v>
      </c>
      <c r="E88" s="377">
        <v>1350839</v>
      </c>
      <c r="F88" s="335">
        <f t="shared" si="12"/>
        <v>-6.9330402970781364</v>
      </c>
      <c r="G88" s="335">
        <f t="shared" si="13"/>
        <v>-1.7090546864028653</v>
      </c>
      <c r="H88" s="131">
        <f t="shared" si="9"/>
        <v>129.75112861396599</v>
      </c>
      <c r="I88" s="34"/>
      <c r="J88" s="34"/>
    </row>
    <row r="89" spans="1:11">
      <c r="A89" s="362"/>
      <c r="D89" s="505" t="s">
        <v>599</v>
      </c>
      <c r="E89" s="997">
        <v>914945</v>
      </c>
      <c r="F89" s="349">
        <f t="shared" si="12"/>
        <v>-32.268390237474634</v>
      </c>
      <c r="G89" s="343">
        <f t="shared" si="13"/>
        <v>-8.345930264590649</v>
      </c>
      <c r="H89" s="682">
        <f t="shared" si="9"/>
        <v>109.26021017434918</v>
      </c>
      <c r="I89" s="34"/>
      <c r="J89" s="34"/>
    </row>
    <row r="90" spans="1:11" ht="12.75" customHeight="1">
      <c r="A90" s="203"/>
      <c r="D90" s="503" t="s">
        <v>626</v>
      </c>
      <c r="E90" s="148">
        <v>1434124</v>
      </c>
      <c r="F90" s="338">
        <f t="shared" si="12"/>
        <v>56.744285175611651</v>
      </c>
      <c r="G90" s="333">
        <f t="shared" si="13"/>
        <v>-3.2388565629959061</v>
      </c>
      <c r="H90" s="119">
        <f t="shared" si="9"/>
        <v>143.12614770459081</v>
      </c>
      <c r="I90" s="34"/>
      <c r="J90" s="34"/>
    </row>
    <row r="91" spans="1:11" ht="12.75" customHeight="1">
      <c r="A91" s="203"/>
      <c r="D91" s="503" t="s">
        <v>638</v>
      </c>
      <c r="E91" s="148">
        <v>1402294</v>
      </c>
      <c r="F91" s="338">
        <f t="shared" si="12"/>
        <v>-2.2194733509794133</v>
      </c>
      <c r="G91" s="333">
        <f t="shared" si="13"/>
        <v>-3.3880135311098485</v>
      </c>
      <c r="H91" s="119">
        <f t="shared" si="9"/>
        <v>134.77116770783277</v>
      </c>
      <c r="I91" s="34"/>
      <c r="J91" s="34"/>
    </row>
    <row r="92" spans="1:11" ht="12.75" customHeight="1">
      <c r="A92" s="203"/>
      <c r="D92" s="504" t="s">
        <v>639</v>
      </c>
      <c r="E92" s="151">
        <v>1245776</v>
      </c>
      <c r="F92" s="340">
        <f t="shared" si="12"/>
        <v>-11.161568116243814</v>
      </c>
      <c r="G92" s="335">
        <f t="shared" si="13"/>
        <v>-7.7776108033599911</v>
      </c>
      <c r="H92" s="131">
        <f t="shared" ref="H92:H97" si="14">SUM(E92/M42)</f>
        <v>124.65239143486092</v>
      </c>
      <c r="I92" s="34"/>
      <c r="J92" s="34"/>
    </row>
    <row r="93" spans="1:11" ht="12.75" customHeight="1">
      <c r="A93" s="203"/>
      <c r="D93" s="505" t="s">
        <v>689</v>
      </c>
      <c r="E93" s="1714">
        <v>924683</v>
      </c>
      <c r="F93" s="349">
        <f>SUM(E93/E92)*100-100</f>
        <v>-25.774537316499917</v>
      </c>
      <c r="G93" s="343">
        <f>SUM(E93/E89)*100-100</f>
        <v>1.0643262709780288</v>
      </c>
      <c r="H93" s="1715">
        <f t="shared" si="14"/>
        <v>114.1583950617284</v>
      </c>
      <c r="I93" s="34"/>
      <c r="J93" s="34"/>
      <c r="K93" s="20"/>
    </row>
    <row r="94" spans="1:11" ht="12.75" customHeight="1">
      <c r="A94" s="203"/>
      <c r="D94" s="503" t="s">
        <v>707</v>
      </c>
      <c r="E94" s="1717">
        <v>1378247</v>
      </c>
      <c r="F94" s="333">
        <f t="shared" si="12"/>
        <v>49.050755772518812</v>
      </c>
      <c r="G94" s="333">
        <f t="shared" si="13"/>
        <v>-3.896246070772122</v>
      </c>
      <c r="H94" s="1718">
        <f t="shared" si="14"/>
        <v>145.61510829371369</v>
      </c>
      <c r="I94" s="34"/>
      <c r="J94" s="34"/>
    </row>
    <row r="95" spans="1:11" ht="12.75" customHeight="1">
      <c r="A95" s="203"/>
      <c r="D95" s="503" t="s">
        <v>708</v>
      </c>
      <c r="E95" s="1717">
        <v>1307527</v>
      </c>
      <c r="F95" s="333">
        <f>SUM(E95/E94)*100-100</f>
        <v>-5.1311557362359537</v>
      </c>
      <c r="G95" s="333">
        <f>SUM(E95/E91)*100-100</f>
        <v>-6.7579979661896914</v>
      </c>
      <c r="H95" s="125">
        <f t="shared" si="14"/>
        <v>133.13583138173303</v>
      </c>
      <c r="I95" s="34"/>
      <c r="J95" s="34"/>
    </row>
    <row r="96" spans="1:11" ht="12.75" customHeight="1">
      <c r="A96" s="203"/>
      <c r="D96" s="202" t="s">
        <v>709</v>
      </c>
      <c r="E96" s="1716">
        <v>1195108</v>
      </c>
      <c r="F96" s="335">
        <f>SUM(E96/E95)*100-100</f>
        <v>-8.597833926182787</v>
      </c>
      <c r="G96" s="335">
        <f>SUM(E96/E92)*100-100</f>
        <v>-4.067183827590199</v>
      </c>
      <c r="H96" s="130">
        <f t="shared" si="14"/>
        <v>128.18920948192641</v>
      </c>
      <c r="I96" s="1713"/>
      <c r="J96" s="1713"/>
    </row>
    <row r="97" spans="1:10" ht="12.75" customHeight="1">
      <c r="A97" s="203"/>
      <c r="D97" s="201" t="s">
        <v>725</v>
      </c>
      <c r="E97" s="1717">
        <v>748108</v>
      </c>
      <c r="F97" s="338">
        <f>SUM(E97/E96)*100-100</f>
        <v>-37.40247743300187</v>
      </c>
      <c r="G97" s="333">
        <f>SUM(E97/E93)*100-100</f>
        <v>-19.095733348617856</v>
      </c>
      <c r="H97" s="1718">
        <f t="shared" si="14"/>
        <v>102.91759526757463</v>
      </c>
      <c r="I97" s="1713"/>
      <c r="J97" s="1713"/>
    </row>
    <row r="98" spans="1:10" ht="6" customHeight="1" thickBot="1">
      <c r="D98" s="1725"/>
      <c r="E98" s="1706"/>
      <c r="F98" s="1525"/>
      <c r="G98" s="1726"/>
      <c r="H98" s="1700"/>
      <c r="I98" s="34"/>
      <c r="J98" s="34"/>
    </row>
    <row r="99" spans="1:10" ht="14.25" customHeight="1">
      <c r="D99" s="55" t="s">
        <v>334</v>
      </c>
    </row>
    <row r="100" spans="1:10" ht="3.75" customHeight="1">
      <c r="D100" s="55"/>
    </row>
    <row r="101" spans="1:10" ht="9.75" customHeight="1">
      <c r="D101" s="55"/>
    </row>
    <row r="102" spans="1:10" ht="9.75" customHeight="1">
      <c r="D102" s="55"/>
    </row>
    <row r="103" spans="1:10" ht="9.75" customHeight="1">
      <c r="D103" s="55"/>
    </row>
    <row r="104" spans="1:10" ht="9.75" customHeight="1">
      <c r="D104" s="55"/>
    </row>
    <row r="105" spans="1:10" ht="9.75" customHeight="1">
      <c r="D105" s="55"/>
    </row>
    <row r="106" spans="1:10" ht="9.75" customHeight="1">
      <c r="D106" s="55"/>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008" t="s">
        <v>662</v>
      </c>
      <c r="C2" s="5009"/>
      <c r="D2" s="5009"/>
      <c r="E2" s="5009"/>
      <c r="F2" s="5009"/>
      <c r="G2" s="5009"/>
      <c r="H2" s="5010"/>
      <c r="I2" s="794"/>
      <c r="J2" s="794"/>
      <c r="K2" s="157"/>
      <c r="L2" s="157"/>
      <c r="M2" s="2"/>
    </row>
    <row r="3" spans="1:13" ht="12.2" customHeight="1" thickBot="1">
      <c r="A3" s="404"/>
      <c r="C3" s="194"/>
      <c r="D3" s="194"/>
    </row>
    <row r="4" spans="1:13" ht="12.2" customHeight="1">
      <c r="A4" s="404"/>
      <c r="B4" s="1025"/>
      <c r="C4" s="5011" t="s">
        <v>630</v>
      </c>
      <c r="D4" s="1040" t="s">
        <v>341</v>
      </c>
      <c r="E4" s="5013" t="s">
        <v>633</v>
      </c>
      <c r="F4" s="5013" t="s">
        <v>632</v>
      </c>
      <c r="G4" s="5013" t="s">
        <v>631</v>
      </c>
    </row>
    <row r="5" spans="1:13" ht="22.7" customHeight="1" thickBot="1">
      <c r="A5" s="404"/>
      <c r="B5" s="1026"/>
      <c r="C5" s="5012"/>
      <c r="D5" s="1039" t="s">
        <v>641</v>
      </c>
      <c r="E5" s="4816"/>
      <c r="F5" s="4816"/>
      <c r="G5" s="5014"/>
    </row>
    <row r="6" spans="1:13" ht="12.2" customHeight="1">
      <c r="A6" s="404"/>
      <c r="B6" s="1031" t="s">
        <v>125</v>
      </c>
      <c r="C6" s="1157">
        <f>SUM(E6:G6)</f>
        <v>32588</v>
      </c>
      <c r="D6" s="1158" t="s">
        <v>597</v>
      </c>
      <c r="E6" s="1159">
        <f>C173</f>
        <v>13482</v>
      </c>
      <c r="F6" s="1159">
        <f>C230</f>
        <v>19106</v>
      </c>
      <c r="G6" s="1160"/>
    </row>
    <row r="7" spans="1:13" ht="12.2" customHeight="1">
      <c r="A7" s="404"/>
      <c r="B7" s="1033" t="s">
        <v>126</v>
      </c>
      <c r="C7" s="1157">
        <f>SUM(E7:G7)</f>
        <v>289501</v>
      </c>
      <c r="D7" s="1161" t="s">
        <v>597</v>
      </c>
      <c r="E7" s="1159">
        <f t="shared" ref="E7:E9" si="0">C174</f>
        <v>265939</v>
      </c>
      <c r="F7" s="1159">
        <f t="shared" ref="F7:F9" si="1">C231</f>
        <v>23562</v>
      </c>
      <c r="G7" s="1162"/>
    </row>
    <row r="8" spans="1:13" ht="12.2" customHeight="1">
      <c r="A8" s="404"/>
      <c r="B8" s="1033" t="s">
        <v>127</v>
      </c>
      <c r="C8" s="1157">
        <f>SUM(E8:G8)</f>
        <v>50939</v>
      </c>
      <c r="D8" s="1161" t="s">
        <v>597</v>
      </c>
      <c r="E8" s="1159">
        <f t="shared" si="0"/>
        <v>22967</v>
      </c>
      <c r="F8" s="1159">
        <f t="shared" si="1"/>
        <v>27972</v>
      </c>
      <c r="G8" s="1162"/>
    </row>
    <row r="9" spans="1:13" ht="12.2" customHeight="1" thickBot="1">
      <c r="A9" s="404"/>
      <c r="B9" s="1033" t="s">
        <v>401</v>
      </c>
      <c r="C9" s="1157">
        <f>SUM(E9:G9)</f>
        <v>41836</v>
      </c>
      <c r="D9" s="1161" t="s">
        <v>597</v>
      </c>
      <c r="E9" s="1159">
        <f t="shared" si="0"/>
        <v>32678</v>
      </c>
      <c r="F9" s="1159">
        <f t="shared" si="1"/>
        <v>9158</v>
      </c>
      <c r="G9" s="1162"/>
    </row>
    <row r="10" spans="1:13" ht="16.5" customHeight="1" thickBot="1">
      <c r="A10" s="404"/>
      <c r="B10" s="1034" t="s">
        <v>634</v>
      </c>
      <c r="C10" s="1163">
        <f>SUM(C6:C9)</f>
        <v>414864</v>
      </c>
      <c r="D10" s="1164" t="s">
        <v>597</v>
      </c>
      <c r="E10" s="1165">
        <f>SUM(E6:E9)</f>
        <v>335066</v>
      </c>
      <c r="F10" s="1165">
        <f>SUM(F6:F9)</f>
        <v>79798</v>
      </c>
      <c r="G10" s="1166"/>
    </row>
    <row r="11" spans="1:13" ht="12.2" customHeight="1">
      <c r="A11" s="404"/>
      <c r="B11" s="1031" t="s">
        <v>421</v>
      </c>
      <c r="C11" s="1157">
        <f>SUM(E11:G11)</f>
        <v>60085</v>
      </c>
      <c r="D11" s="1161">
        <f>SUM(C11/C9)*100-100</f>
        <v>43.620326991108129</v>
      </c>
      <c r="E11" s="1159">
        <f>C178</f>
        <v>26621</v>
      </c>
      <c r="F11" s="1159">
        <f>C235</f>
        <v>33464</v>
      </c>
      <c r="G11" s="1162"/>
    </row>
    <row r="12" spans="1:13" ht="12.2" customHeight="1">
      <c r="A12" s="404"/>
      <c r="B12" s="1033" t="s">
        <v>571</v>
      </c>
      <c r="C12" s="1157">
        <f>SUM(E12:G12)</f>
        <v>148258</v>
      </c>
      <c r="D12" s="1161">
        <f>SUM(C12/C11)*100-100</f>
        <v>146.74710826329368</v>
      </c>
      <c r="E12" s="1159">
        <f t="shared" ref="E12:E14" si="2">C179</f>
        <v>114798</v>
      </c>
      <c r="F12" s="1159">
        <f t="shared" ref="F12:F14" si="3">C236</f>
        <v>33460</v>
      </c>
      <c r="G12" s="1162"/>
    </row>
    <row r="13" spans="1:13" ht="12.2" customHeight="1">
      <c r="A13" s="404"/>
      <c r="B13" s="1033" t="s">
        <v>422</v>
      </c>
      <c r="C13" s="1157">
        <f>SUM(E13:G13)</f>
        <v>24508</v>
      </c>
      <c r="D13" s="1161">
        <f>SUM(C13/C12)*100-100</f>
        <v>-83.469357471434932</v>
      </c>
      <c r="E13" s="1159">
        <f t="shared" si="2"/>
        <v>0</v>
      </c>
      <c r="F13" s="1159">
        <f t="shared" si="3"/>
        <v>24508</v>
      </c>
      <c r="G13" s="1162"/>
    </row>
    <row r="14" spans="1:13" ht="12.2" customHeight="1" thickBot="1">
      <c r="A14" s="404"/>
      <c r="B14" s="1033" t="s">
        <v>475</v>
      </c>
      <c r="C14" s="1157">
        <f>SUM(E14:G14)</f>
        <v>105997</v>
      </c>
      <c r="D14" s="1161">
        <f>SUM(C14/C13)*100-100</f>
        <v>332.499591969969</v>
      </c>
      <c r="E14" s="1159">
        <f t="shared" si="2"/>
        <v>46763</v>
      </c>
      <c r="F14" s="1159">
        <f t="shared" si="3"/>
        <v>59234</v>
      </c>
      <c r="G14" s="1162"/>
    </row>
    <row r="15" spans="1:13" ht="14.25" customHeight="1" thickBot="1">
      <c r="A15" s="404"/>
      <c r="B15" s="1034" t="s">
        <v>635</v>
      </c>
      <c r="C15" s="1163">
        <f>SUM(C11:C14)</f>
        <v>338848</v>
      </c>
      <c r="D15" s="1164">
        <f>SUM(C15/C10)*100-100</f>
        <v>-18.323113116587606</v>
      </c>
      <c r="E15" s="1165">
        <f>SUM(E11:E14)</f>
        <v>188182</v>
      </c>
      <c r="F15" s="1165">
        <f>SUM(F11:F14)</f>
        <v>150666</v>
      </c>
      <c r="G15" s="1166"/>
    </row>
    <row r="16" spans="1:13" ht="12.2" customHeight="1">
      <c r="A16" s="404"/>
      <c r="B16" s="1031" t="s">
        <v>522</v>
      </c>
      <c r="C16" s="1167">
        <f>SUM(E16:G16)</f>
        <v>30880</v>
      </c>
      <c r="D16" s="1168">
        <f>SUM(C16/C14)*100-100</f>
        <v>-70.867100012264501</v>
      </c>
      <c r="E16" s="1167">
        <f>C183</f>
        <v>0</v>
      </c>
      <c r="F16" s="1169">
        <f>C240</f>
        <v>30880</v>
      </c>
      <c r="G16" s="1162"/>
    </row>
    <row r="17" spans="1:9" ht="12.2" customHeight="1">
      <c r="A17" s="404"/>
      <c r="B17" s="1033" t="s">
        <v>480</v>
      </c>
      <c r="C17" s="1167">
        <f>SUM(E17:G17)</f>
        <v>210905</v>
      </c>
      <c r="D17" s="1168">
        <f>SUM(C17/C16)*100-100</f>
        <v>582.98251295336786</v>
      </c>
      <c r="E17" s="1170">
        <f t="shared" ref="E17:E19" si="4">C184</f>
        <v>193297</v>
      </c>
      <c r="F17" s="1171">
        <f t="shared" ref="F17:F19" si="5">C241</f>
        <v>17608</v>
      </c>
      <c r="G17" s="1162"/>
    </row>
    <row r="18" spans="1:9" ht="12.2" customHeight="1">
      <c r="A18" s="404"/>
      <c r="B18" s="1033" t="s">
        <v>494</v>
      </c>
      <c r="C18" s="1167">
        <f>SUM(E18:G18)</f>
        <v>75953</v>
      </c>
      <c r="D18" s="1168">
        <f>SUM(C18/C17)*100-100</f>
        <v>-63.987103198122377</v>
      </c>
      <c r="E18" s="1170">
        <f t="shared" si="4"/>
        <v>42672</v>
      </c>
      <c r="F18" s="1171">
        <f t="shared" si="5"/>
        <v>33281</v>
      </c>
      <c r="G18" s="1162"/>
    </row>
    <row r="19" spans="1:9" ht="12.2" customHeight="1" thickBot="1">
      <c r="A19" s="404"/>
      <c r="B19" s="1033" t="s">
        <v>424</v>
      </c>
      <c r="C19" s="1167">
        <f>SUM(E19:G19)</f>
        <v>69887</v>
      </c>
      <c r="D19" s="1168">
        <f>SUM(C19/C18)*100-100</f>
        <v>-7.9865179782233753</v>
      </c>
      <c r="E19" s="1170">
        <f t="shared" si="4"/>
        <v>25081</v>
      </c>
      <c r="F19" s="1172">
        <f t="shared" si="5"/>
        <v>44806</v>
      </c>
      <c r="G19" s="1173"/>
    </row>
    <row r="20" spans="1:9" ht="15" customHeight="1" thickBot="1">
      <c r="A20" s="404"/>
      <c r="B20" s="1034" t="s">
        <v>636</v>
      </c>
      <c r="C20" s="1174">
        <f>SUM(C16:C19)</f>
        <v>387625</v>
      </c>
      <c r="D20" s="1175">
        <f>SUM(C20/C15)*100-100</f>
        <v>14.394949948059292</v>
      </c>
      <c r="E20" s="1176">
        <f>SUM(E16:E19)</f>
        <v>261050</v>
      </c>
      <c r="F20" s="1176">
        <f>SUM(F16:F19)</f>
        <v>126575</v>
      </c>
      <c r="G20" s="1173"/>
    </row>
    <row r="21" spans="1:9" ht="12.2" customHeight="1">
      <c r="A21" s="404"/>
      <c r="B21" s="1031" t="s">
        <v>412</v>
      </c>
      <c r="C21" s="1177">
        <f>SUM(E21:G21)</f>
        <v>150356</v>
      </c>
      <c r="D21" s="1161">
        <f>SUM(C21/C19)*100-100</f>
        <v>115.14158570263425</v>
      </c>
      <c r="E21" s="1178">
        <f>C188</f>
        <v>106581</v>
      </c>
      <c r="F21" s="1159">
        <f>C245</f>
        <v>41970</v>
      </c>
      <c r="G21" s="1159">
        <f>C276</f>
        <v>1805</v>
      </c>
    </row>
    <row r="22" spans="1:9" ht="12.2" customHeight="1">
      <c r="A22" s="404"/>
      <c r="B22" s="1033" t="s">
        <v>207</v>
      </c>
      <c r="C22" s="1177">
        <f>SUM(E22:G22)</f>
        <v>460494</v>
      </c>
      <c r="D22" s="1161">
        <f>SUM(C22/C21)*100-100</f>
        <v>206.26912128548247</v>
      </c>
      <c r="E22" s="1179">
        <f t="shared" ref="E22:E24" si="6">C189</f>
        <v>407697</v>
      </c>
      <c r="F22" s="1159">
        <f t="shared" ref="F22:F24" si="7">C246</f>
        <v>42540</v>
      </c>
      <c r="G22" s="1179">
        <f t="shared" ref="G22:G24" si="8">C277</f>
        <v>10257</v>
      </c>
      <c r="I22" s="23"/>
    </row>
    <row r="23" spans="1:9" ht="12.2" customHeight="1">
      <c r="A23" s="404"/>
      <c r="B23" s="1033" t="s">
        <v>328</v>
      </c>
      <c r="C23" s="1177">
        <f>SUM(E23:G23)</f>
        <v>351448</v>
      </c>
      <c r="D23" s="1161">
        <f>SUM(C23/C22)*100-100</f>
        <v>-23.680221674983827</v>
      </c>
      <c r="E23" s="1159">
        <f t="shared" si="6"/>
        <v>195736</v>
      </c>
      <c r="F23" s="1159">
        <f t="shared" si="7"/>
        <v>68809</v>
      </c>
      <c r="G23" s="1159">
        <f t="shared" si="8"/>
        <v>86903</v>
      </c>
    </row>
    <row r="24" spans="1:9" ht="12.2" customHeight="1" thickBot="1">
      <c r="A24" s="404"/>
      <c r="B24" s="1033" t="s">
        <v>547</v>
      </c>
      <c r="C24" s="1177">
        <f>SUM(E24:G24)</f>
        <v>289137</v>
      </c>
      <c r="D24" s="1161">
        <f>SUM(C24/C23)*100-100</f>
        <v>-17.729792174091187</v>
      </c>
      <c r="E24" s="1180">
        <f t="shared" si="6"/>
        <v>216828</v>
      </c>
      <c r="F24" s="1159">
        <f t="shared" si="7"/>
        <v>21286</v>
      </c>
      <c r="G24" s="1179">
        <f t="shared" si="8"/>
        <v>51023</v>
      </c>
    </row>
    <row r="25" spans="1:9" ht="13.7" customHeight="1" thickBot="1">
      <c r="A25" s="404"/>
      <c r="B25" s="1034" t="s">
        <v>637</v>
      </c>
      <c r="C25" s="1181">
        <f>SUM(C21:C24)</f>
        <v>1251435</v>
      </c>
      <c r="D25" s="1164">
        <f>SUM(C25/C20)*100-100</f>
        <v>222.84682360528859</v>
      </c>
      <c r="E25" s="1182">
        <f>SUM(E21:E24)</f>
        <v>926842</v>
      </c>
      <c r="F25" s="1182">
        <f>SUM(F21:F24)</f>
        <v>174605</v>
      </c>
      <c r="G25" s="1182">
        <f>SUM(G21:G24)</f>
        <v>149988</v>
      </c>
    </row>
    <row r="26" spans="1:9" ht="12.2" customHeight="1">
      <c r="A26" s="404"/>
      <c r="B26" s="1033" t="s">
        <v>599</v>
      </c>
      <c r="C26" s="1157">
        <f>SUM(E26:G26)</f>
        <v>456601</v>
      </c>
      <c r="D26" s="1161">
        <f>SUM(C26/C24)*100-100</f>
        <v>57.918564555902549</v>
      </c>
      <c r="E26" s="1159">
        <f>C193</f>
        <v>332252</v>
      </c>
      <c r="F26" s="1159">
        <f>C250</f>
        <v>54028</v>
      </c>
      <c r="G26" s="1159">
        <f>C281</f>
        <v>70321</v>
      </c>
    </row>
    <row r="27" spans="1:9" ht="12.2" customHeight="1">
      <c r="A27" s="404"/>
      <c r="B27" s="1033" t="s">
        <v>626</v>
      </c>
      <c r="C27" s="1157">
        <f>SUM(E27:G27)</f>
        <v>378882</v>
      </c>
      <c r="D27" s="1161">
        <f>SUM(C27/C26)*100-100</f>
        <v>-17.021206699065488</v>
      </c>
      <c r="E27" s="1179">
        <f t="shared" ref="E27:E29" si="9">C194</f>
        <v>212176</v>
      </c>
      <c r="F27" s="1159">
        <f t="shared" ref="F27:F29" si="10">C251</f>
        <v>70767</v>
      </c>
      <c r="G27" s="1179">
        <f t="shared" ref="G27:G29" si="11">C282</f>
        <v>95939</v>
      </c>
    </row>
    <row r="28" spans="1:9" ht="12.2" customHeight="1">
      <c r="A28" s="404"/>
      <c r="B28" s="1033" t="s">
        <v>638</v>
      </c>
      <c r="C28" s="1157">
        <f>SUM(E28:G28)</f>
        <v>378953</v>
      </c>
      <c r="D28" s="1161">
        <f>SUM(C28/C27)*100-100</f>
        <v>1.8739343647894202E-2</v>
      </c>
      <c r="E28" s="1179">
        <f t="shared" si="9"/>
        <v>91041</v>
      </c>
      <c r="F28" s="1159">
        <f t="shared" si="10"/>
        <v>99753</v>
      </c>
      <c r="G28" s="1179">
        <f t="shared" si="11"/>
        <v>188159</v>
      </c>
    </row>
    <row r="29" spans="1:9" ht="12.2" customHeight="1" thickBot="1">
      <c r="A29" s="404"/>
      <c r="B29" s="1033" t="s">
        <v>639</v>
      </c>
      <c r="C29" s="1157">
        <f>SUM(E29:G29)</f>
        <v>225902</v>
      </c>
      <c r="D29" s="1161">
        <f>SUM(C29/C28)*100-100</f>
        <v>-40.387858124886201</v>
      </c>
      <c r="E29" s="1179">
        <f t="shared" si="9"/>
        <v>113694</v>
      </c>
      <c r="F29" s="1159">
        <f t="shared" si="10"/>
        <v>53505</v>
      </c>
      <c r="G29" s="1179">
        <f t="shared" si="11"/>
        <v>58703</v>
      </c>
    </row>
    <row r="30" spans="1:9" ht="13.7" customHeight="1" thickBot="1">
      <c r="A30" s="404"/>
      <c r="B30" s="1034" t="s">
        <v>640</v>
      </c>
      <c r="C30" s="1163">
        <f>SUM(C26:C29)</f>
        <v>1440338</v>
      </c>
      <c r="D30" s="1164">
        <f>SUM(C30/C25)*100-100</f>
        <v>15.094911042123641</v>
      </c>
      <c r="E30" s="1182">
        <f>SUM(E26:E29)</f>
        <v>749163</v>
      </c>
      <c r="F30" s="1182">
        <f>SUM(F26:F29)</f>
        <v>278053</v>
      </c>
      <c r="G30" s="1182">
        <f>SUM(G26:G29)</f>
        <v>413122</v>
      </c>
      <c r="I30" s="1451"/>
    </row>
    <row r="31" spans="1:9" ht="13.7" customHeight="1">
      <c r="A31" s="404"/>
      <c r="B31" s="1031" t="s">
        <v>689</v>
      </c>
      <c r="C31" s="1178">
        <f>SUM(E31:G31)</f>
        <v>466464</v>
      </c>
      <c r="D31" s="1158">
        <f>SUM(C31/C29)*100-100</f>
        <v>106.48953971191045</v>
      </c>
      <c r="E31" s="1473">
        <f>C198</f>
        <v>198828</v>
      </c>
      <c r="F31" s="1178">
        <f>C255</f>
        <v>148131</v>
      </c>
      <c r="G31" s="1178">
        <f>C286</f>
        <v>119505</v>
      </c>
      <c r="I31" s="1451"/>
    </row>
    <row r="32" spans="1:9" ht="13.7" customHeight="1">
      <c r="A32" s="404"/>
      <c r="B32" s="1033" t="s">
        <v>707</v>
      </c>
      <c r="C32" s="1159">
        <f>SUM(E32:G32)</f>
        <v>510743</v>
      </c>
      <c r="D32" s="1161">
        <f>SUM(C32/C31)*100-100</f>
        <v>9.4924795911367283</v>
      </c>
      <c r="E32" s="1169">
        <f t="shared" ref="E32:E34" si="12">C199</f>
        <v>114276</v>
      </c>
      <c r="F32" s="1159">
        <f t="shared" ref="F32:F34" si="13">C256</f>
        <v>281552</v>
      </c>
      <c r="G32" s="1159">
        <f t="shared" ref="G32:G34" si="14">C287</f>
        <v>114915</v>
      </c>
      <c r="I32" s="1451"/>
    </row>
    <row r="33" spans="1:10" ht="13.7" customHeight="1">
      <c r="A33" s="404"/>
      <c r="B33" s="1033" t="s">
        <v>708</v>
      </c>
      <c r="C33" s="1159">
        <f>SUM(E33:G33)</f>
        <v>323016</v>
      </c>
      <c r="D33" s="1161">
        <f>SUM(C33/C32)*100-100</f>
        <v>-36.755667723297236</v>
      </c>
      <c r="E33" s="1169">
        <f t="shared" si="12"/>
        <v>59428</v>
      </c>
      <c r="F33" s="1159">
        <f t="shared" si="13"/>
        <v>85591</v>
      </c>
      <c r="G33" s="1159">
        <f t="shared" si="14"/>
        <v>177997</v>
      </c>
      <c r="I33" s="1451"/>
      <c r="J33" s="413"/>
    </row>
    <row r="34" spans="1:10" ht="13.7" customHeight="1" thickBot="1">
      <c r="A34" s="404"/>
      <c r="B34" s="1033" t="s">
        <v>709</v>
      </c>
      <c r="C34" s="1159">
        <f>SUM(E34:G34)</f>
        <v>116676</v>
      </c>
      <c r="D34" s="1161">
        <f>SUM(C34/C33)*100-100</f>
        <v>-63.879188647002003</v>
      </c>
      <c r="E34" s="1169">
        <f t="shared" si="12"/>
        <v>36643</v>
      </c>
      <c r="F34" s="1159">
        <f t="shared" si="13"/>
        <v>65841</v>
      </c>
      <c r="G34" s="1159">
        <f t="shared" si="14"/>
        <v>14192</v>
      </c>
      <c r="I34" s="1451"/>
      <c r="J34" s="413"/>
    </row>
    <row r="35" spans="1:10" ht="13.7" customHeight="1" thickBot="1">
      <c r="A35" s="404"/>
      <c r="B35" s="1474" t="s">
        <v>721</v>
      </c>
      <c r="C35" s="1914">
        <f>SUM(C31:C34)</f>
        <v>1416899</v>
      </c>
      <c r="D35" s="1915">
        <f>SUM(C35/C30)*100-100</f>
        <v>-1.627326363672978</v>
      </c>
      <c r="E35" s="1916">
        <f>SUM(E31:E34)</f>
        <v>409175</v>
      </c>
      <c r="F35" s="1916">
        <f>SUM(F31:F34)</f>
        <v>581115</v>
      </c>
      <c r="G35" s="1916">
        <f>SUM(G31:G34)</f>
        <v>426609</v>
      </c>
      <c r="I35" s="1451"/>
      <c r="J35" s="413"/>
    </row>
    <row r="36" spans="1:10" ht="13.7" customHeight="1">
      <c r="A36" s="404"/>
      <c r="B36" s="1031" t="s">
        <v>725</v>
      </c>
      <c r="C36" s="1178">
        <f>SUM(E36:G36)</f>
        <v>632183</v>
      </c>
      <c r="D36" s="1158">
        <f>SUM(C36/C34)*100-100</f>
        <v>441.82779663341216</v>
      </c>
      <c r="E36" s="1473">
        <f>C203</f>
        <v>206674</v>
      </c>
      <c r="F36" s="1178">
        <f>C260</f>
        <v>289292</v>
      </c>
      <c r="G36" s="1178">
        <f>C291</f>
        <v>136217</v>
      </c>
      <c r="H36" s="413"/>
      <c r="I36" s="1451"/>
      <c r="J36" s="413"/>
    </row>
    <row r="37" spans="1:10" ht="13.7" customHeight="1">
      <c r="A37" s="404"/>
      <c r="B37" s="1033" t="s">
        <v>726</v>
      </c>
      <c r="C37" s="1159">
        <f>SUM(E37:G37)</f>
        <v>429262</v>
      </c>
      <c r="D37" s="1161">
        <f>SUM(C37/C36)*100-100</f>
        <v>-32.098458832331772</v>
      </c>
      <c r="E37" s="1169">
        <f t="shared" ref="E37:E39" si="15">C204</f>
        <v>130569</v>
      </c>
      <c r="F37" s="1159">
        <f t="shared" ref="F37:F39" si="16">C261</f>
        <v>179195</v>
      </c>
      <c r="G37" s="1159">
        <f t="shared" ref="G37:G39" si="17">C292</f>
        <v>119498</v>
      </c>
      <c r="H37" s="413"/>
      <c r="I37" s="1451"/>
      <c r="J37" s="413"/>
    </row>
    <row r="38" spans="1:10" ht="15" customHeight="1">
      <c r="A38" s="404"/>
      <c r="B38" s="1033" t="s">
        <v>727</v>
      </c>
      <c r="C38" s="1159">
        <f>SUM(E38:G38)</f>
        <v>293719</v>
      </c>
      <c r="D38" s="1161">
        <f>SUM(C38/C37*100-100)</f>
        <v>-31.575820827373491</v>
      </c>
      <c r="E38" s="1169">
        <f t="shared" si="15"/>
        <v>110486</v>
      </c>
      <c r="F38" s="1159">
        <f t="shared" si="16"/>
        <v>142531</v>
      </c>
      <c r="G38" s="1159">
        <f t="shared" si="17"/>
        <v>40702</v>
      </c>
      <c r="H38" s="413"/>
      <c r="I38" s="1451"/>
    </row>
    <row r="39" spans="1:10" ht="15" customHeight="1" thickBot="1">
      <c r="A39" s="404"/>
      <c r="B39" s="1033" t="s">
        <v>728</v>
      </c>
      <c r="C39" s="1159">
        <f>SUM(E39:G39)</f>
        <v>795392</v>
      </c>
      <c r="D39" s="1161">
        <f>SUM(C39/C38*100-100)</f>
        <v>170.80032275746549</v>
      </c>
      <c r="E39" s="1169">
        <f t="shared" si="15"/>
        <v>83842</v>
      </c>
      <c r="F39" s="1159">
        <f t="shared" si="16"/>
        <v>651564</v>
      </c>
      <c r="G39" s="1159">
        <f t="shared" si="17"/>
        <v>59986</v>
      </c>
      <c r="H39" s="413"/>
      <c r="I39" s="1451"/>
    </row>
    <row r="40" spans="1:10" ht="15" customHeight="1" thickBot="1">
      <c r="A40" s="404"/>
      <c r="B40" s="1474" t="s">
        <v>760</v>
      </c>
      <c r="C40" s="1914">
        <f>SUM(C36:C39)</f>
        <v>2150556</v>
      </c>
      <c r="D40" s="1915">
        <f>SUM(C40/C35)*100-100</f>
        <v>51.779061175143738</v>
      </c>
      <c r="E40" s="1916">
        <f>SUM(E36:E39)</f>
        <v>531571</v>
      </c>
      <c r="F40" s="1916">
        <f>SUM(F36:F39)</f>
        <v>1262582</v>
      </c>
      <c r="G40" s="1916">
        <f>SUM(G36:G39)</f>
        <v>356403</v>
      </c>
      <c r="H40" s="413"/>
      <c r="I40" s="1451"/>
    </row>
    <row r="41" spans="1:10" ht="15" customHeight="1">
      <c r="A41" s="404"/>
      <c r="B41" s="1031" t="s">
        <v>765</v>
      </c>
      <c r="C41" s="1178">
        <f>SUM(E41:G41)</f>
        <v>411646</v>
      </c>
      <c r="D41" s="1158"/>
      <c r="E41" s="1473">
        <f>C208</f>
        <v>272778</v>
      </c>
      <c r="F41" s="1178">
        <f>C265</f>
        <v>125427</v>
      </c>
      <c r="G41" s="1178">
        <f>C296</f>
        <v>13441</v>
      </c>
      <c r="H41" s="413"/>
      <c r="I41" s="1451"/>
    </row>
    <row r="42" spans="1:10" ht="15" customHeight="1">
      <c r="A42" s="404"/>
      <c r="B42" s="1033" t="s">
        <v>769</v>
      </c>
      <c r="C42" s="1159">
        <f>SUM(E42:G42)</f>
        <v>257005</v>
      </c>
      <c r="D42" s="1161"/>
      <c r="E42" s="1169">
        <f t="shared" ref="E42:E44" si="18">C209</f>
        <v>112122</v>
      </c>
      <c r="F42" s="1159">
        <f t="shared" ref="F42:F44" si="19">C266</f>
        <v>54934</v>
      </c>
      <c r="G42" s="1159">
        <f t="shared" ref="G42:G44" si="20">C297</f>
        <v>89949</v>
      </c>
      <c r="H42" s="413"/>
      <c r="I42" s="1451"/>
    </row>
    <row r="43" spans="1:10" ht="15" customHeight="1">
      <c r="A43" s="404"/>
      <c r="B43" s="1033" t="s">
        <v>755</v>
      </c>
      <c r="C43" s="1159">
        <f>SUM(E43:G43)</f>
        <v>0</v>
      </c>
      <c r="D43" s="1161"/>
      <c r="E43" s="1169">
        <f t="shared" si="18"/>
        <v>0</v>
      </c>
      <c r="F43" s="1159">
        <f t="shared" si="19"/>
        <v>0</v>
      </c>
      <c r="G43" s="1159">
        <f t="shared" si="20"/>
        <v>0</v>
      </c>
      <c r="H43" s="413"/>
      <c r="I43" s="1451"/>
    </row>
    <row r="44" spans="1:10" ht="15" customHeight="1" thickBot="1">
      <c r="A44" s="404"/>
      <c r="B44" s="1033" t="s">
        <v>770</v>
      </c>
      <c r="C44" s="1159">
        <f>SUM(E44:G44)</f>
        <v>0</v>
      </c>
      <c r="D44" s="1161"/>
      <c r="E44" s="1169">
        <f t="shared" si="18"/>
        <v>0</v>
      </c>
      <c r="F44" s="1159">
        <f t="shared" si="19"/>
        <v>0</v>
      </c>
      <c r="G44" s="1159">
        <f t="shared" si="20"/>
        <v>0</v>
      </c>
      <c r="H44" s="413"/>
      <c r="I44" s="1451"/>
    </row>
    <row r="45" spans="1:10" ht="15" customHeight="1" thickBot="1">
      <c r="A45" s="404"/>
      <c r="B45" s="1474" t="s">
        <v>778</v>
      </c>
      <c r="C45" s="1914">
        <f>SUM(C41:C44)</f>
        <v>668651</v>
      </c>
      <c r="D45" s="1915"/>
      <c r="E45" s="1916">
        <f>SUM(E41:E44)</f>
        <v>384900</v>
      </c>
      <c r="F45" s="1916">
        <f>SUM(F41:F44)</f>
        <v>180361</v>
      </c>
      <c r="G45" s="1916">
        <f>SUM(G41:G44)</f>
        <v>103390</v>
      </c>
      <c r="H45" s="413"/>
      <c r="I45" s="1451"/>
    </row>
    <row r="46" spans="1:10" ht="3.6" customHeight="1" thickBot="1">
      <c r="A46" s="404"/>
      <c r="B46" s="1917"/>
      <c r="C46" s="1918"/>
      <c r="D46" s="1919"/>
      <c r="E46" s="1918"/>
      <c r="F46" s="1918"/>
      <c r="G46" s="1920"/>
      <c r="H46" s="413"/>
      <c r="I46" s="1451"/>
    </row>
    <row r="47" spans="1:10" ht="12.2" customHeight="1">
      <c r="A47" s="404"/>
      <c r="B47" s="1038" t="s">
        <v>350</v>
      </c>
      <c r="C47" s="194"/>
      <c r="D47" s="194"/>
    </row>
    <row r="48" spans="1:10" ht="21.2" customHeight="1">
      <c r="A48" s="404"/>
      <c r="C48" s="194"/>
      <c r="D48" s="194"/>
    </row>
    <row r="49" spans="1:15" ht="12.2" customHeight="1">
      <c r="A49" s="404"/>
      <c r="C49" s="194"/>
      <c r="D49" s="194"/>
    </row>
    <row r="50" spans="1:15" ht="12.2" customHeight="1">
      <c r="A50" s="404"/>
      <c r="C50" s="194"/>
      <c r="D50" s="194"/>
    </row>
    <row r="51" spans="1:15" ht="12.2" customHeight="1">
      <c r="A51" s="404"/>
      <c r="C51" s="194"/>
      <c r="D51" s="194"/>
      <c r="N51" s="1139" t="s">
        <v>412</v>
      </c>
      <c r="O51" s="1177">
        <f>C21</f>
        <v>150356</v>
      </c>
    </row>
    <row r="52" spans="1:15" ht="12.2" customHeight="1">
      <c r="A52" s="404"/>
      <c r="C52" s="194"/>
      <c r="D52" s="194"/>
      <c r="N52" s="1139" t="s">
        <v>207</v>
      </c>
      <c r="O52" s="1177">
        <f t="shared" ref="O52:O54" si="21">C22</f>
        <v>460494</v>
      </c>
    </row>
    <row r="53" spans="1:15" ht="12.2" customHeight="1">
      <c r="A53" s="404"/>
      <c r="C53" s="194"/>
      <c r="D53" s="194"/>
      <c r="N53" s="1139" t="s">
        <v>328</v>
      </c>
      <c r="O53" s="1177">
        <f t="shared" si="21"/>
        <v>351448</v>
      </c>
    </row>
    <row r="54" spans="1:15" ht="12.2" customHeight="1">
      <c r="A54" s="404"/>
      <c r="C54" s="194"/>
      <c r="D54" s="194"/>
      <c r="N54" s="1139" t="s">
        <v>547</v>
      </c>
      <c r="O54" s="1177">
        <f t="shared" si="21"/>
        <v>289137</v>
      </c>
    </row>
    <row r="55" spans="1:15" ht="12.2" customHeight="1">
      <c r="A55" s="404"/>
      <c r="C55" s="194"/>
      <c r="D55" s="194"/>
      <c r="N55" s="1139" t="s">
        <v>599</v>
      </c>
      <c r="O55" s="1177">
        <f>C26</f>
        <v>456601</v>
      </c>
    </row>
    <row r="56" spans="1:15" ht="12.2" customHeight="1">
      <c r="A56" s="404"/>
      <c r="C56" s="194"/>
      <c r="D56" s="194"/>
      <c r="N56" s="1139" t="s">
        <v>626</v>
      </c>
      <c r="O56" s="1177">
        <f t="shared" ref="O56:O58" si="22">C27</f>
        <v>378882</v>
      </c>
    </row>
    <row r="57" spans="1:15" ht="12.2" customHeight="1">
      <c r="A57" s="404"/>
      <c r="C57" s="194"/>
      <c r="D57" s="194"/>
      <c r="N57" s="1139" t="s">
        <v>638</v>
      </c>
      <c r="O57" s="1177">
        <f t="shared" si="22"/>
        <v>378953</v>
      </c>
    </row>
    <row r="58" spans="1:15" ht="12.2" customHeight="1">
      <c r="A58" s="404"/>
      <c r="C58" s="194"/>
      <c r="D58" s="194"/>
      <c r="N58" s="1139" t="s">
        <v>639</v>
      </c>
      <c r="O58" s="1177">
        <f t="shared" si="22"/>
        <v>225902</v>
      </c>
    </row>
    <row r="59" spans="1:15" ht="12.2" customHeight="1">
      <c r="A59" s="404"/>
      <c r="C59" s="194"/>
      <c r="D59" s="194"/>
      <c r="N59" s="1139" t="s">
        <v>689</v>
      </c>
      <c r="O59" s="1177">
        <f>C31</f>
        <v>466464</v>
      </c>
    </row>
    <row r="60" spans="1:15" ht="12.2" customHeight="1">
      <c r="A60" s="404"/>
      <c r="C60" s="194"/>
      <c r="D60" s="194"/>
      <c r="N60" s="1139" t="s">
        <v>707</v>
      </c>
      <c r="O60" s="1177">
        <f t="shared" ref="O60:O62" si="23">C32</f>
        <v>510743</v>
      </c>
    </row>
    <row r="61" spans="1:15" ht="12.2" customHeight="1">
      <c r="A61" s="404"/>
      <c r="C61" s="194"/>
      <c r="D61" s="194"/>
      <c r="N61" s="1139" t="s">
        <v>708</v>
      </c>
      <c r="O61" s="1177">
        <f t="shared" si="23"/>
        <v>323016</v>
      </c>
    </row>
    <row r="62" spans="1:15" ht="12.2" customHeight="1" thickBot="1">
      <c r="A62" s="404"/>
      <c r="C62" s="194"/>
      <c r="D62" s="194"/>
      <c r="N62" s="1033" t="s">
        <v>709</v>
      </c>
      <c r="O62" s="1177">
        <f t="shared" si="23"/>
        <v>116676</v>
      </c>
    </row>
    <row r="63" spans="1:15" ht="12.2" customHeight="1" thickBot="1">
      <c r="A63" s="404"/>
      <c r="C63" s="194"/>
      <c r="D63" s="194"/>
      <c r="N63" s="1139" t="s">
        <v>725</v>
      </c>
      <c r="O63" s="1178">
        <f>C36</f>
        <v>632183</v>
      </c>
    </row>
    <row r="64" spans="1:15" ht="12.2" customHeight="1" thickBot="1">
      <c r="A64" s="404"/>
      <c r="C64" s="194"/>
      <c r="D64" s="194"/>
      <c r="N64" s="1139" t="s">
        <v>726</v>
      </c>
      <c r="O64" s="1178">
        <f t="shared" ref="O64:O66" si="24">C37</f>
        <v>429262</v>
      </c>
    </row>
    <row r="65" spans="1:15" ht="12.2" customHeight="1" thickBot="1">
      <c r="A65" s="404"/>
      <c r="C65" s="194"/>
      <c r="D65" s="194"/>
      <c r="N65" s="1139" t="s">
        <v>727</v>
      </c>
      <c r="O65" s="1178">
        <f t="shared" si="24"/>
        <v>293719</v>
      </c>
    </row>
    <row r="66" spans="1:15" ht="12.2" customHeight="1">
      <c r="A66" s="404"/>
      <c r="C66" s="194"/>
      <c r="D66" s="194"/>
      <c r="N66" s="1033" t="s">
        <v>728</v>
      </c>
      <c r="O66" s="1178">
        <f t="shared" si="24"/>
        <v>795392</v>
      </c>
    </row>
    <row r="67" spans="1:15" ht="12.2" customHeight="1">
      <c r="A67" s="404"/>
      <c r="C67" s="194"/>
      <c r="D67" s="194"/>
      <c r="N67" s="1139" t="s">
        <v>765</v>
      </c>
      <c r="O67" s="203">
        <f>C41</f>
        <v>411646</v>
      </c>
    </row>
    <row r="68" spans="1:15" ht="12.2" customHeight="1">
      <c r="A68" s="404"/>
      <c r="C68" s="194"/>
      <c r="D68" s="194"/>
      <c r="N68" s="1139" t="s">
        <v>769</v>
      </c>
      <c r="O68" s="203">
        <f t="shared" ref="O68:O70" si="25">C42</f>
        <v>257005</v>
      </c>
    </row>
    <row r="69" spans="1:15" ht="12.2" customHeight="1">
      <c r="A69" s="404"/>
      <c r="C69" s="194"/>
      <c r="D69" s="194"/>
      <c r="N69" s="1139" t="s">
        <v>755</v>
      </c>
      <c r="O69" s="203">
        <f t="shared" si="25"/>
        <v>0</v>
      </c>
    </row>
    <row r="70" spans="1:15" ht="12.2" customHeight="1">
      <c r="A70" s="404"/>
      <c r="C70" s="194"/>
      <c r="D70" s="194"/>
      <c r="N70" s="1033" t="s">
        <v>770</v>
      </c>
      <c r="O70" s="203">
        <f t="shared" si="25"/>
        <v>0</v>
      </c>
    </row>
    <row r="71" spans="1:15" ht="12.2" customHeight="1">
      <c r="A71" s="404"/>
      <c r="C71" s="194"/>
      <c r="D71" s="194"/>
      <c r="N71" s="1604"/>
    </row>
    <row r="72" spans="1:15" ht="12.2" customHeight="1" thickBot="1">
      <c r="A72" s="404"/>
      <c r="C72" s="194"/>
      <c r="D72" s="194"/>
    </row>
    <row r="73" spans="1:15" s="1048" customFormat="1" ht="13.7" customHeight="1">
      <c r="A73" s="198" t="s">
        <v>53</v>
      </c>
      <c r="B73" s="5002" t="s">
        <v>642</v>
      </c>
      <c r="C73" s="5003"/>
      <c r="D73" s="5003"/>
      <c r="E73" s="5003"/>
      <c r="F73" s="5003"/>
      <c r="G73" s="5003"/>
      <c r="H73" s="5004"/>
      <c r="I73" s="2017"/>
      <c r="J73" s="2017"/>
      <c r="K73" s="2017"/>
    </row>
    <row r="74" spans="1:15" s="1048" customFormat="1" ht="13.7" customHeight="1" thickBot="1">
      <c r="A74" s="1049"/>
      <c r="B74" s="5005"/>
      <c r="C74" s="5006"/>
      <c r="D74" s="5006"/>
      <c r="E74" s="5006"/>
      <c r="F74" s="5006"/>
      <c r="G74" s="5006"/>
      <c r="H74" s="5007"/>
      <c r="I74" s="1081"/>
      <c r="J74" s="1081"/>
      <c r="K74" s="1081"/>
      <c r="L74" s="1083"/>
    </row>
    <row r="75" spans="1:15" s="1048" customFormat="1" ht="14.25" customHeight="1" thickBot="1">
      <c r="B75" s="1056"/>
      <c r="C75" s="5015" t="s">
        <v>781</v>
      </c>
      <c r="D75" s="4996" t="s">
        <v>643</v>
      </c>
      <c r="E75" s="4997"/>
      <c r="F75" s="4997"/>
      <c r="G75" s="4997"/>
      <c r="H75" s="5016"/>
      <c r="I75" s="4987"/>
      <c r="J75" s="4988"/>
      <c r="K75" s="4988"/>
      <c r="L75" s="1084"/>
      <c r="M75" s="1037"/>
    </row>
    <row r="76" spans="1:15" s="1048" customFormat="1" ht="24.75" customHeight="1" thickBot="1">
      <c r="B76" s="1057"/>
      <c r="C76" s="4991"/>
      <c r="D76" s="1197" t="s">
        <v>646</v>
      </c>
      <c r="E76" s="1491" t="s">
        <v>347</v>
      </c>
      <c r="F76" s="1491" t="s">
        <v>647</v>
      </c>
      <c r="G76" s="1494" t="s">
        <v>779</v>
      </c>
      <c r="H76" s="1492" t="s">
        <v>649</v>
      </c>
      <c r="I76" s="1085"/>
      <c r="J76" s="1085"/>
      <c r="K76" s="1086"/>
      <c r="L76" s="1084"/>
      <c r="M76" s="1037"/>
    </row>
    <row r="77" spans="1:15" s="1048" customFormat="1" ht="10.5" customHeight="1">
      <c r="B77" s="1033" t="s">
        <v>125</v>
      </c>
      <c r="C77" s="1071">
        <f>SUM(D77:H77)</f>
        <v>32588</v>
      </c>
      <c r="D77" s="1042">
        <f>SUM(D173,D230)</f>
        <v>19106</v>
      </c>
      <c r="E77" s="1041">
        <f>SUM(E173,E230)</f>
        <v>13482</v>
      </c>
      <c r="F77" s="1041">
        <f>SUM(F173,F230)</f>
        <v>0</v>
      </c>
      <c r="G77" s="1032">
        <v>0</v>
      </c>
      <c r="H77" s="1060">
        <v>0</v>
      </c>
      <c r="I77" s="1087"/>
      <c r="J77" s="1087"/>
      <c r="K77" s="674"/>
      <c r="L77" s="1088"/>
      <c r="M77" s="1037"/>
    </row>
    <row r="78" spans="1:15" s="1048" customFormat="1" ht="10.5" customHeight="1">
      <c r="B78" s="1033" t="s">
        <v>126</v>
      </c>
      <c r="C78" s="1071">
        <f t="shared" ref="C78:C80" si="26">SUM(D78:H78)</f>
        <v>289501</v>
      </c>
      <c r="D78" s="1042">
        <f t="shared" ref="D78:F80" si="27">SUM(D174,D231)</f>
        <v>45174</v>
      </c>
      <c r="E78" s="1041">
        <f t="shared" si="27"/>
        <v>244327</v>
      </c>
      <c r="F78" s="1041">
        <f t="shared" si="27"/>
        <v>0</v>
      </c>
      <c r="G78" s="1032">
        <v>0</v>
      </c>
      <c r="H78" s="1060">
        <v>0</v>
      </c>
      <c r="I78" s="1087"/>
      <c r="J78" s="1087"/>
      <c r="K78" s="674"/>
      <c r="L78" s="1088"/>
      <c r="M78" s="1037"/>
    </row>
    <row r="79" spans="1:15" s="1048" customFormat="1" ht="10.5" customHeight="1">
      <c r="B79" s="1033" t="s">
        <v>127</v>
      </c>
      <c r="C79" s="1071">
        <f t="shared" si="26"/>
        <v>50939</v>
      </c>
      <c r="D79" s="1042">
        <f t="shared" si="27"/>
        <v>27972</v>
      </c>
      <c r="E79" s="1041">
        <f t="shared" si="27"/>
        <v>22967</v>
      </c>
      <c r="F79" s="1041">
        <f t="shared" si="27"/>
        <v>0</v>
      </c>
      <c r="G79" s="1032">
        <v>0</v>
      </c>
      <c r="H79" s="1060">
        <v>0</v>
      </c>
      <c r="I79" s="1087"/>
      <c r="J79" s="1087"/>
      <c r="K79" s="674"/>
      <c r="L79" s="1088"/>
      <c r="M79" s="1037"/>
    </row>
    <row r="80" spans="1:15" s="1048" customFormat="1" ht="10.5" customHeight="1" thickBot="1">
      <c r="B80" s="1033" t="s">
        <v>401</v>
      </c>
      <c r="C80" s="1072">
        <f t="shared" si="26"/>
        <v>41836</v>
      </c>
      <c r="D80" s="1042">
        <f t="shared" si="27"/>
        <v>23908</v>
      </c>
      <c r="E80" s="1041">
        <f t="shared" si="27"/>
        <v>17928</v>
      </c>
      <c r="F80" s="1041">
        <f t="shared" si="27"/>
        <v>0</v>
      </c>
      <c r="G80" s="1062">
        <v>0</v>
      </c>
      <c r="H80" s="1064">
        <v>0</v>
      </c>
      <c r="I80" s="1087"/>
      <c r="J80" s="1087"/>
      <c r="K80" s="674"/>
      <c r="L80" s="1088"/>
      <c r="M80" s="1037"/>
    </row>
    <row r="81" spans="2:18" s="1048" customFormat="1" ht="12.75" customHeight="1" thickBot="1">
      <c r="B81" s="1034" t="s">
        <v>634</v>
      </c>
      <c r="C81" s="1073">
        <f>SUM(D81:H81)</f>
        <v>414864</v>
      </c>
      <c r="D81" s="1047">
        <f>SUM(D77:D80)</f>
        <v>116160</v>
      </c>
      <c r="E81" s="1044">
        <f t="shared" ref="E81:H81" si="28">SUM(E77:E80)</f>
        <v>298704</v>
      </c>
      <c r="F81" s="1044">
        <f>SUM(F77:F80)</f>
        <v>0</v>
      </c>
      <c r="G81" s="1495">
        <f t="shared" si="28"/>
        <v>0</v>
      </c>
      <c r="H81" s="1493">
        <f t="shared" si="28"/>
        <v>0</v>
      </c>
      <c r="I81" s="1089"/>
      <c r="J81" s="1089"/>
      <c r="K81" s="674"/>
      <c r="L81" s="1088"/>
      <c r="M81" s="1037"/>
    </row>
    <row r="82" spans="2:18" s="1048" customFormat="1" ht="9.75" customHeight="1">
      <c r="B82" s="1033" t="s">
        <v>421</v>
      </c>
      <c r="C82" s="1071">
        <f t="shared" ref="C82:C116" si="29">SUM(D82:H82)</f>
        <v>60085</v>
      </c>
      <c r="D82" s="1042">
        <f>SUM(D178,D235)</f>
        <v>45877</v>
      </c>
      <c r="E82" s="1041">
        <f>SUM(E178,E235)</f>
        <v>14208</v>
      </c>
      <c r="F82" s="1041">
        <f>SUM(F178,F235)</f>
        <v>0</v>
      </c>
      <c r="G82" s="1032">
        <v>0</v>
      </c>
      <c r="H82" s="1060">
        <v>0</v>
      </c>
      <c r="I82" s="1087"/>
      <c r="J82" s="1087"/>
      <c r="K82" s="674"/>
      <c r="L82" s="1088"/>
      <c r="M82" s="1037"/>
    </row>
    <row r="83" spans="2:18" s="1048" customFormat="1" ht="9.75" customHeight="1">
      <c r="B83" s="1033" t="s">
        <v>571</v>
      </c>
      <c r="C83" s="1071">
        <f t="shared" si="29"/>
        <v>148258</v>
      </c>
      <c r="D83" s="1043">
        <f t="shared" ref="D83:F83" si="30">SUM(D179,D236)</f>
        <v>41006</v>
      </c>
      <c r="E83" s="1488">
        <f t="shared" si="30"/>
        <v>107252</v>
      </c>
      <c r="F83" s="1488">
        <f t="shared" si="30"/>
        <v>0</v>
      </c>
      <c r="G83" s="1032">
        <v>0</v>
      </c>
      <c r="H83" s="1060">
        <v>0</v>
      </c>
      <c r="I83" s="1087"/>
      <c r="J83" s="1087"/>
      <c r="K83" s="674"/>
      <c r="L83" s="1088"/>
      <c r="M83" s="1037"/>
    </row>
    <row r="84" spans="2:18" s="1048" customFormat="1" ht="9.75" customHeight="1">
      <c r="B84" s="1033" t="s">
        <v>422</v>
      </c>
      <c r="C84" s="1071">
        <f t="shared" si="29"/>
        <v>24508</v>
      </c>
      <c r="D84" s="1043">
        <f t="shared" ref="D84:F84" si="31">SUM(D180,D237)</f>
        <v>24508</v>
      </c>
      <c r="E84" s="1488">
        <f t="shared" si="31"/>
        <v>0</v>
      </c>
      <c r="F84" s="1488">
        <f t="shared" si="31"/>
        <v>0</v>
      </c>
      <c r="G84" s="1032">
        <v>0</v>
      </c>
      <c r="H84" s="1060">
        <v>0</v>
      </c>
      <c r="I84" s="1087"/>
      <c r="J84" s="1087"/>
      <c r="K84" s="674"/>
      <c r="L84" s="1088"/>
      <c r="M84" s="1037"/>
    </row>
    <row r="85" spans="2:18" s="1048" customFormat="1" ht="9.75" customHeight="1" thickBot="1">
      <c r="B85" s="1033" t="s">
        <v>475</v>
      </c>
      <c r="C85" s="1072">
        <f t="shared" si="29"/>
        <v>105997</v>
      </c>
      <c r="D85" s="1043">
        <f t="shared" ref="D85:F85" si="32">SUM(D181,D238)</f>
        <v>82298</v>
      </c>
      <c r="E85" s="1489">
        <f t="shared" si="32"/>
        <v>23699</v>
      </c>
      <c r="F85" s="1489">
        <f t="shared" si="32"/>
        <v>0</v>
      </c>
      <c r="G85" s="1062">
        <v>0</v>
      </c>
      <c r="H85" s="1064">
        <v>0</v>
      </c>
      <c r="I85" s="1087"/>
      <c r="J85" s="1087"/>
      <c r="K85" s="674"/>
      <c r="L85" s="1088"/>
      <c r="M85" s="1037"/>
    </row>
    <row r="86" spans="2:18" s="1048" customFormat="1" ht="12.75" customHeight="1" thickBot="1">
      <c r="B86" s="1034" t="s">
        <v>635</v>
      </c>
      <c r="C86" s="1073">
        <f t="shared" si="29"/>
        <v>338848</v>
      </c>
      <c r="D86" s="1047">
        <f>SUM(D82:D85)</f>
        <v>193689</v>
      </c>
      <c r="E86" s="1044">
        <f>SUM(E82:E85)</f>
        <v>145159</v>
      </c>
      <c r="F86" s="1044">
        <f>SUM(F82:F85)</f>
        <v>0</v>
      </c>
      <c r="G86" s="1495">
        <f t="shared" ref="G86:H86" si="33">SUM(G82:G85)</f>
        <v>0</v>
      </c>
      <c r="H86" s="1493">
        <f t="shared" si="33"/>
        <v>0</v>
      </c>
      <c r="I86" s="1089"/>
      <c r="J86" s="1089"/>
      <c r="K86" s="674"/>
      <c r="L86" s="1088"/>
      <c r="M86" s="1037"/>
    </row>
    <row r="87" spans="2:18" s="1048" customFormat="1" ht="11.25" customHeight="1">
      <c r="B87" s="1033" t="s">
        <v>522</v>
      </c>
      <c r="C87" s="1071">
        <f t="shared" si="29"/>
        <v>30880</v>
      </c>
      <c r="D87" s="1042">
        <f>SUM(D183,D240)</f>
        <v>30880</v>
      </c>
      <c r="E87" s="1041">
        <f>SUM(E183,E240)</f>
        <v>0</v>
      </c>
      <c r="F87" s="1041">
        <f>SUM(F183,F240)</f>
        <v>0</v>
      </c>
      <c r="G87" s="1032">
        <v>0</v>
      </c>
      <c r="H87" s="1060">
        <v>0</v>
      </c>
      <c r="I87" s="1087"/>
      <c r="J87" s="1087"/>
      <c r="K87" s="674"/>
      <c r="L87" s="1088"/>
      <c r="M87" s="1037"/>
    </row>
    <row r="88" spans="2:18" s="1048" customFormat="1" ht="11.25" customHeight="1">
      <c r="B88" s="1033" t="s">
        <v>480</v>
      </c>
      <c r="C88" s="1071">
        <f t="shared" si="29"/>
        <v>210905</v>
      </c>
      <c r="D88" s="1043">
        <f t="shared" ref="D88:F88" si="34">SUM(D184,D241)</f>
        <v>41007</v>
      </c>
      <c r="E88" s="1488">
        <f t="shared" si="34"/>
        <v>169898</v>
      </c>
      <c r="F88" s="1488">
        <f t="shared" si="34"/>
        <v>0</v>
      </c>
      <c r="G88" s="1032">
        <v>0</v>
      </c>
      <c r="H88" s="1060">
        <v>0</v>
      </c>
      <c r="I88" s="1087"/>
      <c r="J88" s="1087"/>
      <c r="K88" s="674"/>
      <c r="L88" s="1088"/>
      <c r="M88" s="1037"/>
    </row>
    <row r="89" spans="2:18" s="1048" customFormat="1" ht="11.25" customHeight="1">
      <c r="B89" s="1033" t="s">
        <v>494</v>
      </c>
      <c r="C89" s="1071">
        <f t="shared" si="29"/>
        <v>75953</v>
      </c>
      <c r="D89" s="1043">
        <f t="shared" ref="D89:F89" si="35">SUM(D185,D242)</f>
        <v>49532</v>
      </c>
      <c r="E89" s="1488">
        <f t="shared" si="35"/>
        <v>26421</v>
      </c>
      <c r="F89" s="1488">
        <f t="shared" si="35"/>
        <v>0</v>
      </c>
      <c r="G89" s="1032">
        <v>0</v>
      </c>
      <c r="H89" s="1060">
        <v>0</v>
      </c>
      <c r="I89" s="1087"/>
      <c r="J89" s="1087"/>
      <c r="K89" s="674"/>
      <c r="L89" s="1088"/>
      <c r="M89" s="1037"/>
    </row>
    <row r="90" spans="2:18" s="1048" customFormat="1" ht="11.25" customHeight="1" thickBot="1">
      <c r="B90" s="1033" t="s">
        <v>424</v>
      </c>
      <c r="C90" s="1072">
        <f t="shared" si="29"/>
        <v>69887</v>
      </c>
      <c r="D90" s="1043">
        <f t="shared" ref="D90:F90" si="36">SUM(D186,D243)</f>
        <v>62339</v>
      </c>
      <c r="E90" s="1489">
        <f t="shared" si="36"/>
        <v>7548</v>
      </c>
      <c r="F90" s="1489">
        <f t="shared" si="36"/>
        <v>0</v>
      </c>
      <c r="G90" s="1062">
        <v>0</v>
      </c>
      <c r="H90" s="1064">
        <v>0</v>
      </c>
      <c r="I90" s="1087"/>
      <c r="J90" s="1087"/>
      <c r="K90" s="674"/>
      <c r="L90" s="1088"/>
      <c r="M90" s="1037"/>
    </row>
    <row r="91" spans="2:18" s="1048" customFormat="1" ht="12.75" customHeight="1" thickBot="1">
      <c r="B91" s="1034" t="s">
        <v>636</v>
      </c>
      <c r="C91" s="1073">
        <f t="shared" si="29"/>
        <v>387625</v>
      </c>
      <c r="D91" s="1047">
        <f>SUM(D87:D90)</f>
        <v>183758</v>
      </c>
      <c r="E91" s="1044">
        <f t="shared" ref="E91:H91" si="37">SUM(E87:E90)</f>
        <v>203867</v>
      </c>
      <c r="F91" s="1044">
        <f>SUM(F87:F90)</f>
        <v>0</v>
      </c>
      <c r="G91" s="1495">
        <f t="shared" si="37"/>
        <v>0</v>
      </c>
      <c r="H91" s="1493">
        <f t="shared" si="37"/>
        <v>0</v>
      </c>
      <c r="I91" s="1089"/>
      <c r="J91" s="1089"/>
      <c r="K91" s="674"/>
      <c r="L91" s="1088"/>
      <c r="M91" s="1037"/>
    </row>
    <row r="92" spans="2:18" s="1048" customFormat="1" ht="11.25" customHeight="1">
      <c r="B92" s="1031" t="s">
        <v>412</v>
      </c>
      <c r="C92" s="1074">
        <f t="shared" si="29"/>
        <v>150356</v>
      </c>
      <c r="D92" s="1042">
        <f>SUM(D188,D245,D276)</f>
        <v>102207</v>
      </c>
      <c r="E92" s="1041">
        <f>SUM(E188,E245,E276)</f>
        <v>46344</v>
      </c>
      <c r="F92" s="1041">
        <f>SUM(F188,F245,F276)</f>
        <v>0</v>
      </c>
      <c r="G92" s="1032">
        <f>SUM(G276)</f>
        <v>1805</v>
      </c>
      <c r="H92" s="1060">
        <f>SUM(H276)</f>
        <v>0</v>
      </c>
      <c r="I92" s="674"/>
      <c r="J92" s="674"/>
      <c r="K92" s="674"/>
      <c r="L92" s="1088"/>
      <c r="M92" s="1037"/>
    </row>
    <row r="93" spans="2:18" s="1048" customFormat="1" ht="11.25" customHeight="1">
      <c r="B93" s="1033" t="s">
        <v>207</v>
      </c>
      <c r="C93" s="1074">
        <f t="shared" si="29"/>
        <v>460494</v>
      </c>
      <c r="D93" s="1680">
        <f t="shared" ref="D93:F93" si="38">SUM(D189,D246,D277)</f>
        <v>228895</v>
      </c>
      <c r="E93" s="1032">
        <f t="shared" si="38"/>
        <v>221438</v>
      </c>
      <c r="F93" s="1032">
        <f t="shared" si="38"/>
        <v>0</v>
      </c>
      <c r="G93" s="1032">
        <f t="shared" ref="G93:H93" si="39">SUM(G277)</f>
        <v>10161</v>
      </c>
      <c r="H93" s="1060">
        <f t="shared" si="39"/>
        <v>0</v>
      </c>
      <c r="I93" s="674"/>
      <c r="J93" s="674"/>
      <c r="K93" s="674"/>
      <c r="L93" s="1088"/>
      <c r="M93" s="1037"/>
    </row>
    <row r="94" spans="2:18" s="1048" customFormat="1" ht="11.25" customHeight="1">
      <c r="B94" s="1033" t="s">
        <v>328</v>
      </c>
      <c r="C94" s="1074">
        <f t="shared" si="29"/>
        <v>351448</v>
      </c>
      <c r="D94" s="1680">
        <f t="shared" ref="D94:F94" si="40">SUM(D190,D247,D278)</f>
        <v>314603</v>
      </c>
      <c r="E94" s="1032">
        <f t="shared" si="40"/>
        <v>19757</v>
      </c>
      <c r="F94" s="1032">
        <f t="shared" si="40"/>
        <v>909</v>
      </c>
      <c r="G94" s="1032">
        <f t="shared" ref="G94:H94" si="41">SUM(G278)</f>
        <v>16179</v>
      </c>
      <c r="H94" s="1060">
        <f t="shared" si="41"/>
        <v>0</v>
      </c>
      <c r="I94" s="674"/>
      <c r="J94" s="674"/>
      <c r="K94" s="674"/>
      <c r="L94" s="674"/>
      <c r="M94" s="674"/>
      <c r="N94" s="674"/>
      <c r="O94" s="674"/>
      <c r="P94" s="674"/>
      <c r="Q94" s="674"/>
      <c r="R94" s="674"/>
    </row>
    <row r="95" spans="2:18" s="1052" customFormat="1" ht="11.25" customHeight="1" thickBot="1">
      <c r="B95" s="1033" t="s">
        <v>547</v>
      </c>
      <c r="C95" s="1075">
        <f t="shared" si="29"/>
        <v>289137</v>
      </c>
      <c r="D95" s="1069">
        <f t="shared" ref="D95:F95" si="42">SUM(D191,D248,D279)</f>
        <v>225877</v>
      </c>
      <c r="E95" s="1062">
        <f t="shared" si="42"/>
        <v>18034</v>
      </c>
      <c r="F95" s="1062">
        <f t="shared" si="42"/>
        <v>2263</v>
      </c>
      <c r="G95" s="1062">
        <f t="shared" ref="G95:H95" si="43">SUM(G279)</f>
        <v>42963</v>
      </c>
      <c r="H95" s="1064">
        <f t="shared" si="43"/>
        <v>0</v>
      </c>
      <c r="I95" s="674"/>
      <c r="J95" s="674"/>
      <c r="K95" s="674"/>
      <c r="L95" s="1088"/>
      <c r="M95" s="1065"/>
    </row>
    <row r="96" spans="2:18" s="1053" customFormat="1" ht="12.75" customHeight="1" thickBot="1">
      <c r="B96" s="1034" t="s">
        <v>637</v>
      </c>
      <c r="C96" s="1076">
        <f t="shared" si="29"/>
        <v>1251435</v>
      </c>
      <c r="D96" s="1046">
        <f>SUM(D92:D95)</f>
        <v>871582</v>
      </c>
      <c r="E96" s="1035">
        <f t="shared" ref="E96:H96" si="44">SUM(E92:E95)</f>
        <v>305573</v>
      </c>
      <c r="F96" s="1035">
        <f>SUM(F92:F95)</f>
        <v>3172</v>
      </c>
      <c r="G96" s="1035">
        <f t="shared" si="44"/>
        <v>71108</v>
      </c>
      <c r="H96" s="1484">
        <f t="shared" si="44"/>
        <v>0</v>
      </c>
      <c r="I96" s="962"/>
      <c r="J96" s="674"/>
      <c r="K96" s="674"/>
      <c r="L96" s="1088"/>
      <c r="M96" s="1065"/>
      <c r="N96" s="1832"/>
      <c r="O96" s="1832"/>
    </row>
    <row r="97" spans="2:18" s="1052" customFormat="1" ht="11.25" customHeight="1">
      <c r="B97" s="1033" t="s">
        <v>599</v>
      </c>
      <c r="C97" s="1074">
        <f t="shared" si="29"/>
        <v>456601</v>
      </c>
      <c r="D97" s="1482">
        <f>SUM(D193,D250,D281)</f>
        <v>214939</v>
      </c>
      <c r="E97" s="1481">
        <f>SUM(E193,E250,E281)</f>
        <v>182279</v>
      </c>
      <c r="F97" s="1481">
        <f>SUM(F193,F250,F281)</f>
        <v>14674</v>
      </c>
      <c r="G97" s="1481">
        <f>SUM(G281)</f>
        <v>44709</v>
      </c>
      <c r="H97" s="1060">
        <f>SUM(H281)</f>
        <v>0</v>
      </c>
      <c r="I97" s="674"/>
      <c r="J97" s="674"/>
      <c r="K97" s="674"/>
      <c r="L97" s="1088"/>
      <c r="M97" s="1065"/>
    </row>
    <row r="98" spans="2:18" s="1052" customFormat="1" ht="11.25" customHeight="1">
      <c r="B98" s="1033" t="s">
        <v>626</v>
      </c>
      <c r="C98" s="1074">
        <f t="shared" si="29"/>
        <v>378882</v>
      </c>
      <c r="D98" s="1680">
        <f t="shared" ref="D98:F98" si="45">SUM(D194,D251,D282)</f>
        <v>201476</v>
      </c>
      <c r="E98" s="1032">
        <f t="shared" si="45"/>
        <v>91138</v>
      </c>
      <c r="F98" s="1032">
        <f t="shared" si="45"/>
        <v>28754</v>
      </c>
      <c r="G98" s="1032">
        <f t="shared" ref="G98:H98" si="46">SUM(G282)</f>
        <v>57514</v>
      </c>
      <c r="H98" s="1060">
        <f t="shared" si="46"/>
        <v>0</v>
      </c>
      <c r="I98" s="674"/>
      <c r="J98" s="674"/>
      <c r="K98" s="674"/>
      <c r="L98" s="1088"/>
      <c r="M98" s="1065"/>
    </row>
    <row r="99" spans="2:18" s="1052" customFormat="1" ht="11.25" customHeight="1">
      <c r="B99" s="1033" t="s">
        <v>638</v>
      </c>
      <c r="C99" s="1074">
        <f t="shared" si="29"/>
        <v>378953</v>
      </c>
      <c r="D99" s="1680">
        <f t="shared" ref="D99:F99" si="47">SUM(D195,D252,D283)</f>
        <v>302179</v>
      </c>
      <c r="E99" s="1032">
        <f t="shared" si="47"/>
        <v>28423</v>
      </c>
      <c r="F99" s="1032">
        <f t="shared" si="47"/>
        <v>18723</v>
      </c>
      <c r="G99" s="1032">
        <f t="shared" ref="G99:H99" si="48">SUM(G283)</f>
        <v>29628</v>
      </c>
      <c r="H99" s="1060">
        <f t="shared" si="48"/>
        <v>0</v>
      </c>
      <c r="I99" s="674"/>
      <c r="J99" s="962"/>
      <c r="K99" s="962"/>
      <c r="L99" s="962"/>
      <c r="M99" s="962"/>
      <c r="N99" s="962"/>
      <c r="O99" s="962"/>
      <c r="P99" s="674"/>
      <c r="Q99" s="674"/>
      <c r="R99" s="674"/>
    </row>
    <row r="100" spans="2:18" s="1052" customFormat="1" ht="11.25" customHeight="1" thickBot="1">
      <c r="B100" s="1033" t="s">
        <v>639</v>
      </c>
      <c r="C100" s="1229">
        <f t="shared" si="29"/>
        <v>225902</v>
      </c>
      <c r="D100" s="1680">
        <f t="shared" ref="D100:F100" si="49">SUM(D196,D253,D284)</f>
        <v>170500</v>
      </c>
      <c r="E100" s="1062">
        <f t="shared" si="49"/>
        <v>31515</v>
      </c>
      <c r="F100" s="1032">
        <f t="shared" si="49"/>
        <v>9653</v>
      </c>
      <c r="G100" s="1032">
        <f t="shared" ref="G100:H100" si="50">SUM(G284)</f>
        <v>14234</v>
      </c>
      <c r="H100" s="1060">
        <f t="shared" si="50"/>
        <v>0</v>
      </c>
      <c r="I100" s="674"/>
      <c r="J100" s="674"/>
      <c r="K100" s="674"/>
      <c r="L100" s="1088"/>
      <c r="M100" s="1065"/>
    </row>
    <row r="101" spans="2:18" s="1053" customFormat="1" ht="12.75" customHeight="1" thickBot="1">
      <c r="B101" s="1474" t="s">
        <v>640</v>
      </c>
      <c r="C101" s="1478">
        <f t="shared" si="29"/>
        <v>1440338</v>
      </c>
      <c r="D101" s="1046">
        <f>SUM(D97:D100)</f>
        <v>889094</v>
      </c>
      <c r="E101" s="1485">
        <f t="shared" ref="E101:H101" si="51">SUM(E97:E100)</f>
        <v>333355</v>
      </c>
      <c r="F101" s="1035">
        <f>SUM(F97:F100)</f>
        <v>71804</v>
      </c>
      <c r="G101" s="1035">
        <f t="shared" si="51"/>
        <v>146085</v>
      </c>
      <c r="H101" s="1483">
        <f t="shared" si="51"/>
        <v>0</v>
      </c>
      <c r="I101" s="962"/>
      <c r="J101" s="962"/>
      <c r="K101" s="962"/>
      <c r="L101" s="1090"/>
      <c r="M101" s="1066"/>
    </row>
    <row r="102" spans="2:18" s="1053" customFormat="1" ht="12.75" customHeight="1">
      <c r="B102" s="1476" t="s">
        <v>689</v>
      </c>
      <c r="C102" s="1482">
        <f t="shared" si="29"/>
        <v>466464</v>
      </c>
      <c r="D102" s="1482">
        <f>SUM(D198,D255,D286)</f>
        <v>224701</v>
      </c>
      <c r="E102" s="1481">
        <f>SUM(E198,E255,E286)</f>
        <v>181430</v>
      </c>
      <c r="F102" s="1481">
        <f>SUM(F198,F255,F286)</f>
        <v>29740</v>
      </c>
      <c r="G102" s="1481">
        <f>SUM(G286)</f>
        <v>30593</v>
      </c>
      <c r="H102" s="1486">
        <f>SUM(H286)</f>
        <v>0</v>
      </c>
      <c r="I102" s="962"/>
      <c r="J102" s="962"/>
      <c r="K102" s="962"/>
      <c r="L102" s="1090"/>
      <c r="M102" s="1066"/>
    </row>
    <row r="103" spans="2:18" s="1053" customFormat="1" ht="12.75" customHeight="1">
      <c r="B103" s="1477" t="s">
        <v>707</v>
      </c>
      <c r="C103" s="1680">
        <f t="shared" si="29"/>
        <v>510743</v>
      </c>
      <c r="D103" s="1680">
        <f t="shared" ref="D103:F103" si="52">SUM(D199,D256,D287)</f>
        <v>348809</v>
      </c>
      <c r="E103" s="1032">
        <f t="shared" si="52"/>
        <v>82591</v>
      </c>
      <c r="F103" s="1032">
        <f t="shared" si="52"/>
        <v>47270</v>
      </c>
      <c r="G103" s="1032">
        <f t="shared" ref="G103:H103" si="53">SUM(G287)</f>
        <v>32073</v>
      </c>
      <c r="H103" s="1060">
        <f t="shared" si="53"/>
        <v>0</v>
      </c>
      <c r="I103" s="962"/>
      <c r="J103" s="962"/>
      <c r="K103" s="962"/>
      <c r="L103" s="1090"/>
      <c r="M103" s="1066"/>
    </row>
    <row r="104" spans="2:18" s="1053" customFormat="1" ht="12.75" customHeight="1">
      <c r="B104" s="1477" t="s">
        <v>708</v>
      </c>
      <c r="C104" s="1680">
        <f t="shared" si="29"/>
        <v>323016</v>
      </c>
      <c r="D104" s="1680">
        <f t="shared" ref="D104:F104" si="54">SUM(D200,D257,D288)</f>
        <v>226937</v>
      </c>
      <c r="E104" s="1032">
        <f t="shared" si="54"/>
        <v>63090</v>
      </c>
      <c r="F104" s="1032">
        <f t="shared" si="54"/>
        <v>12579</v>
      </c>
      <c r="G104" s="1032">
        <f t="shared" ref="G104:H104" si="55">SUM(G288)</f>
        <v>20410</v>
      </c>
      <c r="H104" s="1060">
        <f t="shared" si="55"/>
        <v>0</v>
      </c>
      <c r="I104" s="962"/>
      <c r="J104" s="962"/>
      <c r="K104" s="962"/>
      <c r="L104" s="1090"/>
      <c r="M104" s="1066"/>
    </row>
    <row r="105" spans="2:18" s="1053" customFormat="1" ht="12.75" customHeight="1" thickBot="1">
      <c r="B105" s="1477" t="s">
        <v>709</v>
      </c>
      <c r="C105" s="1680">
        <f t="shared" si="29"/>
        <v>116676</v>
      </c>
      <c r="D105" s="1680">
        <f t="shared" ref="D105:F105" si="56">SUM(D201,D258,D289)</f>
        <v>53895</v>
      </c>
      <c r="E105" s="1032">
        <f t="shared" si="56"/>
        <v>23629</v>
      </c>
      <c r="F105" s="1032">
        <f t="shared" si="56"/>
        <v>31216</v>
      </c>
      <c r="G105" s="1032">
        <f t="shared" ref="G105:H105" si="57">SUM(G289)</f>
        <v>7936</v>
      </c>
      <c r="H105" s="1060">
        <f t="shared" si="57"/>
        <v>0</v>
      </c>
      <c r="I105" s="962"/>
      <c r="J105" s="962"/>
      <c r="K105" s="962"/>
      <c r="L105" s="1090"/>
      <c r="M105" s="1066"/>
    </row>
    <row r="106" spans="2:18" s="1053" customFormat="1" ht="12.75" customHeight="1" thickBot="1">
      <c r="B106" s="1034" t="s">
        <v>721</v>
      </c>
      <c r="C106" s="1076">
        <f t="shared" si="29"/>
        <v>1416899</v>
      </c>
      <c r="D106" s="1046">
        <f>SUM(D102:D105)</f>
        <v>854342</v>
      </c>
      <c r="E106" s="1035">
        <f t="shared" ref="E106:H106" si="58">SUM(E102:E105)</f>
        <v>350740</v>
      </c>
      <c r="F106" s="1035">
        <f>SUM(F102:F105)</f>
        <v>120805</v>
      </c>
      <c r="G106" s="1035">
        <f t="shared" si="58"/>
        <v>91012</v>
      </c>
      <c r="H106" s="1484">
        <f t="shared" si="58"/>
        <v>0</v>
      </c>
      <c r="I106" s="962"/>
      <c r="J106" s="962"/>
      <c r="K106" s="962"/>
      <c r="L106" s="1090"/>
      <c r="M106" s="1066"/>
    </row>
    <row r="107" spans="2:18" s="1053" customFormat="1" ht="12.75" customHeight="1">
      <c r="B107" s="1476" t="s">
        <v>725</v>
      </c>
      <c r="C107" s="1482">
        <f t="shared" si="29"/>
        <v>632183</v>
      </c>
      <c r="D107" s="1482">
        <f>SUM(D203,D260,D291)</f>
        <v>376897</v>
      </c>
      <c r="E107" s="1481">
        <f>SUM(E203,E260,E291)</f>
        <v>190781</v>
      </c>
      <c r="F107" s="1481">
        <f>SUM(F203,F260,F291)</f>
        <v>11075</v>
      </c>
      <c r="G107" s="1481">
        <f>SUM(G291)</f>
        <v>53430</v>
      </c>
      <c r="H107" s="1486">
        <f>SUM(H291)</f>
        <v>0</v>
      </c>
      <c r="I107" s="1824"/>
      <c r="J107" s="962"/>
      <c r="K107" s="962"/>
      <c r="L107" s="1090"/>
      <c r="M107" s="1066"/>
    </row>
    <row r="108" spans="2:18" s="1053" customFormat="1" ht="12.75" customHeight="1">
      <c r="B108" s="1477" t="s">
        <v>726</v>
      </c>
      <c r="C108" s="1680">
        <f t="shared" si="29"/>
        <v>429262</v>
      </c>
      <c r="D108" s="1680">
        <f t="shared" ref="D108:F108" si="59">SUM(D204,D261,D292)</f>
        <v>178768</v>
      </c>
      <c r="E108" s="1032">
        <f t="shared" si="59"/>
        <v>147306</v>
      </c>
      <c r="F108" s="1032">
        <f t="shared" si="59"/>
        <v>58028</v>
      </c>
      <c r="G108" s="1032">
        <f t="shared" ref="G108:H108" si="60">SUM(G292)</f>
        <v>45160</v>
      </c>
      <c r="H108" s="1060">
        <f t="shared" si="60"/>
        <v>0</v>
      </c>
      <c r="I108" s="962"/>
      <c r="J108" s="962"/>
      <c r="K108" s="962"/>
      <c r="L108" s="1090"/>
      <c r="M108" s="1066"/>
    </row>
    <row r="109" spans="2:18" s="1052" customFormat="1" ht="13.5" customHeight="1">
      <c r="B109" s="1477" t="s">
        <v>727</v>
      </c>
      <c r="C109" s="1680">
        <f t="shared" si="29"/>
        <v>293719</v>
      </c>
      <c r="D109" s="1680">
        <f t="shared" ref="D109:F109" si="61">SUM(D205,D262,D293)</f>
        <v>181999</v>
      </c>
      <c r="E109" s="1032">
        <f t="shared" si="61"/>
        <v>87018</v>
      </c>
      <c r="F109" s="1032">
        <f t="shared" si="61"/>
        <v>13962</v>
      </c>
      <c r="G109" s="1032">
        <f t="shared" ref="G109:H109" si="62">SUM(G293)</f>
        <v>10740</v>
      </c>
      <c r="H109" s="1060">
        <f t="shared" si="62"/>
        <v>0</v>
      </c>
      <c r="I109" s="962"/>
      <c r="J109" s="674"/>
      <c r="K109" s="674"/>
      <c r="L109" s="1088"/>
      <c r="M109" s="1065"/>
    </row>
    <row r="110" spans="2:18" s="1052" customFormat="1" ht="13.5" customHeight="1" thickBot="1">
      <c r="B110" s="1477" t="s">
        <v>728</v>
      </c>
      <c r="C110" s="1680">
        <f t="shared" si="29"/>
        <v>795392</v>
      </c>
      <c r="D110" s="1680">
        <f t="shared" ref="D110:F110" si="63">SUM(D206,D263,D294)</f>
        <v>645836</v>
      </c>
      <c r="E110" s="1032">
        <f t="shared" si="63"/>
        <v>83512</v>
      </c>
      <c r="F110" s="1032">
        <f t="shared" si="63"/>
        <v>47533</v>
      </c>
      <c r="G110" s="1032">
        <f t="shared" ref="G110:H110" si="64">SUM(G294)</f>
        <v>18511</v>
      </c>
      <c r="H110" s="1060">
        <f t="shared" si="64"/>
        <v>0</v>
      </c>
      <c r="I110" s="962"/>
      <c r="J110" s="674"/>
      <c r="K110" s="674"/>
      <c r="L110" s="1088"/>
      <c r="M110" s="1065"/>
    </row>
    <row r="111" spans="2:18" s="1052" customFormat="1" ht="13.5" customHeight="1" thickBot="1">
      <c r="B111" s="1034" t="s">
        <v>760</v>
      </c>
      <c r="C111" s="1076">
        <f t="shared" si="29"/>
        <v>2150556</v>
      </c>
      <c r="D111" s="1046">
        <f>SUM(D107:D110)</f>
        <v>1383500</v>
      </c>
      <c r="E111" s="1035">
        <f t="shared" ref="E111:H111" si="65">SUM(E107:E110)</f>
        <v>508617</v>
      </c>
      <c r="F111" s="1035">
        <f>SUM(F107:F110)</f>
        <v>130598</v>
      </c>
      <c r="G111" s="1035">
        <f>SUM(G107:G110)</f>
        <v>127841</v>
      </c>
      <c r="H111" s="1484">
        <f t="shared" si="65"/>
        <v>0</v>
      </c>
      <c r="I111" s="962"/>
      <c r="J111" s="674"/>
      <c r="K111" s="674"/>
      <c r="L111" s="1088"/>
      <c r="M111" s="1065"/>
    </row>
    <row r="112" spans="2:18" s="1052" customFormat="1" ht="13.5" customHeight="1">
      <c r="B112" s="1476" t="s">
        <v>765</v>
      </c>
      <c r="C112" s="1482">
        <f t="shared" si="29"/>
        <v>411646</v>
      </c>
      <c r="D112" s="1482">
        <f>SUM(D208,D265,D296)</f>
        <v>149739</v>
      </c>
      <c r="E112" s="1481">
        <f>SUM(E208,E265,E296)</f>
        <v>220802</v>
      </c>
      <c r="F112" s="1481">
        <f>SUM(F208,F265,F296)</f>
        <v>35250</v>
      </c>
      <c r="G112" s="1481">
        <f>SUM(G296)</f>
        <v>5855</v>
      </c>
      <c r="H112" s="1486">
        <f>SUM(H296)</f>
        <v>0</v>
      </c>
      <c r="I112" s="962"/>
      <c r="J112" s="674"/>
      <c r="K112" s="674"/>
      <c r="L112" s="1088"/>
      <c r="M112" s="1065"/>
    </row>
    <row r="113" spans="1:13" s="1052" customFormat="1" ht="13.5" customHeight="1">
      <c r="B113" s="1477" t="s">
        <v>769</v>
      </c>
      <c r="C113" s="1680">
        <f t="shared" si="29"/>
        <v>257005</v>
      </c>
      <c r="D113" s="1680">
        <f t="shared" ref="D113:F113" si="66">SUM(D209,D266,D297)</f>
        <v>82694</v>
      </c>
      <c r="E113" s="1032">
        <f t="shared" si="66"/>
        <v>85730</v>
      </c>
      <c r="F113" s="1032">
        <f t="shared" si="66"/>
        <v>31732</v>
      </c>
      <c r="G113" s="1032">
        <f t="shared" ref="G113:H113" si="67">SUM(G297)</f>
        <v>56849</v>
      </c>
      <c r="H113" s="1060">
        <f t="shared" si="67"/>
        <v>0</v>
      </c>
      <c r="I113" s="962"/>
      <c r="J113" s="674"/>
      <c r="K113" s="674"/>
      <c r="L113" s="1088"/>
      <c r="M113" s="1065"/>
    </row>
    <row r="114" spans="1:13" s="1052" customFormat="1" ht="13.5" customHeight="1">
      <c r="B114" s="1477" t="s">
        <v>755</v>
      </c>
      <c r="C114" s="1680">
        <f t="shared" si="29"/>
        <v>0</v>
      </c>
      <c r="D114" s="1680"/>
      <c r="E114" s="1032"/>
      <c r="F114" s="1032"/>
      <c r="G114" s="1032"/>
      <c r="H114" s="1060"/>
      <c r="I114" s="962"/>
      <c r="J114" s="674"/>
      <c r="K114" s="674"/>
      <c r="L114" s="1088"/>
      <c r="M114" s="1065"/>
    </row>
    <row r="115" spans="1:13" s="1052" customFormat="1" ht="13.5" customHeight="1" thickBot="1">
      <c r="B115" s="1477" t="s">
        <v>770</v>
      </c>
      <c r="C115" s="1680">
        <f t="shared" si="29"/>
        <v>0</v>
      </c>
      <c r="D115" s="1680"/>
      <c r="E115" s="1032"/>
      <c r="F115" s="1032"/>
      <c r="G115" s="1032"/>
      <c r="H115" s="1060"/>
      <c r="I115" s="962"/>
      <c r="J115" s="674"/>
      <c r="K115" s="674"/>
      <c r="L115" s="1088"/>
      <c r="M115" s="1065"/>
    </row>
    <row r="116" spans="1:13" s="1052" customFormat="1" ht="13.5" customHeight="1" thickBot="1">
      <c r="B116" s="1034" t="s">
        <v>778</v>
      </c>
      <c r="C116" s="1076">
        <f t="shared" si="29"/>
        <v>668651</v>
      </c>
      <c r="D116" s="1046">
        <f>SUM(D112:D115)</f>
        <v>232433</v>
      </c>
      <c r="E116" s="1035">
        <f t="shared" ref="E116:H116" si="68">SUM(E112:E115)</f>
        <v>306532</v>
      </c>
      <c r="F116" s="1035">
        <f>SUM(F112:F115)</f>
        <v>66982</v>
      </c>
      <c r="G116" s="1035">
        <f t="shared" si="68"/>
        <v>62704</v>
      </c>
      <c r="H116" s="1484">
        <f t="shared" si="68"/>
        <v>0</v>
      </c>
      <c r="I116" s="962"/>
      <c r="J116" s="674"/>
      <c r="K116" s="674"/>
      <c r="L116" s="1088"/>
      <c r="M116" s="1065"/>
    </row>
    <row r="117" spans="1:13" s="1052" customFormat="1" ht="4.9000000000000004" customHeight="1" thickBot="1">
      <c r="B117" s="1921"/>
      <c r="C117" s="1918"/>
      <c r="D117" s="1922"/>
      <c r="E117" s="1922"/>
      <c r="F117" s="1922"/>
      <c r="G117" s="1922"/>
      <c r="H117" s="1923"/>
      <c r="I117" s="962"/>
      <c r="J117" s="674"/>
      <c r="K117" s="674"/>
      <c r="L117" s="1088"/>
      <c r="M117" s="1065"/>
    </row>
    <row r="118" spans="1:13" s="1048" customFormat="1">
      <c r="A118" s="1037"/>
      <c r="B118" s="1037" t="s">
        <v>350</v>
      </c>
      <c r="C118" s="1070"/>
      <c r="D118" s="4965"/>
      <c r="E118" s="4965"/>
      <c r="F118" s="1061"/>
      <c r="G118" s="1037"/>
      <c r="H118" s="1037"/>
      <c r="I118" s="1084"/>
      <c r="J118" s="1084"/>
      <c r="K118" s="1084"/>
      <c r="L118" s="1084"/>
      <c r="M118" s="1037"/>
    </row>
    <row r="119" spans="1:13" s="1048" customFormat="1" ht="7.15" customHeight="1">
      <c r="A119" s="1037"/>
      <c r="B119" s="1037"/>
      <c r="C119" s="1070"/>
      <c r="D119" s="2023"/>
      <c r="E119" s="2023"/>
      <c r="F119" s="1061"/>
      <c r="G119" s="1037"/>
      <c r="H119" s="1037"/>
      <c r="I119" s="1084"/>
      <c r="J119" s="1084"/>
      <c r="K119" s="1084"/>
      <c r="L119" s="1084"/>
      <c r="M119" s="1037"/>
    </row>
    <row r="120" spans="1:13" s="1048" customFormat="1" ht="7.15" customHeight="1">
      <c r="A120" s="1037"/>
      <c r="B120" s="1037"/>
      <c r="C120" s="1070"/>
      <c r="D120" s="2023"/>
      <c r="E120" s="2023"/>
      <c r="F120" s="1061"/>
      <c r="G120" s="1037"/>
      <c r="H120" s="1037"/>
      <c r="I120" s="1084"/>
      <c r="J120" s="1084"/>
      <c r="K120" s="1084"/>
      <c r="L120" s="1084"/>
      <c r="M120" s="1037"/>
    </row>
    <row r="121" spans="1:13" s="1048" customFormat="1" ht="7.15" customHeight="1" thickBot="1">
      <c r="A121" s="1037"/>
      <c r="B121" s="1037"/>
      <c r="C121" s="1070"/>
      <c r="D121" s="2023"/>
      <c r="E121" s="2023"/>
      <c r="F121" s="1061"/>
      <c r="G121" s="1037"/>
      <c r="H121" s="1037"/>
      <c r="I121" s="1084"/>
      <c r="J121" s="1084"/>
      <c r="K121" s="1084"/>
      <c r="L121" s="1084"/>
      <c r="M121" s="1037"/>
    </row>
    <row r="122" spans="1:13" s="1048" customFormat="1" ht="18" customHeight="1" thickBot="1">
      <c r="B122" s="5019" t="s">
        <v>457</v>
      </c>
      <c r="C122" s="4989" t="s">
        <v>645</v>
      </c>
      <c r="D122" s="4996" t="s">
        <v>644</v>
      </c>
      <c r="E122" s="4997"/>
      <c r="F122" s="1079"/>
      <c r="G122" s="1079"/>
      <c r="H122" s="4987"/>
      <c r="I122" s="4988"/>
      <c r="J122" s="4988"/>
      <c r="K122" s="1084"/>
      <c r="L122" s="1037"/>
    </row>
    <row r="123" spans="1:13" s="1052" customFormat="1" ht="11.25" customHeight="1">
      <c r="B123" s="5020"/>
      <c r="C123" s="4990"/>
      <c r="D123" s="4992" t="s">
        <v>349</v>
      </c>
      <c r="E123" s="4994" t="s">
        <v>348</v>
      </c>
      <c r="F123" s="1080"/>
      <c r="G123" s="1080"/>
      <c r="H123" s="2024"/>
      <c r="I123" s="2025"/>
      <c r="J123" s="2025"/>
      <c r="K123" s="1084"/>
      <c r="L123" s="1065"/>
    </row>
    <row r="124" spans="1:13" s="1052" customFormat="1" ht="12.75" customHeight="1" thickBot="1">
      <c r="B124" s="5021"/>
      <c r="C124" s="4991"/>
      <c r="D124" s="4993"/>
      <c r="E124" s="4995"/>
      <c r="F124" s="1080"/>
      <c r="G124" s="1080"/>
      <c r="H124" s="2024"/>
      <c r="I124" s="2025"/>
      <c r="J124" s="2025"/>
      <c r="K124" s="1084"/>
      <c r="L124" s="1065"/>
    </row>
    <row r="125" spans="1:13" s="1052" customFormat="1" ht="10.5" customHeight="1">
      <c r="B125" s="1033" t="s">
        <v>125</v>
      </c>
      <c r="C125" s="1071">
        <f>SUM(D125:E125)</f>
        <v>32588</v>
      </c>
      <c r="D125" s="1042">
        <f>SUM(G173,G230)</f>
        <v>31024</v>
      </c>
      <c r="E125" s="1487">
        <f>SUM(H173,H230)</f>
        <v>1564</v>
      </c>
      <c r="F125" s="1080"/>
      <c r="G125" s="1080"/>
      <c r="H125" s="2024"/>
      <c r="I125" s="2025"/>
      <c r="J125" s="2025"/>
      <c r="K125" s="1084"/>
      <c r="L125" s="1065"/>
    </row>
    <row r="126" spans="1:13" s="1052" customFormat="1" ht="11.25" customHeight="1">
      <c r="B126" s="1033" t="s">
        <v>126</v>
      </c>
      <c r="C126" s="1071">
        <f t="shared" ref="C126:C164" si="69">SUM(D126:E126)</f>
        <v>289501</v>
      </c>
      <c r="D126" s="1042">
        <f t="shared" ref="D126:D127" si="70">SUM(G174,G231)</f>
        <v>284492</v>
      </c>
      <c r="E126" s="1488">
        <f t="shared" ref="E126:E127" si="71">SUM(H174,H231)</f>
        <v>5009</v>
      </c>
      <c r="F126" s="1080"/>
      <c r="G126" s="1080"/>
      <c r="H126" s="2024"/>
      <c r="I126" s="2025"/>
      <c r="J126" s="2025"/>
      <c r="K126" s="1084"/>
      <c r="L126" s="1065"/>
    </row>
    <row r="127" spans="1:13" s="1052" customFormat="1" ht="11.25" customHeight="1">
      <c r="B127" s="1033" t="s">
        <v>127</v>
      </c>
      <c r="C127" s="1071">
        <f t="shared" si="69"/>
        <v>50939</v>
      </c>
      <c r="D127" s="1042">
        <f t="shared" si="70"/>
        <v>48243</v>
      </c>
      <c r="E127" s="1488">
        <f t="shared" si="71"/>
        <v>2696</v>
      </c>
      <c r="F127" s="1080"/>
      <c r="G127" s="1080"/>
      <c r="H127" s="2024"/>
      <c r="I127" s="2025"/>
      <c r="J127" s="2025"/>
      <c r="K127" s="1084"/>
      <c r="L127" s="1065"/>
    </row>
    <row r="128" spans="1:13" s="1052" customFormat="1" ht="10.5" customHeight="1" thickBot="1">
      <c r="B128" s="1033" t="s">
        <v>401</v>
      </c>
      <c r="C128" s="1072">
        <f t="shared" si="69"/>
        <v>41836</v>
      </c>
      <c r="D128" s="1042">
        <f>SUM(G176,G233)</f>
        <v>40076</v>
      </c>
      <c r="E128" s="1489">
        <f>SUM(H176,H233)</f>
        <v>1760</v>
      </c>
      <c r="F128" s="1080"/>
      <c r="G128" s="1080"/>
      <c r="H128" s="2024"/>
      <c r="I128" s="2025"/>
      <c r="J128" s="2025"/>
      <c r="K128" s="1084"/>
      <c r="L128" s="1065"/>
    </row>
    <row r="129" spans="2:12" s="1052" customFormat="1" ht="12.75" customHeight="1" thickBot="1">
      <c r="B129" s="1034" t="s">
        <v>634</v>
      </c>
      <c r="C129" s="1073">
        <f t="shared" si="69"/>
        <v>414864</v>
      </c>
      <c r="D129" s="1047">
        <f>SUM(D125:D128)</f>
        <v>403835</v>
      </c>
      <c r="E129" s="1044">
        <f t="shared" ref="E129" si="72">SUM(E125:E128)</f>
        <v>11029</v>
      </c>
      <c r="F129" s="1080"/>
      <c r="G129" s="1080"/>
      <c r="H129" s="2024"/>
      <c r="I129" s="2025"/>
      <c r="J129" s="2025"/>
      <c r="K129" s="1084"/>
      <c r="L129" s="1065"/>
    </row>
    <row r="130" spans="2:12" s="1052" customFormat="1" ht="10.5" customHeight="1">
      <c r="B130" s="1033" t="s">
        <v>421</v>
      </c>
      <c r="C130" s="1071">
        <f t="shared" si="69"/>
        <v>60085</v>
      </c>
      <c r="D130" s="1042">
        <f>SUM(G178,G235)</f>
        <v>55442</v>
      </c>
      <c r="E130" s="1487">
        <f>SUM(H178,H235)</f>
        <v>4643</v>
      </c>
      <c r="F130" s="1080"/>
      <c r="G130" s="1080"/>
      <c r="H130" s="2024"/>
      <c r="I130" s="2025"/>
      <c r="J130" s="2025"/>
      <c r="K130" s="1084"/>
      <c r="L130" s="1065"/>
    </row>
    <row r="131" spans="2:12" s="1052" customFormat="1" ht="10.5" customHeight="1">
      <c r="B131" s="1033" t="s">
        <v>571</v>
      </c>
      <c r="C131" s="1071">
        <f t="shared" si="69"/>
        <v>148258</v>
      </c>
      <c r="D131" s="1042">
        <f t="shared" ref="D131:D132" si="73">SUM(G179,G236)</f>
        <v>141842</v>
      </c>
      <c r="E131" s="1488">
        <f t="shared" ref="E131:E132" si="74">SUM(H179,H236)</f>
        <v>6416</v>
      </c>
      <c r="F131" s="1080"/>
      <c r="G131" s="1080"/>
      <c r="H131" s="2024"/>
      <c r="I131" s="2025"/>
      <c r="J131" s="2025"/>
      <c r="K131" s="1084"/>
      <c r="L131" s="1065"/>
    </row>
    <row r="132" spans="2:12" s="1052" customFormat="1" ht="10.5" customHeight="1">
      <c r="B132" s="1033" t="s">
        <v>422</v>
      </c>
      <c r="C132" s="1071">
        <f t="shared" si="69"/>
        <v>24508</v>
      </c>
      <c r="D132" s="1042">
        <f t="shared" si="73"/>
        <v>21516</v>
      </c>
      <c r="E132" s="1488">
        <f t="shared" si="74"/>
        <v>2992</v>
      </c>
      <c r="F132" s="1080"/>
      <c r="G132" s="1080"/>
      <c r="H132" s="2024"/>
      <c r="I132" s="2025"/>
      <c r="J132" s="2025"/>
      <c r="K132" s="1084"/>
      <c r="L132" s="1065"/>
    </row>
    <row r="133" spans="2:12" s="1052" customFormat="1" ht="10.5" customHeight="1" thickBot="1">
      <c r="B133" s="1033" t="s">
        <v>475</v>
      </c>
      <c r="C133" s="1072">
        <f t="shared" si="69"/>
        <v>105997</v>
      </c>
      <c r="D133" s="1042">
        <f>SUM(G181,G238)</f>
        <v>101489</v>
      </c>
      <c r="E133" s="1489">
        <f>SUM(H181,H238)</f>
        <v>4508</v>
      </c>
      <c r="F133" s="1080"/>
      <c r="G133" s="1080"/>
      <c r="H133" s="2024"/>
      <c r="I133" s="2025"/>
      <c r="J133" s="2025"/>
      <c r="K133" s="1084"/>
      <c r="L133" s="1065"/>
    </row>
    <row r="134" spans="2:12" s="1052" customFormat="1" ht="12.75" customHeight="1" thickBot="1">
      <c r="B134" s="1034" t="s">
        <v>635</v>
      </c>
      <c r="C134" s="1073">
        <f t="shared" si="69"/>
        <v>338848</v>
      </c>
      <c r="D134" s="1047">
        <f>SUM(D130:D133)</f>
        <v>320289</v>
      </c>
      <c r="E134" s="1044">
        <f t="shared" ref="E134" si="75">SUM(E130:E133)</f>
        <v>18559</v>
      </c>
      <c r="F134" s="1080"/>
      <c r="G134" s="1080"/>
      <c r="H134" s="2024"/>
      <c r="I134" s="2025"/>
      <c r="J134" s="2025"/>
      <c r="K134" s="1084"/>
      <c r="L134" s="1065"/>
    </row>
    <row r="135" spans="2:12" s="1052" customFormat="1" ht="11.25" customHeight="1">
      <c r="B135" s="1033" t="s">
        <v>522</v>
      </c>
      <c r="C135" s="1071">
        <f t="shared" si="69"/>
        <v>30880</v>
      </c>
      <c r="D135" s="1042">
        <f>SUM(G183,G240)</f>
        <v>27976</v>
      </c>
      <c r="E135" s="1487">
        <f>SUM(H183,H240)</f>
        <v>2904</v>
      </c>
      <c r="F135" s="1080"/>
      <c r="G135" s="1080"/>
      <c r="H135" s="2024"/>
      <c r="I135" s="2025"/>
      <c r="J135" s="2025"/>
      <c r="K135" s="1084"/>
      <c r="L135" s="1065"/>
    </row>
    <row r="136" spans="2:12" s="1052" customFormat="1" ht="11.25" customHeight="1">
      <c r="B136" s="1033" t="s">
        <v>480</v>
      </c>
      <c r="C136" s="1071">
        <f t="shared" si="69"/>
        <v>210905</v>
      </c>
      <c r="D136" s="1042">
        <f t="shared" ref="D136:D137" si="76">SUM(G184,G241)</f>
        <v>206954</v>
      </c>
      <c r="E136" s="1488">
        <f t="shared" ref="E136:E137" si="77">SUM(H184,H241)</f>
        <v>3951</v>
      </c>
      <c r="F136" s="1080"/>
      <c r="G136" s="1080"/>
      <c r="H136" s="2024"/>
      <c r="I136" s="2025"/>
      <c r="J136" s="2025"/>
      <c r="K136" s="1084"/>
      <c r="L136" s="1065"/>
    </row>
    <row r="137" spans="2:12" s="1052" customFormat="1" ht="11.25" customHeight="1">
      <c r="B137" s="1033" t="s">
        <v>494</v>
      </c>
      <c r="C137" s="1071">
        <f t="shared" si="69"/>
        <v>75953</v>
      </c>
      <c r="D137" s="1042">
        <f t="shared" si="76"/>
        <v>68366</v>
      </c>
      <c r="E137" s="1488">
        <f t="shared" si="77"/>
        <v>7587</v>
      </c>
      <c r="F137" s="1080"/>
      <c r="G137" s="1080"/>
      <c r="H137" s="2024"/>
      <c r="I137" s="2025"/>
      <c r="J137" s="2025"/>
      <c r="K137" s="1084"/>
      <c r="L137" s="1065"/>
    </row>
    <row r="138" spans="2:12" s="1052" customFormat="1" ht="11.25" customHeight="1" thickBot="1">
      <c r="B138" s="1033" t="s">
        <v>424</v>
      </c>
      <c r="C138" s="1072">
        <f t="shared" si="69"/>
        <v>69887</v>
      </c>
      <c r="D138" s="1042">
        <f>SUM(G186,G243)</f>
        <v>58704</v>
      </c>
      <c r="E138" s="1489">
        <f>SUM(H186,H243)</f>
        <v>11183</v>
      </c>
      <c r="F138" s="1080"/>
      <c r="G138" s="1080"/>
      <c r="H138" s="2024"/>
      <c r="I138" s="2025"/>
      <c r="J138" s="2025"/>
      <c r="K138" s="1084"/>
      <c r="L138" s="1065"/>
    </row>
    <row r="139" spans="2:12" s="1052" customFormat="1" ht="12.2" customHeight="1" thickBot="1">
      <c r="B139" s="1034" t="s">
        <v>636</v>
      </c>
      <c r="C139" s="1073">
        <f t="shared" si="69"/>
        <v>387625</v>
      </c>
      <c r="D139" s="1047">
        <f>SUM(D135:D138)</f>
        <v>362000</v>
      </c>
      <c r="E139" s="1044">
        <f t="shared" ref="E139" si="78">SUM(E135:E138)</f>
        <v>25625</v>
      </c>
      <c r="F139" s="1080"/>
      <c r="G139" s="1080"/>
      <c r="H139" s="2024"/>
      <c r="I139" s="2025"/>
      <c r="J139" s="2025"/>
      <c r="K139" s="1084"/>
      <c r="L139" s="1065"/>
    </row>
    <row r="140" spans="2:12" s="1052" customFormat="1" ht="11.25" customHeight="1">
      <c r="B140" s="1031" t="s">
        <v>412</v>
      </c>
      <c r="C140" s="1074">
        <f t="shared" si="69"/>
        <v>150356</v>
      </c>
      <c r="D140" s="1042">
        <f>SUM(G188,G245,D306)</f>
        <v>137954</v>
      </c>
      <c r="E140" s="1487">
        <f>SUM(H188,H245,E306)</f>
        <v>12402</v>
      </c>
      <c r="F140" s="1080"/>
      <c r="G140" s="1080"/>
      <c r="H140" s="2024"/>
      <c r="I140" s="2025"/>
      <c r="J140" s="2025"/>
      <c r="K140" s="1084"/>
      <c r="L140" s="1065"/>
    </row>
    <row r="141" spans="2:12" s="1052" customFormat="1" ht="11.25" customHeight="1">
      <c r="B141" s="1033" t="s">
        <v>207</v>
      </c>
      <c r="C141" s="1074">
        <f t="shared" si="69"/>
        <v>460494</v>
      </c>
      <c r="D141" s="1042">
        <f t="shared" ref="D141:D143" si="79">SUM(G189,G246,D307)</f>
        <v>435829</v>
      </c>
      <c r="E141" s="1488">
        <f t="shared" ref="E141:E143" si="80">SUM(H189,H246,E307)</f>
        <v>24665</v>
      </c>
      <c r="F141" s="1080"/>
      <c r="G141" s="1080"/>
      <c r="H141" s="2024"/>
      <c r="I141" s="2025"/>
      <c r="J141" s="2025"/>
      <c r="K141" s="1084"/>
      <c r="L141" s="1065"/>
    </row>
    <row r="142" spans="2:12" s="1052" customFormat="1" ht="11.25" customHeight="1">
      <c r="B142" s="1033" t="s">
        <v>328</v>
      </c>
      <c r="C142" s="1074">
        <f t="shared" si="69"/>
        <v>351448</v>
      </c>
      <c r="D142" s="1042">
        <f t="shared" si="79"/>
        <v>309744</v>
      </c>
      <c r="E142" s="1488">
        <f t="shared" si="80"/>
        <v>41704</v>
      </c>
      <c r="F142" s="1080"/>
      <c r="G142" s="1080"/>
      <c r="H142" s="2024"/>
      <c r="I142" s="2025"/>
      <c r="J142" s="2025"/>
      <c r="K142" s="1084"/>
      <c r="L142" s="1065"/>
    </row>
    <row r="143" spans="2:12" s="1052" customFormat="1" ht="11.25" customHeight="1" thickBot="1">
      <c r="B143" s="1033" t="s">
        <v>547</v>
      </c>
      <c r="C143" s="1075">
        <f t="shared" si="69"/>
        <v>289137</v>
      </c>
      <c r="D143" s="1042">
        <f t="shared" si="79"/>
        <v>271027</v>
      </c>
      <c r="E143" s="1489">
        <f t="shared" si="80"/>
        <v>18110</v>
      </c>
      <c r="F143" s="1080"/>
      <c r="G143" s="1080"/>
      <c r="H143" s="2024"/>
      <c r="I143" s="2025"/>
      <c r="J143" s="2025"/>
      <c r="K143" s="1065"/>
      <c r="L143" s="1065"/>
    </row>
    <row r="144" spans="2:12" s="1052" customFormat="1" ht="12.75" customHeight="1" thickBot="1">
      <c r="B144" s="1034" t="s">
        <v>637</v>
      </c>
      <c r="C144" s="1076">
        <f t="shared" si="69"/>
        <v>1251435</v>
      </c>
      <c r="D144" s="1047">
        <f>SUM(D140:D143)</f>
        <v>1154554</v>
      </c>
      <c r="E144" s="1044">
        <f t="shared" ref="E144" si="81">SUM(E140:E143)</f>
        <v>96881</v>
      </c>
      <c r="F144" s="1080"/>
      <c r="G144" s="1080"/>
      <c r="H144" s="2024"/>
      <c r="I144" s="2025"/>
      <c r="J144" s="2025"/>
      <c r="K144" s="1065"/>
      <c r="L144" s="1065"/>
    </row>
    <row r="145" spans="2:12" s="1052" customFormat="1" ht="11.25" customHeight="1">
      <c r="B145" s="1033" t="s">
        <v>599</v>
      </c>
      <c r="C145" s="1074">
        <f t="shared" si="69"/>
        <v>456601</v>
      </c>
      <c r="D145" s="1042">
        <f>SUM(G193,G250,D311)</f>
        <v>429484</v>
      </c>
      <c r="E145" s="1487">
        <f>SUM(H193,H250,E311)</f>
        <v>27117</v>
      </c>
      <c r="F145" s="1080"/>
      <c r="G145" s="1080"/>
      <c r="H145" s="2024"/>
      <c r="I145" s="2025"/>
      <c r="J145" s="2025"/>
      <c r="K145" s="1065"/>
      <c r="L145" s="1065"/>
    </row>
    <row r="146" spans="2:12" s="1052" customFormat="1" ht="11.25" customHeight="1">
      <c r="B146" s="1033" t="s">
        <v>626</v>
      </c>
      <c r="C146" s="1074">
        <f t="shared" si="69"/>
        <v>378882</v>
      </c>
      <c r="D146" s="1042">
        <f t="shared" ref="D146:D148" si="82">SUM(G194,G251,D312)</f>
        <v>347018</v>
      </c>
      <c r="E146" s="1488">
        <f t="shared" ref="E146:E148" si="83">SUM(H194,H251,E312)</f>
        <v>31864</v>
      </c>
      <c r="F146" s="1080"/>
      <c r="G146" s="1080"/>
      <c r="H146" s="2024"/>
      <c r="I146" s="2025"/>
      <c r="J146" s="2025"/>
      <c r="K146" s="1065"/>
      <c r="L146" s="1065"/>
    </row>
    <row r="147" spans="2:12" s="1052" customFormat="1" ht="10.5" customHeight="1">
      <c r="B147" s="1033" t="s">
        <v>638</v>
      </c>
      <c r="C147" s="1074">
        <f t="shared" si="69"/>
        <v>378953</v>
      </c>
      <c r="D147" s="1042">
        <f t="shared" si="82"/>
        <v>338653</v>
      </c>
      <c r="E147" s="1488">
        <f t="shared" si="83"/>
        <v>40300</v>
      </c>
      <c r="F147" s="1080"/>
      <c r="G147" s="1080"/>
      <c r="H147" s="2024"/>
      <c r="I147" s="2025"/>
      <c r="J147" s="2025"/>
      <c r="K147" s="1065"/>
      <c r="L147" s="1065"/>
    </row>
    <row r="148" spans="2:12" s="1052" customFormat="1" ht="11.25" customHeight="1" thickBot="1">
      <c r="B148" s="1033" t="s">
        <v>639</v>
      </c>
      <c r="C148" s="1229">
        <f t="shared" si="69"/>
        <v>225902</v>
      </c>
      <c r="D148" s="1042">
        <f t="shared" si="82"/>
        <v>197306</v>
      </c>
      <c r="E148" s="1489">
        <f t="shared" si="83"/>
        <v>28596</v>
      </c>
      <c r="F148" s="1080"/>
      <c r="G148" s="1080"/>
      <c r="H148" s="2024"/>
      <c r="I148" s="2025"/>
      <c r="J148" s="2025"/>
      <c r="K148" s="1065"/>
      <c r="L148" s="1065"/>
    </row>
    <row r="149" spans="2:12" s="1052" customFormat="1" ht="12.75" customHeight="1" thickBot="1">
      <c r="B149" s="1474" t="s">
        <v>640</v>
      </c>
      <c r="C149" s="1478">
        <f t="shared" si="69"/>
        <v>1440338</v>
      </c>
      <c r="D149" s="1047">
        <f>SUM(D145:D148)</f>
        <v>1312461</v>
      </c>
      <c r="E149" s="1044">
        <f t="shared" ref="E149" si="84">SUM(E145:E148)</f>
        <v>127877</v>
      </c>
      <c r="F149" s="1080"/>
      <c r="G149" s="1080"/>
      <c r="H149" s="2024"/>
      <c r="I149" s="2025"/>
      <c r="J149" s="2025"/>
      <c r="K149" s="1065"/>
      <c r="L149" s="1065"/>
    </row>
    <row r="150" spans="2:12" s="1052" customFormat="1" ht="12.75" customHeight="1">
      <c r="B150" s="1476" t="s">
        <v>689</v>
      </c>
      <c r="C150" s="1481">
        <f t="shared" si="69"/>
        <v>466464</v>
      </c>
      <c r="D150" s="1042">
        <f>SUM(G198,G255,D316)</f>
        <v>430927</v>
      </c>
      <c r="E150" s="1487">
        <f>SUM(H198,H255,E316)</f>
        <v>35537</v>
      </c>
      <c r="F150" s="1080"/>
      <c r="G150" s="1080"/>
      <c r="H150" s="2024"/>
      <c r="I150" s="2025"/>
      <c r="J150" s="2025"/>
      <c r="K150" s="1065"/>
      <c r="L150" s="1065"/>
    </row>
    <row r="151" spans="2:12" s="1052" customFormat="1" ht="12.75" customHeight="1">
      <c r="B151" s="1477" t="s">
        <v>707</v>
      </c>
      <c r="C151" s="1032">
        <f t="shared" si="69"/>
        <v>510743</v>
      </c>
      <c r="D151" s="1042">
        <f t="shared" ref="D151:D153" si="85">SUM(G199,G256,D317)</f>
        <v>432400</v>
      </c>
      <c r="E151" s="1488">
        <f t="shared" ref="E151:E153" si="86">SUM(H199,H256,E317)</f>
        <v>78343</v>
      </c>
      <c r="F151" s="1080"/>
      <c r="G151" s="1605"/>
      <c r="H151" s="2024"/>
      <c r="I151" s="2025"/>
      <c r="J151" s="2025"/>
      <c r="K151" s="1065"/>
      <c r="L151" s="1065"/>
    </row>
    <row r="152" spans="2:12" s="1052" customFormat="1" ht="12.75" customHeight="1">
      <c r="B152" s="1477" t="s">
        <v>708</v>
      </c>
      <c r="C152" s="1032">
        <f t="shared" si="69"/>
        <v>323016</v>
      </c>
      <c r="D152" s="1042">
        <f t="shared" si="85"/>
        <v>254017</v>
      </c>
      <c r="E152" s="1488">
        <f t="shared" si="86"/>
        <v>68999</v>
      </c>
      <c r="F152" s="1080"/>
      <c r="G152" s="1080"/>
      <c r="H152" s="2024"/>
      <c r="I152" s="2025"/>
      <c r="J152" s="2025"/>
      <c r="K152" s="1065"/>
      <c r="L152" s="1065"/>
    </row>
    <row r="153" spans="2:12" s="1052" customFormat="1" ht="12.75" customHeight="1" thickBot="1">
      <c r="B153" s="1477" t="s">
        <v>709</v>
      </c>
      <c r="C153" s="1032">
        <f t="shared" si="69"/>
        <v>116676</v>
      </c>
      <c r="D153" s="1042">
        <f t="shared" si="85"/>
        <v>90404</v>
      </c>
      <c r="E153" s="1489">
        <f t="shared" si="86"/>
        <v>26272</v>
      </c>
      <c r="F153" s="1080"/>
      <c r="G153" s="1080"/>
      <c r="H153" s="2024"/>
      <c r="I153" s="2025"/>
      <c r="J153" s="2025"/>
      <c r="K153" s="1065"/>
      <c r="L153" s="1065"/>
    </row>
    <row r="154" spans="2:12" s="1052" customFormat="1" ht="12.75" customHeight="1" thickBot="1">
      <c r="B154" s="1034" t="s">
        <v>721</v>
      </c>
      <c r="C154" s="1822">
        <f t="shared" si="69"/>
        <v>1416899</v>
      </c>
      <c r="D154" s="1047">
        <f>SUM(D150:D153)</f>
        <v>1207748</v>
      </c>
      <c r="E154" s="1044">
        <f t="shared" ref="E154" si="87">SUM(E150:E153)</f>
        <v>209151</v>
      </c>
      <c r="F154" s="1080"/>
      <c r="G154" s="1080"/>
      <c r="H154" s="2024"/>
      <c r="I154" s="2025"/>
      <c r="J154" s="2025"/>
      <c r="K154" s="1065"/>
      <c r="L154" s="1065"/>
    </row>
    <row r="155" spans="2:12" s="1052" customFormat="1" ht="12.75" customHeight="1">
      <c r="B155" s="1476" t="s">
        <v>725</v>
      </c>
      <c r="C155" s="1481">
        <f t="shared" si="69"/>
        <v>632183</v>
      </c>
      <c r="D155" s="1042">
        <f>SUM(G203,G260,D321)</f>
        <v>512973</v>
      </c>
      <c r="E155" s="1487">
        <f>SUM(H203,H260,E321)</f>
        <v>119210</v>
      </c>
      <c r="F155" s="1823"/>
      <c r="G155" s="1080"/>
      <c r="H155" s="2024"/>
      <c r="I155" s="2025"/>
      <c r="J155" s="2025"/>
      <c r="K155" s="1065"/>
      <c r="L155" s="1065"/>
    </row>
    <row r="156" spans="2:12" s="1052" customFormat="1" ht="12.75" customHeight="1">
      <c r="B156" s="1477" t="s">
        <v>726</v>
      </c>
      <c r="C156" s="1032">
        <f t="shared" si="69"/>
        <v>429262</v>
      </c>
      <c r="D156" s="1042">
        <f t="shared" ref="D156:D158" si="88">SUM(G204,G261,D322)</f>
        <v>375375</v>
      </c>
      <c r="E156" s="1488">
        <f t="shared" ref="E156:E158" si="89">SUM(H204,H261,E322)</f>
        <v>53887</v>
      </c>
      <c r="F156" s="1823"/>
      <c r="G156" s="1080"/>
      <c r="H156" s="2024"/>
      <c r="I156" s="2025"/>
      <c r="J156" s="2025"/>
      <c r="K156" s="1065"/>
      <c r="L156" s="1065"/>
    </row>
    <row r="157" spans="2:12" ht="12.75" customHeight="1">
      <c r="B157" s="1477" t="s">
        <v>727</v>
      </c>
      <c r="C157" s="1032">
        <f t="shared" si="69"/>
        <v>293719</v>
      </c>
      <c r="D157" s="1042">
        <f t="shared" si="88"/>
        <v>241538</v>
      </c>
      <c r="E157" s="1488">
        <f t="shared" si="89"/>
        <v>52181</v>
      </c>
      <c r="F157" s="413"/>
      <c r="L157"/>
    </row>
    <row r="158" spans="2:12" ht="12.75" customHeight="1" thickBot="1">
      <c r="B158" s="1477" t="s">
        <v>728</v>
      </c>
      <c r="C158" s="1680">
        <f t="shared" si="69"/>
        <v>795392</v>
      </c>
      <c r="D158" s="1042">
        <f t="shared" si="88"/>
        <v>657431</v>
      </c>
      <c r="E158" s="1489">
        <f t="shared" si="89"/>
        <v>137961</v>
      </c>
      <c r="F158" s="413"/>
      <c r="L158"/>
    </row>
    <row r="159" spans="2:12" ht="12.75" customHeight="1" thickBot="1">
      <c r="B159" s="1034" t="s">
        <v>760</v>
      </c>
      <c r="C159" s="1822">
        <f t="shared" si="69"/>
        <v>2150556</v>
      </c>
      <c r="D159" s="1047">
        <f>SUM(D155:D158)</f>
        <v>1787317</v>
      </c>
      <c r="E159" s="1044">
        <f t="shared" ref="E159" si="90">SUM(E155:E158)</f>
        <v>363239</v>
      </c>
      <c r="F159" s="413"/>
      <c r="L159"/>
    </row>
    <row r="160" spans="2:12" ht="12.75" customHeight="1">
      <c r="B160" s="1476" t="s">
        <v>765</v>
      </c>
      <c r="C160" s="1481">
        <f t="shared" si="69"/>
        <v>411646</v>
      </c>
      <c r="D160" s="1042">
        <f>SUM(G208,G265,D326)</f>
        <v>370934</v>
      </c>
      <c r="E160" s="1487">
        <f>SUM(H208,H265,E326)</f>
        <v>40712</v>
      </c>
      <c r="F160" s="413"/>
      <c r="L160"/>
    </row>
    <row r="161" spans="1:12" ht="12.75" customHeight="1">
      <c r="B161" s="1477" t="s">
        <v>769</v>
      </c>
      <c r="C161" s="1032">
        <f t="shared" si="69"/>
        <v>257005</v>
      </c>
      <c r="D161" s="1042">
        <f t="shared" ref="D161:D163" si="91">SUM(G209,G266,D327)</f>
        <v>231713</v>
      </c>
      <c r="E161" s="1488">
        <f t="shared" ref="E161:E163" si="92">SUM(H209,H266,E327)</f>
        <v>25292</v>
      </c>
      <c r="F161" s="413"/>
      <c r="L161"/>
    </row>
    <row r="162" spans="1:12" ht="12.75" customHeight="1">
      <c r="B162" s="1477" t="s">
        <v>755</v>
      </c>
      <c r="C162" s="1032">
        <f t="shared" si="69"/>
        <v>0</v>
      </c>
      <c r="D162" s="1042">
        <f t="shared" si="91"/>
        <v>0</v>
      </c>
      <c r="E162" s="1488">
        <f t="shared" si="92"/>
        <v>0</v>
      </c>
      <c r="F162" s="413"/>
      <c r="L162"/>
    </row>
    <row r="163" spans="1:12" ht="12.75" customHeight="1" thickBot="1">
      <c r="B163" s="1477" t="s">
        <v>770</v>
      </c>
      <c r="C163" s="1680">
        <f t="shared" si="69"/>
        <v>0</v>
      </c>
      <c r="D163" s="1042">
        <f t="shared" si="91"/>
        <v>0</v>
      </c>
      <c r="E163" s="1489">
        <f t="shared" si="92"/>
        <v>0</v>
      </c>
      <c r="F163" s="413"/>
      <c r="L163"/>
    </row>
    <row r="164" spans="1:12" ht="12.75" customHeight="1" thickBot="1">
      <c r="B164" s="1034" t="s">
        <v>778</v>
      </c>
      <c r="C164" s="1822">
        <f t="shared" si="69"/>
        <v>668651</v>
      </c>
      <c r="D164" s="1047">
        <f>SUM(D160:D163)</f>
        <v>602647</v>
      </c>
      <c r="E164" s="1044">
        <f t="shared" ref="E164" si="93">SUM(E160:E163)</f>
        <v>66004</v>
      </c>
      <c r="F164" s="413"/>
      <c r="L164"/>
    </row>
    <row r="165" spans="1:12" ht="4.1500000000000004" customHeight="1" thickBot="1">
      <c r="B165" s="1921"/>
      <c r="C165" s="1918"/>
      <c r="D165" s="1918"/>
      <c r="E165" s="1918"/>
      <c r="F165" s="413"/>
      <c r="L165"/>
    </row>
    <row r="166" spans="1:12" ht="13.7" customHeight="1">
      <c r="B166" s="1037" t="s">
        <v>350</v>
      </c>
      <c r="C166" s="1070"/>
    </row>
    <row r="167" spans="1:12" ht="13.7" customHeight="1" thickBot="1">
      <c r="B167" s="1037"/>
      <c r="C167" s="1070"/>
    </row>
    <row r="168" spans="1:12" s="1048" customFormat="1" ht="30.75" customHeight="1" thickBot="1">
      <c r="A168" s="198" t="s">
        <v>54</v>
      </c>
      <c r="B168" s="4972" t="s">
        <v>652</v>
      </c>
      <c r="C168" s="4973"/>
      <c r="D168" s="4973"/>
      <c r="E168" s="4973"/>
      <c r="F168" s="4973"/>
      <c r="G168" s="4973"/>
      <c r="H168" s="4974"/>
      <c r="I168" s="1091"/>
      <c r="J168" s="1036"/>
      <c r="K168" s="1036"/>
      <c r="L168" s="1036"/>
    </row>
    <row r="169" spans="1:12" s="1048" customFormat="1" ht="13.5" thickBot="1">
      <c r="B169" s="1036"/>
      <c r="C169" s="1036"/>
      <c r="D169" s="1036"/>
      <c r="E169" s="1036"/>
      <c r="F169" s="1036"/>
      <c r="G169" s="1036"/>
      <c r="H169" s="1036"/>
      <c r="I169" s="1092"/>
      <c r="J169" s="1036"/>
      <c r="K169" s="1036"/>
      <c r="L169" s="1036"/>
    </row>
    <row r="170" spans="1:12" s="1048" customFormat="1" ht="19.5" customHeight="1" thickBot="1">
      <c r="B170" s="4998" t="s">
        <v>653</v>
      </c>
      <c r="C170" s="4430"/>
      <c r="D170" s="4999" t="s">
        <v>619</v>
      </c>
      <c r="E170" s="5000"/>
      <c r="F170" s="5001"/>
      <c r="G170" s="5017" t="s">
        <v>654</v>
      </c>
      <c r="H170" s="5018"/>
      <c r="I170" s="1036"/>
      <c r="J170" s="1036"/>
      <c r="K170" s="1036"/>
      <c r="L170" s="1036"/>
    </row>
    <row r="171" spans="1:12" s="1048" customFormat="1" ht="19.5" customHeight="1">
      <c r="B171" s="1093" t="s">
        <v>457</v>
      </c>
      <c r="C171" s="1094" t="s">
        <v>96</v>
      </c>
      <c r="D171" s="1095"/>
      <c r="E171" s="1096" t="s">
        <v>345</v>
      </c>
      <c r="F171" s="1097"/>
      <c r="G171" s="4981" t="s">
        <v>345</v>
      </c>
      <c r="H171" s="4982"/>
      <c r="I171" s="1036"/>
      <c r="J171" s="1036"/>
      <c r="K171" s="1036"/>
      <c r="L171" s="1036"/>
    </row>
    <row r="172" spans="1:12" s="1048" customFormat="1" ht="19.5" customHeight="1" thickBot="1">
      <c r="B172" s="1098"/>
      <c r="C172" s="1099" t="s">
        <v>655</v>
      </c>
      <c r="D172" s="1100" t="s">
        <v>346</v>
      </c>
      <c r="E172" s="1101" t="s">
        <v>347</v>
      </c>
      <c r="F172" s="1102" t="s">
        <v>647</v>
      </c>
      <c r="G172" s="1103" t="s">
        <v>349</v>
      </c>
      <c r="H172" s="1104" t="s">
        <v>348</v>
      </c>
      <c r="I172" s="1036"/>
      <c r="J172" s="1036"/>
      <c r="K172" s="1036"/>
      <c r="L172" s="1036"/>
    </row>
    <row r="173" spans="1:12" s="3" customFormat="1" ht="13.7" customHeight="1">
      <c r="B173" s="1033" t="s">
        <v>125</v>
      </c>
      <c r="C173" s="1042">
        <f>SUM(D173:F173)</f>
        <v>13482</v>
      </c>
      <c r="D173" s="1042">
        <v>0</v>
      </c>
      <c r="E173" s="1126">
        <v>13482</v>
      </c>
      <c r="F173" s="1136">
        <v>0</v>
      </c>
      <c r="G173" s="1042">
        <v>13474</v>
      </c>
      <c r="H173" s="1059">
        <v>8</v>
      </c>
    </row>
    <row r="174" spans="1:12" s="3" customFormat="1" ht="13.7" customHeight="1">
      <c r="B174" s="1033" t="s">
        <v>126</v>
      </c>
      <c r="C174" s="1042">
        <f t="shared" ref="C174:C176" si="94">SUM(D174:F174)</f>
        <v>265939</v>
      </c>
      <c r="D174" s="1042">
        <v>21612</v>
      </c>
      <c r="E174" s="1126">
        <v>244327</v>
      </c>
      <c r="F174" s="1059">
        <v>0</v>
      </c>
      <c r="G174" s="1042">
        <v>262830</v>
      </c>
      <c r="H174" s="1059">
        <v>3109</v>
      </c>
    </row>
    <row r="175" spans="1:12" s="3" customFormat="1" ht="13.7" customHeight="1">
      <c r="B175" s="1033" t="s">
        <v>127</v>
      </c>
      <c r="C175" s="1042">
        <f t="shared" si="94"/>
        <v>22967</v>
      </c>
      <c r="D175" s="1042">
        <v>0</v>
      </c>
      <c r="E175" s="1126">
        <v>22967</v>
      </c>
      <c r="F175" s="1059">
        <v>0</v>
      </c>
      <c r="G175" s="1042">
        <v>22743</v>
      </c>
      <c r="H175" s="1059">
        <v>224</v>
      </c>
    </row>
    <row r="176" spans="1:12" s="3" customFormat="1" ht="13.7" customHeight="1" thickBot="1">
      <c r="B176" s="1068" t="s">
        <v>401</v>
      </c>
      <c r="C176" s="1118">
        <f t="shared" si="94"/>
        <v>32678</v>
      </c>
      <c r="D176" s="1118">
        <v>14750</v>
      </c>
      <c r="E176" s="1128">
        <v>17928</v>
      </c>
      <c r="F176" s="1082">
        <v>0</v>
      </c>
      <c r="G176" s="1042">
        <v>31850</v>
      </c>
      <c r="H176" s="1059">
        <v>828</v>
      </c>
    </row>
    <row r="177" spans="2:8" s="3" customFormat="1" ht="13.7" customHeight="1" thickBot="1">
      <c r="B177" s="1129" t="s">
        <v>634</v>
      </c>
      <c r="C177" s="1122">
        <f>SUM(D177:F177)</f>
        <v>335066</v>
      </c>
      <c r="D177" s="1122">
        <f>SUM(D173:D176)</f>
        <v>36362</v>
      </c>
      <c r="E177" s="1130">
        <f t="shared" ref="E177" si="95">SUM(E173:E176)</f>
        <v>298704</v>
      </c>
      <c r="F177" s="1131">
        <f t="shared" ref="F177" si="96">SUM(F173:F176)</f>
        <v>0</v>
      </c>
      <c r="G177" s="1047">
        <f t="shared" ref="G177" si="97">SUM(G173:G176)</f>
        <v>330897</v>
      </c>
      <c r="H177" s="1124">
        <f t="shared" ref="H177" si="98">SUM(H173:H176)</f>
        <v>4169</v>
      </c>
    </row>
    <row r="178" spans="2:8" s="3" customFormat="1" ht="13.7" customHeight="1">
      <c r="B178" s="1033" t="s">
        <v>421</v>
      </c>
      <c r="C178" s="1042">
        <f>SUM(D178:F178)</f>
        <v>26621</v>
      </c>
      <c r="D178" s="1042">
        <v>12413</v>
      </c>
      <c r="E178" s="1126">
        <v>14208</v>
      </c>
      <c r="F178" s="1136">
        <v>0</v>
      </c>
      <c r="G178" s="1042">
        <v>25538</v>
      </c>
      <c r="H178" s="1059">
        <v>1083</v>
      </c>
    </row>
    <row r="179" spans="2:8" s="3" customFormat="1" ht="13.7" customHeight="1">
      <c r="B179" s="1033" t="s">
        <v>571</v>
      </c>
      <c r="C179" s="1042">
        <f t="shared" ref="C179:C181" si="99">SUM(D179:F179)</f>
        <v>114798</v>
      </c>
      <c r="D179" s="1042">
        <v>7546</v>
      </c>
      <c r="E179" s="1126">
        <v>107252</v>
      </c>
      <c r="F179" s="1059">
        <v>0</v>
      </c>
      <c r="G179" s="1042">
        <v>112510</v>
      </c>
      <c r="H179" s="1059">
        <v>2288</v>
      </c>
    </row>
    <row r="180" spans="2:8" s="3" customFormat="1" ht="13.7" customHeight="1">
      <c r="B180" s="1033" t="s">
        <v>422</v>
      </c>
      <c r="C180" s="1042">
        <f t="shared" si="99"/>
        <v>0</v>
      </c>
      <c r="D180" s="1042">
        <v>0</v>
      </c>
      <c r="E180" s="1126">
        <v>0</v>
      </c>
      <c r="F180" s="1059">
        <v>0</v>
      </c>
      <c r="G180" s="1042">
        <v>0</v>
      </c>
      <c r="H180" s="1059">
        <v>0</v>
      </c>
    </row>
    <row r="181" spans="2:8" s="3" customFormat="1" ht="13.7" customHeight="1" thickBot="1">
      <c r="B181" s="1068" t="s">
        <v>475</v>
      </c>
      <c r="C181" s="1118">
        <f t="shared" si="99"/>
        <v>46763</v>
      </c>
      <c r="D181" s="1118">
        <v>23064</v>
      </c>
      <c r="E181" s="1128">
        <v>23699</v>
      </c>
      <c r="F181" s="1082">
        <v>0</v>
      </c>
      <c r="G181" s="1132">
        <v>45487</v>
      </c>
      <c r="H181" s="1059">
        <v>1276</v>
      </c>
    </row>
    <row r="182" spans="2:8" s="3" customFormat="1" ht="13.7" customHeight="1" thickBot="1">
      <c r="B182" s="1129" t="s">
        <v>635</v>
      </c>
      <c r="C182" s="1122">
        <f>SUM(D182:F182)</f>
        <v>188182</v>
      </c>
      <c r="D182" s="1122">
        <f>SUM(D178:D181)</f>
        <v>43023</v>
      </c>
      <c r="E182" s="1130">
        <f t="shared" ref="E182" si="100">SUM(E178:E181)</f>
        <v>145159</v>
      </c>
      <c r="F182" s="1131">
        <f t="shared" ref="F182" si="101">SUM(F178:F181)</f>
        <v>0</v>
      </c>
      <c r="G182" s="1122">
        <f t="shared" ref="G182" si="102">SUM(G178:G181)</f>
        <v>183535</v>
      </c>
      <c r="H182" s="1124">
        <f t="shared" ref="H182" si="103">SUM(H178:H181)</f>
        <v>4647</v>
      </c>
    </row>
    <row r="183" spans="2:8" s="3" customFormat="1" ht="13.7" customHeight="1">
      <c r="B183" s="1133" t="s">
        <v>522</v>
      </c>
      <c r="C183" s="1042">
        <f>SUM(D183:F183)</f>
        <v>0</v>
      </c>
      <c r="D183" s="1134">
        <v>0</v>
      </c>
      <c r="E183" s="1135">
        <v>0</v>
      </c>
      <c r="F183" s="1136">
        <v>0</v>
      </c>
      <c r="G183" s="1042">
        <v>0</v>
      </c>
      <c r="H183" s="1059">
        <v>0</v>
      </c>
    </row>
    <row r="184" spans="2:8" s="3" customFormat="1" ht="13.7" customHeight="1">
      <c r="B184" s="1133" t="s">
        <v>480</v>
      </c>
      <c r="C184" s="1042">
        <f t="shared" ref="C184:C186" si="104">SUM(D184:F184)</f>
        <v>193297</v>
      </c>
      <c r="D184" s="1042">
        <v>23399</v>
      </c>
      <c r="E184" s="1126">
        <v>169898</v>
      </c>
      <c r="F184" s="1059">
        <v>0</v>
      </c>
      <c r="G184" s="1042">
        <v>191890</v>
      </c>
      <c r="H184" s="1059">
        <v>1407</v>
      </c>
    </row>
    <row r="185" spans="2:8" s="3" customFormat="1" ht="13.7" customHeight="1">
      <c r="B185" s="1133" t="s">
        <v>494</v>
      </c>
      <c r="C185" s="1042">
        <f t="shared" si="104"/>
        <v>42672</v>
      </c>
      <c r="D185" s="1042">
        <v>16251</v>
      </c>
      <c r="E185" s="1126">
        <v>26421</v>
      </c>
      <c r="F185" s="1059">
        <v>0</v>
      </c>
      <c r="G185" s="1042">
        <v>42046</v>
      </c>
      <c r="H185" s="1059">
        <v>626</v>
      </c>
    </row>
    <row r="186" spans="2:8" s="3" customFormat="1" ht="13.7" customHeight="1" thickBot="1">
      <c r="B186" s="1137" t="s">
        <v>424</v>
      </c>
      <c r="C186" s="1118">
        <f t="shared" si="104"/>
        <v>25081</v>
      </c>
      <c r="D186" s="1118">
        <v>17533</v>
      </c>
      <c r="E186" s="1128">
        <v>7548</v>
      </c>
      <c r="F186" s="1082">
        <v>0</v>
      </c>
      <c r="G186" s="1042">
        <v>24549</v>
      </c>
      <c r="H186" s="1059">
        <v>532</v>
      </c>
    </row>
    <row r="187" spans="2:8" s="3" customFormat="1" ht="13.7" customHeight="1" thickBot="1">
      <c r="B187" s="1129" t="s">
        <v>636</v>
      </c>
      <c r="C187" s="1122">
        <f>SUM(D187:F187)</f>
        <v>261050</v>
      </c>
      <c r="D187" s="1122">
        <f>SUM(D183:D186)</f>
        <v>57183</v>
      </c>
      <c r="E187" s="1130">
        <f t="shared" ref="E187" si="105">SUM(E183:E186)</f>
        <v>203867</v>
      </c>
      <c r="F187" s="1131">
        <f t="shared" ref="F187" si="106">SUM(F183:F186)</f>
        <v>0</v>
      </c>
      <c r="G187" s="1047">
        <f t="shared" ref="G187" si="107">SUM(G183:G186)</f>
        <v>258485</v>
      </c>
      <c r="H187" s="1124">
        <f t="shared" ref="H187" si="108">SUM(H183:H186)</f>
        <v>2565</v>
      </c>
    </row>
    <row r="188" spans="2:8" s="3" customFormat="1" ht="13.7" customHeight="1">
      <c r="B188" s="1033" t="s">
        <v>412</v>
      </c>
      <c r="C188" s="1042">
        <f>SUM(D188:F188)</f>
        <v>106581</v>
      </c>
      <c r="D188" s="1042">
        <v>60237</v>
      </c>
      <c r="E188" s="1126">
        <v>46344</v>
      </c>
      <c r="F188" s="1136">
        <v>0</v>
      </c>
      <c r="G188" s="1042">
        <v>103397</v>
      </c>
      <c r="H188" s="1136">
        <v>3184</v>
      </c>
    </row>
    <row r="189" spans="2:8" s="3" customFormat="1" ht="13.7" customHeight="1">
      <c r="B189" s="1033" t="s">
        <v>207</v>
      </c>
      <c r="C189" s="1042">
        <f t="shared" ref="C189:C191" si="109">SUM(D189:F189)</f>
        <v>407697</v>
      </c>
      <c r="D189" s="1042">
        <v>186259</v>
      </c>
      <c r="E189" s="1126">
        <v>221438</v>
      </c>
      <c r="F189" s="1059">
        <v>0</v>
      </c>
      <c r="G189" s="1042">
        <v>394680</v>
      </c>
      <c r="H189" s="1059">
        <v>13017</v>
      </c>
    </row>
    <row r="190" spans="2:8" s="3" customFormat="1" ht="13.7" customHeight="1">
      <c r="B190" s="1033" t="s">
        <v>328</v>
      </c>
      <c r="C190" s="1042">
        <f t="shared" si="109"/>
        <v>195736</v>
      </c>
      <c r="D190" s="1042">
        <v>175979</v>
      </c>
      <c r="E190" s="1126">
        <v>19757</v>
      </c>
      <c r="F190" s="1059">
        <v>0</v>
      </c>
      <c r="G190" s="1042">
        <v>181502</v>
      </c>
      <c r="H190" s="1059">
        <v>14234</v>
      </c>
    </row>
    <row r="191" spans="2:8" s="3" customFormat="1" ht="13.7" customHeight="1" thickBot="1">
      <c r="B191" s="1033" t="s">
        <v>547</v>
      </c>
      <c r="C191" s="1042">
        <f t="shared" si="109"/>
        <v>216828</v>
      </c>
      <c r="D191" s="1042">
        <v>198794</v>
      </c>
      <c r="E191" s="1126">
        <v>18034</v>
      </c>
      <c r="F191" s="1082">
        <v>0</v>
      </c>
      <c r="G191" s="1042">
        <v>203878</v>
      </c>
      <c r="H191" s="1059">
        <v>12950</v>
      </c>
    </row>
    <row r="192" spans="2:8" s="3" customFormat="1" ht="13.7" customHeight="1" thickBot="1">
      <c r="B192" s="1034" t="s">
        <v>637</v>
      </c>
      <c r="C192" s="1047">
        <f>SUM(F240,F297,C358)</f>
        <v>28600</v>
      </c>
      <c r="D192" s="1047">
        <f>SUM(D188:D191)</f>
        <v>621269</v>
      </c>
      <c r="E192" s="1138">
        <f t="shared" ref="E192" si="110">SUM(E188:E191)</f>
        <v>305573</v>
      </c>
      <c r="F192" s="1124">
        <f t="shared" ref="F192" si="111">SUM(F188:F191)</f>
        <v>0</v>
      </c>
      <c r="G192" s="1047">
        <f t="shared" ref="G192" si="112">SUM(G188:G191)</f>
        <v>883457</v>
      </c>
      <c r="H192" s="1124">
        <f t="shared" ref="H192" si="113">SUM(H188:H191)</f>
        <v>43385</v>
      </c>
    </row>
    <row r="193" spans="2:13" s="3" customFormat="1" ht="13.7" customHeight="1">
      <c r="B193" s="1033" t="s">
        <v>599</v>
      </c>
      <c r="C193" s="1042">
        <f>SUM(D193:F193)</f>
        <v>332252</v>
      </c>
      <c r="D193" s="1042">
        <v>151269</v>
      </c>
      <c r="E193" s="1126">
        <v>180983</v>
      </c>
      <c r="F193" s="1136">
        <v>0</v>
      </c>
      <c r="G193" s="1042">
        <v>321733</v>
      </c>
      <c r="H193" s="1059">
        <v>10519</v>
      </c>
    </row>
    <row r="194" spans="2:13" s="3" customFormat="1" ht="13.7" customHeight="1">
      <c r="B194" s="1033" t="s">
        <v>626</v>
      </c>
      <c r="C194" s="1042">
        <f t="shared" ref="C194:C196" si="114">SUM(D194:F194)</f>
        <v>212176</v>
      </c>
      <c r="D194" s="1042">
        <v>124364</v>
      </c>
      <c r="E194" s="1126">
        <v>87812</v>
      </c>
      <c r="F194" s="1059">
        <v>0</v>
      </c>
      <c r="G194" s="1042">
        <v>202984</v>
      </c>
      <c r="H194" s="1059">
        <v>9192</v>
      </c>
    </row>
    <row r="195" spans="2:13" s="3" customFormat="1" ht="13.7" customHeight="1">
      <c r="B195" s="1033" t="s">
        <v>638</v>
      </c>
      <c r="C195" s="1030">
        <f t="shared" si="114"/>
        <v>91041</v>
      </c>
      <c r="D195" s="1042">
        <v>62618</v>
      </c>
      <c r="E195" s="1126">
        <v>28423</v>
      </c>
      <c r="F195" s="1059">
        <v>0</v>
      </c>
      <c r="G195" s="1042">
        <v>86555</v>
      </c>
      <c r="H195" s="1059">
        <v>4486</v>
      </c>
    </row>
    <row r="196" spans="2:13" s="3" customFormat="1" ht="13.7" customHeight="1" thickBot="1">
      <c r="B196" s="1033" t="s">
        <v>639</v>
      </c>
      <c r="C196" s="1042">
        <f t="shared" si="114"/>
        <v>113694</v>
      </c>
      <c r="D196" s="1042">
        <v>84099</v>
      </c>
      <c r="E196" s="1126">
        <v>29595</v>
      </c>
      <c r="F196" s="1082">
        <v>0</v>
      </c>
      <c r="G196" s="1042">
        <v>106682</v>
      </c>
      <c r="H196" s="1059">
        <v>7012</v>
      </c>
    </row>
    <row r="197" spans="2:13" s="3" customFormat="1" ht="13.7" customHeight="1" thickBot="1">
      <c r="B197" s="1034" t="s">
        <v>640</v>
      </c>
      <c r="C197" s="1044">
        <f>SUM(D197:F197)</f>
        <v>749163</v>
      </c>
      <c r="D197" s="1047">
        <f>SUM(D193:D196)</f>
        <v>422350</v>
      </c>
      <c r="E197" s="1138">
        <f t="shared" ref="E197" si="115">SUM(E193:E196)</f>
        <v>326813</v>
      </c>
      <c r="F197" s="1124">
        <f t="shared" ref="F197" si="116">SUM(F193:F196)</f>
        <v>0</v>
      </c>
      <c r="G197" s="1047">
        <f t="shared" ref="G197" si="117">SUM(G193:G196)</f>
        <v>717954</v>
      </c>
      <c r="H197" s="1124">
        <f t="shared" ref="H197" si="118">SUM(H193:H196)</f>
        <v>31209</v>
      </c>
    </row>
    <row r="198" spans="2:13" s="3" customFormat="1" ht="13.7" customHeight="1">
      <c r="B198" s="1475" t="s">
        <v>689</v>
      </c>
      <c r="C198" s="1499">
        <f>SUM(D198:F198)</f>
        <v>198828</v>
      </c>
      <c r="D198" s="1497">
        <v>17398</v>
      </c>
      <c r="E198" s="1496">
        <v>181430</v>
      </c>
      <c r="F198" s="1115">
        <v>0</v>
      </c>
      <c r="G198" s="1497">
        <v>196107</v>
      </c>
      <c r="H198" s="1136">
        <v>2721</v>
      </c>
    </row>
    <row r="199" spans="2:13" s="3" customFormat="1" ht="13.7" customHeight="1">
      <c r="B199" s="1114" t="s">
        <v>707</v>
      </c>
      <c r="C199" s="1087">
        <f t="shared" ref="C199:C201" si="119">SUM(D199:F199)</f>
        <v>114276</v>
      </c>
      <c r="D199" s="1498">
        <v>48861</v>
      </c>
      <c r="E199" s="1058">
        <v>65415</v>
      </c>
      <c r="F199" s="1115">
        <v>0</v>
      </c>
      <c r="G199" s="1498">
        <v>109175</v>
      </c>
      <c r="H199" s="1059">
        <v>5101</v>
      </c>
    </row>
    <row r="200" spans="2:13" s="3" customFormat="1" ht="13.5" customHeight="1">
      <c r="B200" s="1114" t="s">
        <v>708</v>
      </c>
      <c r="C200" s="1087">
        <f t="shared" si="119"/>
        <v>59428</v>
      </c>
      <c r="D200" s="1498">
        <v>26481</v>
      </c>
      <c r="E200" s="1058">
        <v>32947</v>
      </c>
      <c r="F200" s="1115">
        <v>0</v>
      </c>
      <c r="G200" s="1498">
        <v>55808</v>
      </c>
      <c r="H200" s="1059">
        <v>3620</v>
      </c>
    </row>
    <row r="201" spans="2:13" s="3" customFormat="1" ht="13.5" customHeight="1" thickBot="1">
      <c r="B201" s="1114" t="s">
        <v>709</v>
      </c>
      <c r="C201" s="1087">
        <f t="shared" si="119"/>
        <v>36643</v>
      </c>
      <c r="D201" s="1498">
        <v>22267</v>
      </c>
      <c r="E201" s="1058">
        <v>14376</v>
      </c>
      <c r="F201" s="1120">
        <v>0</v>
      </c>
      <c r="G201" s="1498">
        <v>34776</v>
      </c>
      <c r="H201" s="1059">
        <v>1867</v>
      </c>
    </row>
    <row r="202" spans="2:13" s="3" customFormat="1" ht="13.5" customHeight="1" thickBot="1">
      <c r="B202" s="1034" t="s">
        <v>721</v>
      </c>
      <c r="C202" s="1500">
        <f>SUM(D202:F202)</f>
        <v>409175</v>
      </c>
      <c r="D202" s="1047">
        <f>SUM(D198:D201)</f>
        <v>115007</v>
      </c>
      <c r="E202" s="1138">
        <f t="shared" ref="E202" si="120">SUM(E198:E201)</f>
        <v>294168</v>
      </c>
      <c r="F202" s="1124">
        <f t="shared" ref="F202" si="121">SUM(F198:F201)</f>
        <v>0</v>
      </c>
      <c r="G202" s="1044">
        <f t="shared" ref="G202" si="122">SUM(G198:G201)</f>
        <v>395866</v>
      </c>
      <c r="H202" s="1820">
        <f t="shared" ref="H202" si="123">SUM(H198:H201)</f>
        <v>13309</v>
      </c>
    </row>
    <row r="203" spans="2:13" s="3" customFormat="1" ht="13.5" customHeight="1">
      <c r="B203" s="1475" t="s">
        <v>725</v>
      </c>
      <c r="C203" s="1499">
        <f>SUM(D203:F203)</f>
        <v>206674</v>
      </c>
      <c r="D203" s="1497">
        <v>48565</v>
      </c>
      <c r="E203" s="1496">
        <v>158109</v>
      </c>
      <c r="F203" s="1115">
        <v>0</v>
      </c>
      <c r="G203" s="1497">
        <v>202560</v>
      </c>
      <c r="H203" s="1136">
        <v>4114</v>
      </c>
      <c r="I203" s="413"/>
      <c r="J203" s="1087"/>
      <c r="K203" s="1087"/>
      <c r="L203" s="1087"/>
      <c r="M203" s="339"/>
    </row>
    <row r="204" spans="2:13" s="3" customFormat="1" ht="13.5" customHeight="1">
      <c r="B204" s="1114" t="s">
        <v>726</v>
      </c>
      <c r="C204" s="1087">
        <f t="shared" ref="C204:C206" si="124">SUM(D204:F204)</f>
        <v>130569</v>
      </c>
      <c r="D204" s="1498">
        <v>23386</v>
      </c>
      <c r="E204" s="1058">
        <v>107183</v>
      </c>
      <c r="F204" s="1115">
        <v>0</v>
      </c>
      <c r="G204" s="1498">
        <v>125752</v>
      </c>
      <c r="H204" s="1059">
        <v>4817</v>
      </c>
      <c r="J204" s="1087"/>
      <c r="K204" s="1087"/>
      <c r="L204" s="339"/>
      <c r="M204" s="23"/>
    </row>
    <row r="205" spans="2:13" s="3" customFormat="1" ht="14.25" customHeight="1">
      <c r="B205" s="1114" t="s">
        <v>727</v>
      </c>
      <c r="C205" s="1087">
        <f t="shared" si="124"/>
        <v>110486</v>
      </c>
      <c r="D205" s="1498">
        <v>43423</v>
      </c>
      <c r="E205" s="1058">
        <v>67063</v>
      </c>
      <c r="F205" s="1115">
        <v>0</v>
      </c>
      <c r="G205" s="1498">
        <v>103287</v>
      </c>
      <c r="H205" s="1059">
        <v>7199</v>
      </c>
    </row>
    <row r="206" spans="2:13" s="3" customFormat="1" ht="13.9" customHeight="1" thickBot="1">
      <c r="B206" s="1114" t="s">
        <v>728</v>
      </c>
      <c r="C206" s="1087">
        <f t="shared" si="124"/>
        <v>83842</v>
      </c>
      <c r="D206" s="1498">
        <v>29260</v>
      </c>
      <c r="E206" s="1058">
        <v>54582</v>
      </c>
      <c r="F206" s="1115">
        <v>0</v>
      </c>
      <c r="G206" s="1498">
        <v>76409</v>
      </c>
      <c r="H206" s="1059">
        <v>7433</v>
      </c>
    </row>
    <row r="207" spans="2:13" ht="15" customHeight="1" thickBot="1">
      <c r="B207" s="1474" t="s">
        <v>760</v>
      </c>
      <c r="C207" s="1500">
        <f>SUM(D207:F207)</f>
        <v>531571</v>
      </c>
      <c r="D207" s="1047">
        <f>SUM(D203:D206)</f>
        <v>144634</v>
      </c>
      <c r="E207" s="1138">
        <f t="shared" ref="E207" si="125">SUM(E203:E206)</f>
        <v>386937</v>
      </c>
      <c r="F207" s="1124">
        <f t="shared" ref="F207" si="126">SUM(F203:F206)</f>
        <v>0</v>
      </c>
      <c r="G207" s="1820">
        <f t="shared" ref="G207" si="127">SUM(G203:G206)</f>
        <v>508008</v>
      </c>
      <c r="H207" s="1820">
        <f t="shared" ref="H207" si="128">SUM(H203:H206)</f>
        <v>23563</v>
      </c>
      <c r="K207" s="413"/>
    </row>
    <row r="208" spans="2:13" ht="15" customHeight="1">
      <c r="B208" s="1475" t="s">
        <v>765</v>
      </c>
      <c r="C208" s="1499">
        <f>SUM(D208:F208)</f>
        <v>272778</v>
      </c>
      <c r="D208" s="1498">
        <v>59304</v>
      </c>
      <c r="E208" s="1058">
        <v>213474</v>
      </c>
      <c r="F208" s="1115">
        <v>0</v>
      </c>
      <c r="G208" s="1497">
        <v>263024</v>
      </c>
      <c r="H208" s="1136">
        <v>9754</v>
      </c>
      <c r="K208" s="413"/>
    </row>
    <row r="209" spans="2:11" ht="15" customHeight="1">
      <c r="B209" s="1114" t="s">
        <v>769</v>
      </c>
      <c r="C209" s="1087">
        <f t="shared" ref="C209:C211" si="129">SUM(D209:F209)</f>
        <v>112122</v>
      </c>
      <c r="D209" s="1498">
        <v>36462</v>
      </c>
      <c r="E209" s="1058">
        <v>75660</v>
      </c>
      <c r="F209" s="1115">
        <v>0</v>
      </c>
      <c r="G209" s="1498">
        <v>106652</v>
      </c>
      <c r="H209" s="1059">
        <v>5470</v>
      </c>
      <c r="K209" s="413"/>
    </row>
    <row r="210" spans="2:11" ht="15" customHeight="1">
      <c r="B210" s="1114" t="s">
        <v>755</v>
      </c>
      <c r="C210" s="1087">
        <f t="shared" si="129"/>
        <v>0</v>
      </c>
      <c r="D210" s="1498"/>
      <c r="E210" s="1058"/>
      <c r="F210" s="1115">
        <v>0</v>
      </c>
      <c r="G210" s="1498"/>
      <c r="H210" s="1059"/>
      <c r="K210" s="413"/>
    </row>
    <row r="211" spans="2:11" ht="15" customHeight="1" thickBot="1">
      <c r="B211" s="1114" t="s">
        <v>770</v>
      </c>
      <c r="C211" s="1087">
        <f t="shared" si="129"/>
        <v>0</v>
      </c>
      <c r="D211" s="1498"/>
      <c r="E211" s="1058"/>
      <c r="F211" s="1120">
        <v>0</v>
      </c>
      <c r="G211" s="1498"/>
      <c r="H211" s="1059"/>
      <c r="K211" s="413"/>
    </row>
    <row r="212" spans="2:11" ht="15" customHeight="1" thickBot="1">
      <c r="B212" s="1474" t="s">
        <v>778</v>
      </c>
      <c r="C212" s="1500">
        <f>SUM(D212:F212)</f>
        <v>384900</v>
      </c>
      <c r="D212" s="1924">
        <f>SUM(D208:D211)</f>
        <v>95766</v>
      </c>
      <c r="E212" s="1925">
        <f t="shared" ref="E212" si="130">SUM(E208:E211)</f>
        <v>289134</v>
      </c>
      <c r="F212" s="1926">
        <f t="shared" ref="F212" si="131">SUM(F208:F211)</f>
        <v>0</v>
      </c>
      <c r="G212" s="1500">
        <f t="shared" ref="G212" si="132">SUM(G208:G211)</f>
        <v>369676</v>
      </c>
      <c r="H212" s="1820">
        <f t="shared" ref="H212" si="133">SUM(H208:H211)</f>
        <v>15224</v>
      </c>
      <c r="K212" s="413"/>
    </row>
    <row r="213" spans="2:11" ht="4.1500000000000004" customHeight="1" thickBot="1">
      <c r="B213" s="1888"/>
      <c r="C213" s="1889"/>
      <c r="D213" s="1889"/>
      <c r="E213" s="1889"/>
      <c r="F213" s="1927"/>
      <c r="G213" s="1889"/>
      <c r="H213" s="1890"/>
      <c r="K213" s="413"/>
    </row>
    <row r="214" spans="2:11" ht="15" customHeight="1">
      <c r="B214" s="1037" t="s">
        <v>350</v>
      </c>
      <c r="E214" s="413"/>
      <c r="F214" s="1003"/>
      <c r="K214" s="413"/>
    </row>
    <row r="215" spans="2:11" ht="15" customHeight="1">
      <c r="F215" s="1003"/>
      <c r="K215" s="413"/>
    </row>
    <row r="216" spans="2:11" ht="15" customHeight="1">
      <c r="F216" s="1003"/>
      <c r="K216" s="413"/>
    </row>
    <row r="217" spans="2:11" ht="15" customHeight="1">
      <c r="F217" s="1003"/>
      <c r="K217" s="413"/>
    </row>
    <row r="218" spans="2:11" ht="15" customHeight="1">
      <c r="F218" s="1003"/>
      <c r="K218" s="413"/>
    </row>
    <row r="219" spans="2:11" ht="15" customHeight="1">
      <c r="F219" s="1003"/>
      <c r="K219" s="413"/>
    </row>
    <row r="220" spans="2:11" ht="15" customHeight="1">
      <c r="F220" s="1003"/>
      <c r="K220" s="413"/>
    </row>
    <row r="221" spans="2:11" ht="15" customHeight="1">
      <c r="F221" s="1003"/>
      <c r="K221" s="413"/>
    </row>
    <row r="222" spans="2:11" ht="15" customHeight="1">
      <c r="F222" s="1003"/>
      <c r="K222" s="413"/>
    </row>
    <row r="223" spans="2:11" ht="15" customHeight="1">
      <c r="F223" s="1003"/>
      <c r="K223" s="413"/>
    </row>
    <row r="224" spans="2:11" ht="15" customHeight="1">
      <c r="F224" s="1003"/>
      <c r="K224" s="413"/>
    </row>
    <row r="225" spans="1:12" ht="15" customHeight="1">
      <c r="F225" s="1003"/>
      <c r="K225" s="413"/>
    </row>
    <row r="226" spans="1:12" ht="15" customHeight="1" thickBot="1">
      <c r="F226" s="1003"/>
      <c r="K226" s="413"/>
    </row>
    <row r="227" spans="1:12" ht="16.5" customHeight="1" thickBot="1">
      <c r="A227" s="198" t="s">
        <v>55</v>
      </c>
      <c r="B227" s="4972" t="s">
        <v>656</v>
      </c>
      <c r="C227" s="4973"/>
      <c r="D227" s="4973"/>
      <c r="E227" s="4973"/>
      <c r="F227" s="4973"/>
      <c r="G227" s="4973"/>
      <c r="H227" s="4974"/>
      <c r="I227" s="6"/>
      <c r="J227" s="6"/>
      <c r="K227" s="4"/>
      <c r="L227" s="4"/>
    </row>
    <row r="228" spans="1:12" s="1048" customFormat="1" ht="16.5" customHeight="1">
      <c r="B228" s="4985" t="s">
        <v>457</v>
      </c>
      <c r="C228" s="4983" t="s">
        <v>655</v>
      </c>
      <c r="D228" s="1095"/>
      <c r="E228" s="1096" t="s">
        <v>345</v>
      </c>
      <c r="F228" s="1097"/>
      <c r="G228" s="4981" t="s">
        <v>345</v>
      </c>
      <c r="H228" s="4982"/>
      <c r="I228" s="1036"/>
      <c r="J228" s="1036"/>
      <c r="K228" s="1036"/>
      <c r="L228" s="1036"/>
    </row>
    <row r="229" spans="1:12" s="1048" customFormat="1" ht="29.25" thickBot="1">
      <c r="B229" s="4986"/>
      <c r="C229" s="4984"/>
      <c r="D229" s="1100" t="s">
        <v>346</v>
      </c>
      <c r="E229" s="1101" t="s">
        <v>347</v>
      </c>
      <c r="F229" s="2026" t="s">
        <v>780</v>
      </c>
      <c r="G229" s="1103" t="s">
        <v>349</v>
      </c>
      <c r="H229" s="1104" t="s">
        <v>348</v>
      </c>
      <c r="I229" s="1036"/>
      <c r="J229" s="1036"/>
      <c r="K229" s="1036"/>
      <c r="L229" s="1036"/>
    </row>
    <row r="230" spans="1:12" s="3" customFormat="1" ht="10.5" customHeight="1">
      <c r="B230" s="1114" t="s">
        <v>125</v>
      </c>
      <c r="C230" s="1042">
        <f>SUM(D230:F230)</f>
        <v>19106</v>
      </c>
      <c r="D230" s="1042">
        <v>19106</v>
      </c>
      <c r="E230" s="1058">
        <v>0</v>
      </c>
      <c r="F230" s="1115">
        <v>0</v>
      </c>
      <c r="G230" s="1116">
        <v>17550</v>
      </c>
      <c r="H230" s="1059">
        <v>1556</v>
      </c>
    </row>
    <row r="231" spans="1:12" s="3" customFormat="1" ht="10.5" customHeight="1">
      <c r="B231" s="1114" t="s">
        <v>126</v>
      </c>
      <c r="C231" s="1042">
        <f t="shared" ref="C231:C233" si="134">SUM(D231:F231)</f>
        <v>23562</v>
      </c>
      <c r="D231" s="1042">
        <v>23562</v>
      </c>
      <c r="E231" s="1058">
        <v>0</v>
      </c>
      <c r="F231" s="1115">
        <v>0</v>
      </c>
      <c r="G231" s="1042">
        <v>21662</v>
      </c>
      <c r="H231" s="1059">
        <v>1900</v>
      </c>
    </row>
    <row r="232" spans="1:12" s="3" customFormat="1" ht="10.5" customHeight="1">
      <c r="B232" s="1114" t="s">
        <v>127</v>
      </c>
      <c r="C232" s="1042">
        <f t="shared" si="134"/>
        <v>27972</v>
      </c>
      <c r="D232" s="1042">
        <v>27972</v>
      </c>
      <c r="E232" s="1058">
        <v>0</v>
      </c>
      <c r="F232" s="1115">
        <v>0</v>
      </c>
      <c r="G232" s="1042">
        <v>25500</v>
      </c>
      <c r="H232" s="1059">
        <v>2472</v>
      </c>
    </row>
    <row r="233" spans="1:12" s="3" customFormat="1" ht="10.5" customHeight="1" thickBot="1">
      <c r="B233" s="1117" t="s">
        <v>401</v>
      </c>
      <c r="C233" s="1042">
        <f t="shared" si="134"/>
        <v>9158</v>
      </c>
      <c r="D233" s="1118">
        <v>9158</v>
      </c>
      <c r="E233" s="1119">
        <v>0</v>
      </c>
      <c r="F233" s="1120">
        <v>0</v>
      </c>
      <c r="G233" s="1042">
        <v>8226</v>
      </c>
      <c r="H233" s="1059">
        <v>932</v>
      </c>
    </row>
    <row r="234" spans="1:12" s="3" customFormat="1" ht="12" thickBot="1">
      <c r="B234" s="1121" t="s">
        <v>634</v>
      </c>
      <c r="C234" s="1044">
        <f>SUM(D234:F234)</f>
        <v>79798</v>
      </c>
      <c r="D234" s="1122">
        <f>SUM(D230:D233)</f>
        <v>79798</v>
      </c>
      <c r="E234" s="1044">
        <f t="shared" ref="E234:H234" si="135">SUM(E230:E233)</f>
        <v>0</v>
      </c>
      <c r="F234" s="1123">
        <f t="shared" si="135"/>
        <v>0</v>
      </c>
      <c r="G234" s="1044">
        <f t="shared" si="135"/>
        <v>72938</v>
      </c>
      <c r="H234" s="1490">
        <f t="shared" si="135"/>
        <v>6860</v>
      </c>
    </row>
    <row r="235" spans="1:12" s="3" customFormat="1" ht="10.5" customHeight="1">
      <c r="B235" s="1114" t="s">
        <v>421</v>
      </c>
      <c r="C235" s="1042">
        <f>SUM(D235:F235)</f>
        <v>33464</v>
      </c>
      <c r="D235" s="1042">
        <v>33464</v>
      </c>
      <c r="E235" s="1058">
        <v>0</v>
      </c>
      <c r="F235" s="1115">
        <v>0</v>
      </c>
      <c r="G235" s="1116">
        <v>29904</v>
      </c>
      <c r="H235" s="1059">
        <v>3560</v>
      </c>
    </row>
    <row r="236" spans="1:12" s="3" customFormat="1" ht="10.5" customHeight="1">
      <c r="B236" s="1114" t="s">
        <v>571</v>
      </c>
      <c r="C236" s="1042">
        <f t="shared" ref="C236:C238" si="136">SUM(D236:F236)</f>
        <v>33460</v>
      </c>
      <c r="D236" s="1042">
        <v>33460</v>
      </c>
      <c r="E236" s="1058">
        <v>0</v>
      </c>
      <c r="F236" s="1115">
        <v>0</v>
      </c>
      <c r="G236" s="1042">
        <v>29332</v>
      </c>
      <c r="H236" s="1059">
        <v>4128</v>
      </c>
    </row>
    <row r="237" spans="1:12" s="3" customFormat="1" ht="10.5" customHeight="1">
      <c r="B237" s="1114" t="s">
        <v>422</v>
      </c>
      <c r="C237" s="1042">
        <f t="shared" si="136"/>
        <v>24508</v>
      </c>
      <c r="D237" s="1042">
        <v>24508</v>
      </c>
      <c r="E237" s="1058">
        <v>0</v>
      </c>
      <c r="F237" s="1115">
        <v>0</v>
      </c>
      <c r="G237" s="1042">
        <v>21516</v>
      </c>
      <c r="H237" s="1059">
        <v>2992</v>
      </c>
    </row>
    <row r="238" spans="1:12" s="3" customFormat="1" ht="10.5" customHeight="1" thickBot="1">
      <c r="B238" s="1117" t="s">
        <v>475</v>
      </c>
      <c r="C238" s="1042">
        <f t="shared" si="136"/>
        <v>59234</v>
      </c>
      <c r="D238" s="1118">
        <v>59234</v>
      </c>
      <c r="E238" s="1119">
        <v>0</v>
      </c>
      <c r="F238" s="1120">
        <v>0</v>
      </c>
      <c r="G238" s="1042">
        <v>56002</v>
      </c>
      <c r="H238" s="1059">
        <v>3232</v>
      </c>
    </row>
    <row r="239" spans="1:12" s="3" customFormat="1" ht="12" thickBot="1">
      <c r="B239" s="1121" t="s">
        <v>635</v>
      </c>
      <c r="C239" s="1044">
        <f>SUM(D239:F239)</f>
        <v>150666</v>
      </c>
      <c r="D239" s="1122">
        <f t="shared" ref="D239:H239" si="137">SUM(D235:D238)</f>
        <v>150666</v>
      </c>
      <c r="E239" s="1044">
        <f t="shared" si="137"/>
        <v>0</v>
      </c>
      <c r="F239" s="1044">
        <f t="shared" si="137"/>
        <v>0</v>
      </c>
      <c r="G239" s="1044">
        <f t="shared" si="137"/>
        <v>136754</v>
      </c>
      <c r="H239" s="1490">
        <f t="shared" si="137"/>
        <v>13912</v>
      </c>
    </row>
    <row r="240" spans="1:12" s="3" customFormat="1" ht="10.5" customHeight="1">
      <c r="B240" s="1114" t="s">
        <v>522</v>
      </c>
      <c r="C240" s="1042">
        <f>SUM(D240:F240)</f>
        <v>30880</v>
      </c>
      <c r="D240" s="1042">
        <v>30880</v>
      </c>
      <c r="E240" s="1058">
        <v>0</v>
      </c>
      <c r="F240" s="1115">
        <v>0</v>
      </c>
      <c r="G240" s="1116">
        <v>27976</v>
      </c>
      <c r="H240" s="1059">
        <v>2904</v>
      </c>
    </row>
    <row r="241" spans="2:8" s="3" customFormat="1" ht="10.5" customHeight="1">
      <c r="B241" s="1114" t="s">
        <v>480</v>
      </c>
      <c r="C241" s="1042">
        <f t="shared" ref="C241:C243" si="138">SUM(D241:F241)</f>
        <v>17608</v>
      </c>
      <c r="D241" s="1042">
        <v>17608</v>
      </c>
      <c r="E241" s="1058">
        <v>0</v>
      </c>
      <c r="F241" s="1115">
        <v>0</v>
      </c>
      <c r="G241" s="1042">
        <v>15064</v>
      </c>
      <c r="H241" s="1059">
        <v>2544</v>
      </c>
    </row>
    <row r="242" spans="2:8" s="3" customFormat="1" ht="10.5" customHeight="1">
      <c r="B242" s="1114" t="s">
        <v>494</v>
      </c>
      <c r="C242" s="1042">
        <f t="shared" si="138"/>
        <v>33281</v>
      </c>
      <c r="D242" s="1042">
        <v>33281</v>
      </c>
      <c r="E242" s="1058">
        <v>0</v>
      </c>
      <c r="F242" s="1115">
        <v>0</v>
      </c>
      <c r="G242" s="1042">
        <v>26320</v>
      </c>
      <c r="H242" s="1059">
        <v>6961</v>
      </c>
    </row>
    <row r="243" spans="2:8" s="3" customFormat="1" ht="10.5" customHeight="1" thickBot="1">
      <c r="B243" s="1117" t="s">
        <v>424</v>
      </c>
      <c r="C243" s="1042">
        <f t="shared" si="138"/>
        <v>44806</v>
      </c>
      <c r="D243" s="1118">
        <v>44806</v>
      </c>
      <c r="E243" s="1119">
        <v>0</v>
      </c>
      <c r="F243" s="1120">
        <v>0</v>
      </c>
      <c r="G243" s="1042">
        <v>34155</v>
      </c>
      <c r="H243" s="1059">
        <v>10651</v>
      </c>
    </row>
    <row r="244" spans="2:8" s="3" customFormat="1" ht="12" thickBot="1">
      <c r="B244" s="1121" t="s">
        <v>636</v>
      </c>
      <c r="C244" s="1044">
        <f>SUM(D244:F244)</f>
        <v>126575</v>
      </c>
      <c r="D244" s="1122">
        <f t="shared" ref="D244:H244" si="139">SUM(D240:D243)</f>
        <v>126575</v>
      </c>
      <c r="E244" s="1044">
        <f t="shared" si="139"/>
        <v>0</v>
      </c>
      <c r="F244" s="1501">
        <f t="shared" si="139"/>
        <v>0</v>
      </c>
      <c r="G244" s="1044">
        <f t="shared" si="139"/>
        <v>103515</v>
      </c>
      <c r="H244" s="1490">
        <f t="shared" si="139"/>
        <v>23060</v>
      </c>
    </row>
    <row r="245" spans="2:8" s="3" customFormat="1" ht="10.5" customHeight="1">
      <c r="B245" s="1033" t="s">
        <v>412</v>
      </c>
      <c r="C245" s="1042">
        <f>SUM(D245:F245)</f>
        <v>41970</v>
      </c>
      <c r="D245" s="1042">
        <v>41970</v>
      </c>
      <c r="E245" s="1058">
        <v>0</v>
      </c>
      <c r="F245" s="1087">
        <v>0</v>
      </c>
      <c r="G245" s="1498">
        <v>32880</v>
      </c>
      <c r="H245" s="1115">
        <v>9090</v>
      </c>
    </row>
    <row r="246" spans="2:8" s="3" customFormat="1" ht="10.5" customHeight="1">
      <c r="B246" s="1033" t="s">
        <v>207</v>
      </c>
      <c r="C246" s="1042">
        <f t="shared" ref="C246:C248" si="140">SUM(D246:F246)</f>
        <v>42540</v>
      </c>
      <c r="D246" s="1042">
        <v>42540</v>
      </c>
      <c r="E246" s="1058">
        <v>0</v>
      </c>
      <c r="F246" s="1087">
        <v>0</v>
      </c>
      <c r="G246" s="1498">
        <v>31456</v>
      </c>
      <c r="H246" s="1115">
        <v>11084</v>
      </c>
    </row>
    <row r="247" spans="2:8" s="3" customFormat="1" ht="10.5" customHeight="1">
      <c r="B247" s="1033" t="s">
        <v>328</v>
      </c>
      <c r="C247" s="1042">
        <f t="shared" si="140"/>
        <v>68809</v>
      </c>
      <c r="D247" s="1042">
        <v>68401</v>
      </c>
      <c r="E247" s="1058">
        <v>0</v>
      </c>
      <c r="F247" s="1087">
        <v>408</v>
      </c>
      <c r="G247" s="1498">
        <v>57755</v>
      </c>
      <c r="H247" s="1115">
        <v>11054</v>
      </c>
    </row>
    <row r="248" spans="2:8" s="3" customFormat="1" ht="10.5" customHeight="1" thickBot="1">
      <c r="B248" s="1033" t="s">
        <v>547</v>
      </c>
      <c r="C248" s="1042">
        <f t="shared" si="140"/>
        <v>21286</v>
      </c>
      <c r="D248" s="1042">
        <v>21126</v>
      </c>
      <c r="E248" s="1119">
        <v>0</v>
      </c>
      <c r="F248" s="1087">
        <v>160</v>
      </c>
      <c r="G248" s="1498">
        <v>18366</v>
      </c>
      <c r="H248" s="1115">
        <v>2920</v>
      </c>
    </row>
    <row r="249" spans="2:8" s="3" customFormat="1" ht="12" thickBot="1">
      <c r="B249" s="1034" t="s">
        <v>637</v>
      </c>
      <c r="C249" s="1487">
        <f>SUM(F297,F354,C415)</f>
        <v>28600</v>
      </c>
      <c r="D249" s="1047">
        <f t="shared" ref="D249:H249" si="141">SUM(D245:D248)</f>
        <v>174037</v>
      </c>
      <c r="E249" s="1044">
        <f t="shared" si="141"/>
        <v>0</v>
      </c>
      <c r="F249" s="1125">
        <f t="shared" si="141"/>
        <v>568</v>
      </c>
      <c r="G249" s="1044">
        <f t="shared" si="141"/>
        <v>140457</v>
      </c>
      <c r="H249" s="1490">
        <f t="shared" si="141"/>
        <v>34148</v>
      </c>
    </row>
    <row r="250" spans="2:8" s="3" customFormat="1" ht="10.5" customHeight="1">
      <c r="B250" s="1033" t="s">
        <v>599</v>
      </c>
      <c r="C250" s="1042">
        <f>SUM(D250:F250)</f>
        <v>54028</v>
      </c>
      <c r="D250" s="1042">
        <v>52474</v>
      </c>
      <c r="E250" s="1058">
        <v>0</v>
      </c>
      <c r="F250" s="1059">
        <v>1554</v>
      </c>
      <c r="G250" s="1042">
        <v>45392</v>
      </c>
      <c r="H250" s="1059">
        <v>8636</v>
      </c>
    </row>
    <row r="251" spans="2:8" s="3" customFormat="1" ht="10.5" customHeight="1">
      <c r="B251" s="1033" t="s">
        <v>626</v>
      </c>
      <c r="C251" s="1042">
        <f t="shared" ref="C251:C253" si="142">SUM(D251:F251)</f>
        <v>70767</v>
      </c>
      <c r="D251" s="1042">
        <v>70767</v>
      </c>
      <c r="E251" s="1058">
        <v>0</v>
      </c>
      <c r="F251" s="1059">
        <v>0</v>
      </c>
      <c r="G251" s="1042">
        <v>63343</v>
      </c>
      <c r="H251" s="1059">
        <v>7424</v>
      </c>
    </row>
    <row r="252" spans="2:8" s="3" customFormat="1" ht="10.5" customHeight="1">
      <c r="B252" s="1033" t="s">
        <v>638</v>
      </c>
      <c r="C252" s="1042">
        <f t="shared" si="142"/>
        <v>99753</v>
      </c>
      <c r="D252" s="1042">
        <v>99753</v>
      </c>
      <c r="E252" s="1058">
        <v>0</v>
      </c>
      <c r="F252" s="1059">
        <v>0</v>
      </c>
      <c r="G252" s="1042">
        <v>80297</v>
      </c>
      <c r="H252" s="1059">
        <v>19456</v>
      </c>
    </row>
    <row r="253" spans="2:8" s="3" customFormat="1" ht="10.5" customHeight="1" thickBot="1">
      <c r="B253" s="1033" t="s">
        <v>639</v>
      </c>
      <c r="C253" s="1042">
        <f t="shared" si="142"/>
        <v>53505</v>
      </c>
      <c r="D253" s="1042">
        <v>53211</v>
      </c>
      <c r="E253" s="1119">
        <v>0</v>
      </c>
      <c r="F253" s="1059">
        <v>294</v>
      </c>
      <c r="G253" s="1042">
        <v>46891</v>
      </c>
      <c r="H253" s="1059">
        <v>6614</v>
      </c>
    </row>
    <row r="254" spans="2:8" s="3" customFormat="1" ht="12" thickBot="1">
      <c r="B254" s="1034" t="s">
        <v>640</v>
      </c>
      <c r="C254" s="1044">
        <f>SUM(D254:F254)</f>
        <v>278053</v>
      </c>
      <c r="D254" s="1500">
        <f t="shared" ref="D254:H254" si="143">SUM(D250:D253)</f>
        <v>276205</v>
      </c>
      <c r="E254" s="1500">
        <f t="shared" si="143"/>
        <v>0</v>
      </c>
      <c r="F254" s="1500">
        <f t="shared" si="143"/>
        <v>1848</v>
      </c>
      <c r="G254" s="1500">
        <f t="shared" si="143"/>
        <v>235923</v>
      </c>
      <c r="H254" s="1500">
        <f t="shared" si="143"/>
        <v>42130</v>
      </c>
    </row>
    <row r="255" spans="2:8" s="3" customFormat="1" ht="10.5" customHeight="1">
      <c r="B255" s="1475" t="s">
        <v>689</v>
      </c>
      <c r="C255" s="1042">
        <f>SUM(D255:F255)</f>
        <v>148131</v>
      </c>
      <c r="D255" s="1134">
        <v>148131</v>
      </c>
      <c r="E255" s="1496">
        <v>0</v>
      </c>
      <c r="F255" s="1502">
        <v>0</v>
      </c>
      <c r="G255" s="1134">
        <v>128495</v>
      </c>
      <c r="H255" s="1136">
        <v>19636</v>
      </c>
    </row>
    <row r="256" spans="2:8" s="3" customFormat="1" ht="10.5" customHeight="1">
      <c r="B256" s="1114" t="s">
        <v>707</v>
      </c>
      <c r="C256" s="1042">
        <f t="shared" ref="C256:C258" si="144">SUM(D256:F256)</f>
        <v>281552</v>
      </c>
      <c r="D256" s="1042">
        <v>245992</v>
      </c>
      <c r="E256" s="1058">
        <v>14760</v>
      </c>
      <c r="F256" s="1115">
        <v>20800</v>
      </c>
      <c r="G256" s="1042">
        <v>226042</v>
      </c>
      <c r="H256" s="1059">
        <v>55510</v>
      </c>
    </row>
    <row r="257" spans="2:14" s="3" customFormat="1" ht="10.5" customHeight="1">
      <c r="B257" s="1114" t="s">
        <v>708</v>
      </c>
      <c r="C257" s="1042">
        <f t="shared" si="144"/>
        <v>85591</v>
      </c>
      <c r="D257" s="1042">
        <v>55448</v>
      </c>
      <c r="E257" s="1058">
        <v>30143</v>
      </c>
      <c r="F257" s="1115">
        <v>0</v>
      </c>
      <c r="G257" s="1042">
        <v>48512</v>
      </c>
      <c r="H257" s="1059">
        <v>37079</v>
      </c>
      <c r="J257" s="23"/>
      <c r="K257" s="339"/>
      <c r="L257" s="23"/>
      <c r="M257" s="23"/>
      <c r="N257" s="413"/>
    </row>
    <row r="258" spans="2:14" s="3" customFormat="1" ht="10.5" customHeight="1" thickBot="1">
      <c r="B258" s="1114" t="s">
        <v>709</v>
      </c>
      <c r="C258" s="1042">
        <f t="shared" si="144"/>
        <v>65841</v>
      </c>
      <c r="D258" s="1042">
        <v>31628</v>
      </c>
      <c r="E258" s="1058">
        <v>9253</v>
      </c>
      <c r="F258" s="1115">
        <v>24960</v>
      </c>
      <c r="G258" s="1042">
        <v>43924</v>
      </c>
      <c r="H258" s="1059">
        <v>21917</v>
      </c>
      <c r="J258" s="1087"/>
      <c r="K258" s="1087"/>
      <c r="L258" s="1087"/>
      <c r="M258" s="339"/>
    </row>
    <row r="259" spans="2:14" s="3" customFormat="1" ht="10.5" customHeight="1" thickBot="1">
      <c r="B259" s="1474" t="s">
        <v>721</v>
      </c>
      <c r="C259" s="1044">
        <f>SUM(D259:F259)</f>
        <v>581115</v>
      </c>
      <c r="D259" s="1500">
        <f t="shared" ref="D259:H259" si="145">SUM(D255:D258)</f>
        <v>481199</v>
      </c>
      <c r="E259" s="1500">
        <f t="shared" si="145"/>
        <v>54156</v>
      </c>
      <c r="F259" s="1044">
        <f t="shared" si="145"/>
        <v>45760</v>
      </c>
      <c r="G259" s="1500">
        <f t="shared" si="145"/>
        <v>446973</v>
      </c>
      <c r="H259" s="1500">
        <f t="shared" si="145"/>
        <v>134142</v>
      </c>
      <c r="J259" s="1087"/>
      <c r="K259" s="1087"/>
      <c r="L259" s="339"/>
      <c r="M259" s="23"/>
    </row>
    <row r="260" spans="2:14" s="3" customFormat="1" ht="10.5" customHeight="1">
      <c r="B260" s="1475" t="s">
        <v>725</v>
      </c>
      <c r="C260" s="1042">
        <f>SUM(D260:F260)</f>
        <v>289292</v>
      </c>
      <c r="D260" s="1134">
        <v>258652</v>
      </c>
      <c r="E260" s="1496">
        <v>30640</v>
      </c>
      <c r="F260" s="1058">
        <v>0</v>
      </c>
      <c r="G260" s="1134">
        <v>198355</v>
      </c>
      <c r="H260" s="1136">
        <v>90937</v>
      </c>
      <c r="K260" s="413"/>
    </row>
    <row r="261" spans="2:14" s="3" customFormat="1" ht="10.5" customHeight="1">
      <c r="B261" s="1114" t="s">
        <v>726</v>
      </c>
      <c r="C261" s="1042">
        <f t="shared" ref="C261:C263" si="146">SUM(D261:F261)</f>
        <v>179195</v>
      </c>
      <c r="D261" s="1042">
        <v>143072</v>
      </c>
      <c r="E261" s="1058">
        <v>36123</v>
      </c>
      <c r="F261" s="1058">
        <v>0</v>
      </c>
      <c r="G261" s="1042">
        <v>162353</v>
      </c>
      <c r="H261" s="1059">
        <v>16842</v>
      </c>
      <c r="K261" s="413"/>
    </row>
    <row r="262" spans="2:14" s="3" customFormat="1" ht="13.5" customHeight="1">
      <c r="B262" s="1114" t="s">
        <v>727</v>
      </c>
      <c r="C262" s="1042">
        <f t="shared" si="146"/>
        <v>142531</v>
      </c>
      <c r="D262" s="1042">
        <v>122576</v>
      </c>
      <c r="E262" s="1058">
        <v>19955</v>
      </c>
      <c r="F262" s="1058">
        <v>0</v>
      </c>
      <c r="G262" s="1042">
        <v>107982</v>
      </c>
      <c r="H262" s="1059">
        <v>34549</v>
      </c>
    </row>
    <row r="263" spans="2:14" s="3" customFormat="1" ht="13.5" customHeight="1" thickBot="1">
      <c r="B263" s="1114" t="s">
        <v>728</v>
      </c>
      <c r="C263" s="1042">
        <f t="shared" si="146"/>
        <v>651564</v>
      </c>
      <c r="D263" s="1042">
        <v>616576</v>
      </c>
      <c r="E263" s="1058">
        <v>28930</v>
      </c>
      <c r="F263" s="1115">
        <v>6058</v>
      </c>
      <c r="G263" s="1042">
        <v>532264</v>
      </c>
      <c r="H263" s="1059">
        <v>119300</v>
      </c>
    </row>
    <row r="264" spans="2:14" s="3" customFormat="1" ht="13.5" customHeight="1" thickBot="1">
      <c r="B264" s="1474" t="s">
        <v>760</v>
      </c>
      <c r="C264" s="1044">
        <f>SUM(D264:F264)</f>
        <v>1262582</v>
      </c>
      <c r="D264" s="1500">
        <f t="shared" ref="D264:H264" si="147">SUM(D260:D263)</f>
        <v>1140876</v>
      </c>
      <c r="E264" s="1500">
        <f t="shared" si="147"/>
        <v>115648</v>
      </c>
      <c r="F264" s="1500">
        <f t="shared" si="147"/>
        <v>6058</v>
      </c>
      <c r="G264" s="1500">
        <f t="shared" si="147"/>
        <v>1000954</v>
      </c>
      <c r="H264" s="1500">
        <f t="shared" si="147"/>
        <v>261628</v>
      </c>
    </row>
    <row r="265" spans="2:14" s="3" customFormat="1" ht="13.5" customHeight="1">
      <c r="B265" s="1475" t="s">
        <v>765</v>
      </c>
      <c r="C265" s="1042">
        <f>SUM(D265:F265)</f>
        <v>125427</v>
      </c>
      <c r="D265" s="1134">
        <v>90435</v>
      </c>
      <c r="E265" s="1496">
        <v>7328</v>
      </c>
      <c r="F265" s="1502">
        <v>27664</v>
      </c>
      <c r="G265" s="1134">
        <v>100663</v>
      </c>
      <c r="H265" s="1136">
        <v>24764</v>
      </c>
    </row>
    <row r="266" spans="2:14" s="3" customFormat="1" ht="13.5" customHeight="1">
      <c r="B266" s="1114" t="s">
        <v>769</v>
      </c>
      <c r="C266" s="1042">
        <f t="shared" ref="C266:C268" si="148">SUM(D266:F266)</f>
        <v>54934</v>
      </c>
      <c r="D266" s="1042">
        <v>42732</v>
      </c>
      <c r="E266" s="1058">
        <v>9070</v>
      </c>
      <c r="F266" s="1115">
        <v>3132</v>
      </c>
      <c r="G266" s="1042">
        <v>49682</v>
      </c>
      <c r="H266" s="1059">
        <v>5252</v>
      </c>
    </row>
    <row r="267" spans="2:14" s="3" customFormat="1" ht="13.5" customHeight="1">
      <c r="B267" s="1114" t="s">
        <v>755</v>
      </c>
      <c r="C267" s="1042">
        <f t="shared" si="148"/>
        <v>0</v>
      </c>
      <c r="D267" s="1042"/>
      <c r="E267" s="1058"/>
      <c r="F267" s="1115"/>
      <c r="G267" s="1042"/>
      <c r="H267" s="1059"/>
    </row>
    <row r="268" spans="2:14" s="3" customFormat="1" ht="13.5" customHeight="1" thickBot="1">
      <c r="B268" s="1114" t="s">
        <v>770</v>
      </c>
      <c r="C268" s="1042">
        <f t="shared" si="148"/>
        <v>0</v>
      </c>
      <c r="D268" s="1042"/>
      <c r="E268" s="1058"/>
      <c r="F268" s="1115"/>
      <c r="G268" s="1042"/>
      <c r="H268" s="1059"/>
    </row>
    <row r="269" spans="2:14" s="3" customFormat="1" ht="13.5" customHeight="1" thickBot="1">
      <c r="B269" s="1474" t="s">
        <v>778</v>
      </c>
      <c r="C269" s="1044">
        <f>SUM(D269:F269)</f>
        <v>180361</v>
      </c>
      <c r="D269" s="1500">
        <f t="shared" ref="D269:H269" si="149">SUM(D265:D268)</f>
        <v>133167</v>
      </c>
      <c r="E269" s="1500">
        <f t="shared" si="149"/>
        <v>16398</v>
      </c>
      <c r="F269" s="1500">
        <f t="shared" si="149"/>
        <v>30796</v>
      </c>
      <c r="G269" s="1500">
        <f t="shared" si="149"/>
        <v>150345</v>
      </c>
      <c r="H269" s="1500">
        <f t="shared" si="149"/>
        <v>30016</v>
      </c>
    </row>
    <row r="270" spans="2:14" s="3" customFormat="1" ht="6.6" customHeight="1" thickBot="1">
      <c r="B270" s="1921"/>
      <c r="C270" s="1928"/>
      <c r="D270" s="1928"/>
      <c r="E270" s="1928"/>
      <c r="F270" s="1928"/>
      <c r="G270" s="1928"/>
      <c r="H270" s="1929"/>
    </row>
    <row r="271" spans="2:14" s="3" customFormat="1" ht="11.25">
      <c r="B271" s="1037" t="s">
        <v>350</v>
      </c>
      <c r="C271" s="1037"/>
      <c r="D271" s="1037"/>
      <c r="E271" s="4965" t="s">
        <v>661</v>
      </c>
      <c r="F271" s="4965"/>
      <c r="G271" s="1037"/>
      <c r="H271" s="1037"/>
    </row>
    <row r="272" spans="2:14" ht="13.5" thickBot="1"/>
    <row r="273" spans="1:12" ht="16.5" customHeight="1" thickBot="1">
      <c r="A273" s="198" t="s">
        <v>657</v>
      </c>
      <c r="B273" s="4972" t="s">
        <v>658</v>
      </c>
      <c r="C273" s="4973"/>
      <c r="D273" s="4973"/>
      <c r="E273" s="4973"/>
      <c r="F273" s="4973"/>
      <c r="G273" s="4973"/>
      <c r="H273" s="4974"/>
      <c r="I273" s="6"/>
      <c r="J273" s="6"/>
      <c r="K273" s="4"/>
      <c r="L273" s="4"/>
    </row>
    <row r="274" spans="1:12" s="1048" customFormat="1" ht="14.25" customHeight="1">
      <c r="B274" s="1093" t="s">
        <v>457</v>
      </c>
      <c r="C274" s="1094" t="s">
        <v>96</v>
      </c>
      <c r="D274" s="4975" t="s">
        <v>345</v>
      </c>
      <c r="E274" s="4976"/>
      <c r="F274" s="4976"/>
      <c r="G274" s="4976"/>
      <c r="H274" s="4977"/>
      <c r="I274" s="1187"/>
      <c r="J274" s="1193"/>
      <c r="K274" s="1193"/>
      <c r="L274" s="1092"/>
    </row>
    <row r="275" spans="1:12" s="1048" customFormat="1" ht="27" customHeight="1" thickBot="1">
      <c r="B275" s="1098"/>
      <c r="C275" s="1099" t="s">
        <v>655</v>
      </c>
      <c r="D275" s="1148" t="s">
        <v>346</v>
      </c>
      <c r="E275" s="1149" t="s">
        <v>347</v>
      </c>
      <c r="F275" s="1150" t="s">
        <v>647</v>
      </c>
      <c r="G275" s="1151" t="s">
        <v>779</v>
      </c>
      <c r="H275" s="1192" t="s">
        <v>660</v>
      </c>
      <c r="I275" s="1187"/>
      <c r="J275" s="1187"/>
      <c r="K275" s="1188"/>
      <c r="L275" s="1092"/>
    </row>
    <row r="276" spans="1:12" ht="10.5" customHeight="1">
      <c r="B276" s="1027" t="s">
        <v>412</v>
      </c>
      <c r="C276" s="1030">
        <f>SUM(D276:H276)</f>
        <v>1805</v>
      </c>
      <c r="D276" s="1030">
        <v>0</v>
      </c>
      <c r="E276" s="1030">
        <v>0</v>
      </c>
      <c r="F276" s="1140">
        <v>0</v>
      </c>
      <c r="G276" s="1140">
        <v>1805</v>
      </c>
      <c r="H276" s="1141">
        <v>0</v>
      </c>
      <c r="I276" s="1110"/>
      <c r="J276" s="1189"/>
      <c r="K276" s="1190"/>
      <c r="L276" s="157"/>
    </row>
    <row r="277" spans="1:12" ht="10.5" customHeight="1">
      <c r="B277" s="1028" t="s">
        <v>207</v>
      </c>
      <c r="C277" s="1030">
        <f t="shared" ref="C277:C279" si="150">SUM(D277:H277)</f>
        <v>10257</v>
      </c>
      <c r="D277" s="1030">
        <v>96</v>
      </c>
      <c r="E277" s="1030">
        <v>0</v>
      </c>
      <c r="F277" s="1140">
        <v>0</v>
      </c>
      <c r="G277" s="1140">
        <v>10161</v>
      </c>
      <c r="H277" s="1141">
        <v>0</v>
      </c>
      <c r="I277" s="1110"/>
      <c r="J277" s="1189"/>
      <c r="K277" s="1190"/>
      <c r="L277" s="157"/>
    </row>
    <row r="278" spans="1:12" ht="10.5" customHeight="1">
      <c r="B278" s="1028" t="s">
        <v>328</v>
      </c>
      <c r="C278" s="1030">
        <f t="shared" si="150"/>
        <v>86903</v>
      </c>
      <c r="D278" s="1030">
        <v>70223</v>
      </c>
      <c r="E278" s="1030">
        <v>0</v>
      </c>
      <c r="F278" s="1050">
        <v>501</v>
      </c>
      <c r="G278" s="2019">
        <v>16179</v>
      </c>
      <c r="H278" s="1051">
        <v>0</v>
      </c>
      <c r="I278" s="1110"/>
      <c r="J278" s="1191"/>
      <c r="K278" s="1191"/>
      <c r="L278" s="157"/>
    </row>
    <row r="279" spans="1:12" ht="10.5" customHeight="1" thickBot="1">
      <c r="B279" s="1054" t="s">
        <v>547</v>
      </c>
      <c r="C279" s="1030">
        <f t="shared" si="150"/>
        <v>51023</v>
      </c>
      <c r="D279" s="1106">
        <v>5957</v>
      </c>
      <c r="E279" s="1106">
        <v>0</v>
      </c>
      <c r="F279" s="1111">
        <v>2103</v>
      </c>
      <c r="G279" s="2018">
        <v>42963</v>
      </c>
      <c r="H279" s="1145">
        <v>0</v>
      </c>
      <c r="I279" s="1110"/>
      <c r="J279" s="1110"/>
      <c r="K279" s="1191"/>
      <c r="L279" s="157"/>
    </row>
    <row r="280" spans="1:12" ht="13.5" thickBot="1">
      <c r="B280" s="1029" t="s">
        <v>637</v>
      </c>
      <c r="C280" s="1487">
        <f>SUM(F328,F385,C446)</f>
        <v>0</v>
      </c>
      <c r="D280" s="1108">
        <f>SUM(D276:D279)</f>
        <v>76276</v>
      </c>
      <c r="E280" s="1112">
        <f>SUM(E276:E279)</f>
        <v>0</v>
      </c>
      <c r="F280" s="1108">
        <f t="shared" ref="F280:H280" si="151">SUM(F276:F279)</f>
        <v>2604</v>
      </c>
      <c r="G280" s="1112">
        <f t="shared" si="151"/>
        <v>71108</v>
      </c>
      <c r="H280" s="1108">
        <f t="shared" si="151"/>
        <v>0</v>
      </c>
      <c r="I280" s="1109"/>
      <c r="J280" s="1109"/>
      <c r="K280" s="1109"/>
      <c r="L280" s="157"/>
    </row>
    <row r="281" spans="1:12" ht="10.5" customHeight="1">
      <c r="B281" s="1028" t="s">
        <v>599</v>
      </c>
      <c r="C281" s="1030">
        <f>SUM(D281:H281)</f>
        <v>70321</v>
      </c>
      <c r="D281" s="1030">
        <v>11196</v>
      </c>
      <c r="E281" s="1030">
        <v>1296</v>
      </c>
      <c r="F281" s="1140">
        <v>13120</v>
      </c>
      <c r="G281" s="1140">
        <v>44709</v>
      </c>
      <c r="H281" s="1141">
        <v>0</v>
      </c>
      <c r="I281" s="1110"/>
      <c r="J281" s="1191"/>
      <c r="K281" s="1190"/>
      <c r="L281" s="157"/>
    </row>
    <row r="282" spans="1:12" ht="10.5" customHeight="1">
      <c r="B282" s="1028" t="s">
        <v>626</v>
      </c>
      <c r="C282" s="1030">
        <f t="shared" ref="C282:C284" si="152">SUM(D282:H282)</f>
        <v>95939</v>
      </c>
      <c r="D282" s="1030">
        <v>6345</v>
      </c>
      <c r="E282" s="1030">
        <v>3326</v>
      </c>
      <c r="F282" s="1140">
        <v>28754</v>
      </c>
      <c r="G282" s="1140">
        <v>57514</v>
      </c>
      <c r="H282" s="1141">
        <v>0</v>
      </c>
      <c r="I282" s="1110"/>
      <c r="J282" s="1191"/>
      <c r="K282" s="1190"/>
      <c r="L282" s="157"/>
    </row>
    <row r="283" spans="1:12" ht="10.5" customHeight="1">
      <c r="B283" s="1028" t="s">
        <v>638</v>
      </c>
      <c r="C283" s="1030">
        <f t="shared" si="152"/>
        <v>188159</v>
      </c>
      <c r="D283" s="1030">
        <v>139808</v>
      </c>
      <c r="E283" s="1030">
        <v>0</v>
      </c>
      <c r="F283" s="1050">
        <v>18723</v>
      </c>
      <c r="G283" s="2019">
        <v>29628</v>
      </c>
      <c r="H283" s="1051">
        <v>0</v>
      </c>
      <c r="I283" s="1110"/>
      <c r="J283" s="1191"/>
      <c r="K283" s="1190"/>
      <c r="L283" s="157"/>
    </row>
    <row r="284" spans="1:12" ht="10.5" customHeight="1" thickBot="1">
      <c r="B284" s="1028" t="s">
        <v>639</v>
      </c>
      <c r="C284" s="1030">
        <f t="shared" si="152"/>
        <v>58703</v>
      </c>
      <c r="D284" s="1106">
        <v>33190</v>
      </c>
      <c r="E284" s="1106">
        <v>1920</v>
      </c>
      <c r="F284" s="1111">
        <v>9359</v>
      </c>
      <c r="G284" s="2018">
        <v>14234</v>
      </c>
      <c r="H284" s="1145">
        <v>0</v>
      </c>
      <c r="I284" s="1110"/>
      <c r="J284" s="1110"/>
      <c r="K284" s="1191"/>
      <c r="L284" s="157"/>
    </row>
    <row r="285" spans="1:12" ht="13.5" thickBot="1">
      <c r="B285" s="1504" t="s">
        <v>640</v>
      </c>
      <c r="C285" s="1108">
        <f>SUM(D285:H285)</f>
        <v>413122</v>
      </c>
      <c r="D285" s="1108">
        <f>SUM(D281:D284)</f>
        <v>190539</v>
      </c>
      <c r="E285" s="1112">
        <f>SUM(E281:E284)</f>
        <v>6542</v>
      </c>
      <c r="F285" s="1108">
        <f t="shared" ref="F285" si="153">SUM(F281:F284)</f>
        <v>69956</v>
      </c>
      <c r="G285" s="1112">
        <f t="shared" ref="G285" si="154">SUM(G281:G284)</f>
        <v>146085</v>
      </c>
      <c r="H285" s="1108">
        <f t="shared" ref="H285" si="155">SUM(H281:H284)</f>
        <v>0</v>
      </c>
      <c r="I285" s="1110"/>
      <c r="J285" s="1110"/>
      <c r="K285" s="1110"/>
      <c r="L285" s="157"/>
    </row>
    <row r="286" spans="1:12" ht="10.5" customHeight="1">
      <c r="B286" s="1509" t="s">
        <v>703</v>
      </c>
      <c r="C286" s="1030">
        <f>SUM(D286:H286)</f>
        <v>119505</v>
      </c>
      <c r="D286" s="1030">
        <v>59172</v>
      </c>
      <c r="E286" s="1030">
        <v>0</v>
      </c>
      <c r="F286" s="1140">
        <v>29740</v>
      </c>
      <c r="G286" s="1140">
        <v>30593</v>
      </c>
      <c r="H286" s="1141">
        <v>0</v>
      </c>
      <c r="I286" s="1110"/>
      <c r="J286" s="1110"/>
      <c r="K286" s="1110"/>
      <c r="L286" s="157"/>
    </row>
    <row r="287" spans="1:12" ht="10.5" customHeight="1">
      <c r="B287" s="1510" t="s">
        <v>707</v>
      </c>
      <c r="C287" s="1030">
        <f t="shared" ref="C287:C289" si="156">SUM(D287:H287)</f>
        <v>114915</v>
      </c>
      <c r="D287" s="1030">
        <v>53956</v>
      </c>
      <c r="E287" s="1030">
        <v>2416</v>
      </c>
      <c r="F287" s="1140">
        <v>26470</v>
      </c>
      <c r="G287" s="1140">
        <v>32073</v>
      </c>
      <c r="H287" s="1141">
        <v>0</v>
      </c>
      <c r="I287" s="1110"/>
      <c r="J287" s="1110"/>
      <c r="K287" s="1110"/>
      <c r="L287" s="157"/>
    </row>
    <row r="288" spans="1:12" ht="10.5" customHeight="1">
      <c r="B288" s="1510" t="s">
        <v>708</v>
      </c>
      <c r="C288" s="1030">
        <f t="shared" si="156"/>
        <v>177997</v>
      </c>
      <c r="D288" s="1030">
        <v>145008</v>
      </c>
      <c r="E288" s="1030">
        <v>0</v>
      </c>
      <c r="F288" s="1050">
        <v>12579</v>
      </c>
      <c r="G288" s="2019">
        <v>20410</v>
      </c>
      <c r="H288" s="1051">
        <v>0</v>
      </c>
      <c r="I288" s="1110"/>
      <c r="J288" s="1110"/>
      <c r="K288" s="1110"/>
      <c r="L288" s="157"/>
    </row>
    <row r="289" spans="2:16" ht="10.5" customHeight="1" thickBot="1">
      <c r="B289" s="1510" t="s">
        <v>709</v>
      </c>
      <c r="C289" s="1030">
        <f t="shared" si="156"/>
        <v>14192</v>
      </c>
      <c r="D289" s="1106">
        <v>0</v>
      </c>
      <c r="E289" s="1106">
        <v>0</v>
      </c>
      <c r="F289" s="1111">
        <v>6256</v>
      </c>
      <c r="G289" s="2018">
        <v>7936</v>
      </c>
      <c r="H289" s="1145">
        <v>0</v>
      </c>
      <c r="I289" s="1110"/>
      <c r="J289" s="1110"/>
      <c r="K289" s="1110"/>
      <c r="L289" s="157"/>
    </row>
    <row r="290" spans="2:16" ht="13.5" customHeight="1" thickBot="1">
      <c r="B290" s="1504" t="s">
        <v>721</v>
      </c>
      <c r="C290" s="1108">
        <f>SUM(D290:H290)</f>
        <v>426609</v>
      </c>
      <c r="D290" s="1108">
        <f>SUM(D286:D289)</f>
        <v>258136</v>
      </c>
      <c r="E290" s="1112">
        <f>SUM(E286:E289)</f>
        <v>2416</v>
      </c>
      <c r="F290" s="1108">
        <f t="shared" ref="F290" si="157">SUM(F286:F289)</f>
        <v>75045</v>
      </c>
      <c r="G290" s="1112">
        <f t="shared" ref="G290" si="158">SUM(G286:G289)</f>
        <v>91012</v>
      </c>
      <c r="H290" s="1108">
        <f t="shared" ref="H290" si="159">SUM(H286:H289)</f>
        <v>0</v>
      </c>
      <c r="I290" s="1110"/>
      <c r="J290" s="1110"/>
      <c r="K290" s="1110"/>
      <c r="L290" s="157"/>
    </row>
    <row r="291" spans="2:16" ht="10.5" customHeight="1">
      <c r="B291" s="1509" t="s">
        <v>725</v>
      </c>
      <c r="C291" s="1030">
        <f>SUM(D291:H291)</f>
        <v>136217</v>
      </c>
      <c r="D291" s="1030">
        <v>69680</v>
      </c>
      <c r="E291" s="1030">
        <v>2032</v>
      </c>
      <c r="F291" s="1140">
        <v>11075</v>
      </c>
      <c r="G291" s="1140">
        <v>53430</v>
      </c>
      <c r="H291" s="1141">
        <v>0</v>
      </c>
      <c r="I291" s="1110"/>
      <c r="J291" s="1110"/>
      <c r="K291" s="1110"/>
      <c r="L291" s="157"/>
    </row>
    <row r="292" spans="2:16" ht="10.5" customHeight="1">
      <c r="B292" s="1510" t="s">
        <v>726</v>
      </c>
      <c r="C292" s="1030">
        <f t="shared" ref="C292:C294" si="160">SUM(D292:H292)</f>
        <v>119498</v>
      </c>
      <c r="D292" s="1030">
        <v>12310</v>
      </c>
      <c r="E292" s="1030">
        <v>4000</v>
      </c>
      <c r="F292" s="1140">
        <v>58028</v>
      </c>
      <c r="G292" s="1140">
        <v>45160</v>
      </c>
      <c r="H292" s="1141">
        <v>0</v>
      </c>
      <c r="I292" s="1110"/>
      <c r="J292" s="1110"/>
      <c r="K292" s="1110"/>
      <c r="L292" s="157"/>
    </row>
    <row r="293" spans="2:16" ht="12" customHeight="1">
      <c r="B293" s="1510" t="s">
        <v>727</v>
      </c>
      <c r="C293" s="1030">
        <f t="shared" si="160"/>
        <v>40702</v>
      </c>
      <c r="D293" s="1030">
        <v>16000</v>
      </c>
      <c r="E293" s="1030">
        <v>0</v>
      </c>
      <c r="F293" s="1050">
        <v>13962</v>
      </c>
      <c r="G293" s="2019">
        <v>10740</v>
      </c>
      <c r="H293" s="1051">
        <v>0</v>
      </c>
      <c r="I293" s="1110"/>
      <c r="J293" s="1110"/>
      <c r="K293" s="1110"/>
      <c r="L293" s="157"/>
    </row>
    <row r="294" spans="2:16" ht="12" customHeight="1" thickBot="1">
      <c r="B294" s="1510" t="s">
        <v>728</v>
      </c>
      <c r="C294" s="1030">
        <f t="shared" si="160"/>
        <v>59986</v>
      </c>
      <c r="D294" s="1106">
        <v>0</v>
      </c>
      <c r="E294" s="1106">
        <v>0</v>
      </c>
      <c r="F294" s="1111">
        <v>41475</v>
      </c>
      <c r="G294" s="2018">
        <v>18511</v>
      </c>
      <c r="H294" s="1145">
        <v>0</v>
      </c>
      <c r="I294" s="1110"/>
      <c r="J294" s="1110"/>
      <c r="K294" s="1110"/>
      <c r="L294" s="157"/>
    </row>
    <row r="295" spans="2:16" ht="12" customHeight="1" thickBot="1">
      <c r="B295" s="1504" t="s">
        <v>760</v>
      </c>
      <c r="C295" s="1108">
        <f>SUM(D295:H295)</f>
        <v>356403</v>
      </c>
      <c r="D295" s="1108">
        <f>SUM(D291:D294)</f>
        <v>97990</v>
      </c>
      <c r="E295" s="1112">
        <f>SUM(E291:E294)</f>
        <v>6032</v>
      </c>
      <c r="F295" s="1108">
        <f t="shared" ref="F295" si="161">SUM(F291:F294)</f>
        <v>124540</v>
      </c>
      <c r="G295" s="1112">
        <f t="shared" ref="G295" si="162">SUM(G291:G294)</f>
        <v>127841</v>
      </c>
      <c r="H295" s="1108">
        <f t="shared" ref="H295" si="163">SUM(H291:H294)</f>
        <v>0</v>
      </c>
      <c r="I295" s="1110"/>
      <c r="J295" s="1110"/>
      <c r="K295" s="1110"/>
      <c r="L295" s="157"/>
    </row>
    <row r="296" spans="2:16" ht="12" customHeight="1">
      <c r="B296" s="1509" t="s">
        <v>765</v>
      </c>
      <c r="C296" s="1030">
        <f>SUM(D296:H296)</f>
        <v>13441</v>
      </c>
      <c r="D296" s="1030">
        <v>0</v>
      </c>
      <c r="E296" s="1030">
        <v>0</v>
      </c>
      <c r="F296" s="1140">
        <v>7586</v>
      </c>
      <c r="G296" s="1140">
        <v>5855</v>
      </c>
      <c r="H296" s="1141">
        <v>0</v>
      </c>
      <c r="I296" s="1110"/>
      <c r="J296" s="1110"/>
      <c r="K296" s="1110"/>
      <c r="L296" s="157"/>
    </row>
    <row r="297" spans="2:16" ht="12" customHeight="1">
      <c r="B297" s="1510" t="s">
        <v>769</v>
      </c>
      <c r="C297" s="1030">
        <f t="shared" ref="C297:C299" si="164">SUM(D297:H297)</f>
        <v>89949</v>
      </c>
      <c r="D297" s="1030">
        <v>3500</v>
      </c>
      <c r="E297" s="1030">
        <v>1000</v>
      </c>
      <c r="F297" s="1140">
        <v>28600</v>
      </c>
      <c r="G297" s="1140">
        <v>56849</v>
      </c>
      <c r="H297" s="1141">
        <v>0</v>
      </c>
      <c r="I297" s="1110"/>
      <c r="J297" s="1110"/>
      <c r="K297" s="1110"/>
      <c r="L297" s="157"/>
    </row>
    <row r="298" spans="2:16" ht="12" customHeight="1">
      <c r="B298" s="1510" t="s">
        <v>755</v>
      </c>
      <c r="C298" s="1030">
        <f t="shared" si="164"/>
        <v>0</v>
      </c>
      <c r="D298" s="1030"/>
      <c r="E298" s="1030"/>
      <c r="F298" s="1050"/>
      <c r="G298" s="2019"/>
      <c r="H298" s="1051">
        <v>0</v>
      </c>
      <c r="I298" s="1110"/>
      <c r="J298" s="1110"/>
      <c r="K298" s="1110"/>
      <c r="L298" s="157"/>
    </row>
    <row r="299" spans="2:16" ht="12" customHeight="1" thickBot="1">
      <c r="B299" s="1510" t="s">
        <v>770</v>
      </c>
      <c r="C299" s="1030">
        <f t="shared" si="164"/>
        <v>0</v>
      </c>
      <c r="D299" s="1106"/>
      <c r="E299" s="1106"/>
      <c r="F299" s="1111"/>
      <c r="G299" s="2018"/>
      <c r="H299" s="1145">
        <v>0</v>
      </c>
      <c r="I299" s="1110"/>
      <c r="J299" s="1110"/>
      <c r="K299" s="1110"/>
      <c r="L299" s="157"/>
    </row>
    <row r="300" spans="2:16" ht="12" customHeight="1" thickBot="1">
      <c r="B300" s="1504" t="s">
        <v>778</v>
      </c>
      <c r="C300" s="1108">
        <f>SUM(D300:H300)</f>
        <v>103390</v>
      </c>
      <c r="D300" s="1108">
        <f>SUM(D296:D299)</f>
        <v>3500</v>
      </c>
      <c r="E300" s="1112">
        <f>SUM(E296:E299)</f>
        <v>1000</v>
      </c>
      <c r="F300" s="1108">
        <f t="shared" ref="F300" si="165">SUM(F296:F299)</f>
        <v>36186</v>
      </c>
      <c r="G300" s="1112">
        <f t="shared" ref="G300" si="166">SUM(G296:G299)</f>
        <v>62704</v>
      </c>
      <c r="H300" s="1108">
        <f t="shared" ref="H300" si="167">SUM(H296:H299)</f>
        <v>0</v>
      </c>
      <c r="I300" s="1110"/>
      <c r="J300" s="1110"/>
      <c r="K300" s="1110"/>
      <c r="L300" s="157"/>
    </row>
    <row r="301" spans="2:16" ht="5.45" customHeight="1" thickBot="1">
      <c r="B301" s="1930"/>
      <c r="C301" s="1931"/>
      <c r="D301" s="1931"/>
      <c r="E301" s="1931"/>
      <c r="F301" s="1931"/>
      <c r="G301" s="1931"/>
      <c r="H301" s="1932"/>
      <c r="I301" s="1110"/>
      <c r="J301" s="1110"/>
      <c r="K301" s="1110"/>
      <c r="L301" s="157"/>
    </row>
    <row r="302" spans="2:16">
      <c r="B302" s="1037" t="s">
        <v>350</v>
      </c>
      <c r="C302" s="1037"/>
      <c r="D302" s="1037"/>
      <c r="E302" s="4965" t="s">
        <v>661</v>
      </c>
      <c r="F302" s="4965"/>
      <c r="G302" s="1048"/>
      <c r="H302" s="1048"/>
      <c r="I302" s="1084"/>
      <c r="J302" s="1084"/>
      <c r="K302" s="1825"/>
      <c r="L302" s="1825"/>
      <c r="M302" s="1825"/>
      <c r="N302" s="1825"/>
      <c r="O302" s="1825"/>
      <c r="P302" s="1825"/>
    </row>
    <row r="303" spans="2:16" ht="6.75" customHeight="1" thickBot="1">
      <c r="G303" s="23"/>
      <c r="H303" s="23"/>
      <c r="I303" s="157"/>
      <c r="J303" s="157"/>
      <c r="K303" s="157"/>
      <c r="L303" s="157"/>
    </row>
    <row r="304" spans="2:16" ht="21" customHeight="1" thickBot="1">
      <c r="B304" s="4980" t="s">
        <v>658</v>
      </c>
      <c r="C304" s="4421"/>
      <c r="D304" s="4421"/>
      <c r="E304" s="4421"/>
      <c r="F304" s="4421"/>
      <c r="G304" s="4422"/>
      <c r="H304" s="1183"/>
    </row>
    <row r="305" spans="1:18" ht="15" customHeight="1" thickBot="1">
      <c r="B305" s="1184"/>
      <c r="C305" s="2022" t="s">
        <v>655</v>
      </c>
      <c r="D305" s="1186" t="s">
        <v>349</v>
      </c>
      <c r="E305" s="2030" t="s">
        <v>348</v>
      </c>
      <c r="F305" s="4979" t="s">
        <v>663</v>
      </c>
      <c r="G305" s="4430"/>
      <c r="H305" s="23"/>
    </row>
    <row r="306" spans="1:18" ht="10.5" customHeight="1">
      <c r="B306" s="1027" t="s">
        <v>412</v>
      </c>
      <c r="C306" s="1030">
        <f>SUM(D306:E306)</f>
        <v>1805</v>
      </c>
      <c r="D306" s="2027">
        <v>1677</v>
      </c>
      <c r="E306" s="1512">
        <v>128</v>
      </c>
      <c r="F306" s="4978"/>
      <c r="G306" s="4964"/>
    </row>
    <row r="307" spans="1:18" ht="10.5" customHeight="1">
      <c r="B307" s="1028" t="s">
        <v>207</v>
      </c>
      <c r="C307" s="1030">
        <f t="shared" ref="C307:C330" si="168">SUM(D307:E307)</f>
        <v>10257</v>
      </c>
      <c r="D307" s="2028">
        <v>9693</v>
      </c>
      <c r="E307" s="1512">
        <v>564</v>
      </c>
      <c r="F307" s="4978"/>
      <c r="G307" s="4964"/>
      <c r="J307" s="413"/>
    </row>
    <row r="308" spans="1:18" ht="10.5" customHeight="1">
      <c r="B308" s="1028" t="s">
        <v>328</v>
      </c>
      <c r="C308" s="1030">
        <f t="shared" si="168"/>
        <v>86903</v>
      </c>
      <c r="D308" s="2021">
        <v>70487</v>
      </c>
      <c r="E308" s="1512">
        <v>16416</v>
      </c>
      <c r="F308" s="4963"/>
      <c r="G308" s="4964"/>
    </row>
    <row r="309" spans="1:18" ht="10.5" customHeight="1" thickBot="1">
      <c r="B309" s="1054" t="s">
        <v>547</v>
      </c>
      <c r="C309" s="1030">
        <f t="shared" si="168"/>
        <v>51023</v>
      </c>
      <c r="D309" s="1107">
        <v>48783</v>
      </c>
      <c r="E309" s="2031">
        <v>2240</v>
      </c>
      <c r="F309" s="4963"/>
      <c r="G309" s="4964"/>
    </row>
    <row r="310" spans="1:18" ht="13.5" thickBot="1">
      <c r="B310" s="1029" t="s">
        <v>637</v>
      </c>
      <c r="C310" s="1108">
        <f t="shared" si="168"/>
        <v>149988</v>
      </c>
      <c r="D310" s="2020">
        <f>SUM(D306:D309)</f>
        <v>130640</v>
      </c>
      <c r="E310" s="1518">
        <f>SUM(E306:E309)</f>
        <v>19348</v>
      </c>
      <c r="F310" s="4968"/>
      <c r="G310" s="4430"/>
    </row>
    <row r="311" spans="1:18" ht="10.5" customHeight="1">
      <c r="B311" s="1028" t="s">
        <v>599</v>
      </c>
      <c r="C311" s="1030">
        <f>SUM(D311:E311)</f>
        <v>70321</v>
      </c>
      <c r="D311" s="2029">
        <v>62359</v>
      </c>
      <c r="E311" s="1512">
        <v>7962</v>
      </c>
      <c r="F311" s="4959"/>
      <c r="G311" s="4960"/>
    </row>
    <row r="312" spans="1:18" ht="10.5" customHeight="1">
      <c r="B312" s="1028" t="s">
        <v>626</v>
      </c>
      <c r="C312" s="1030">
        <f t="shared" si="168"/>
        <v>95939</v>
      </c>
      <c r="D312" s="2029">
        <v>80691</v>
      </c>
      <c r="E312" s="1512">
        <v>15248</v>
      </c>
      <c r="F312" s="4959"/>
      <c r="G312" s="4960"/>
    </row>
    <row r="313" spans="1:18" ht="10.5" customHeight="1">
      <c r="B313" s="1028" t="s">
        <v>638</v>
      </c>
      <c r="C313" s="1030">
        <f t="shared" si="168"/>
        <v>188159</v>
      </c>
      <c r="D313" s="2021">
        <v>171801</v>
      </c>
      <c r="E313" s="1512">
        <v>16358</v>
      </c>
      <c r="F313" s="4959"/>
      <c r="G313" s="4960"/>
    </row>
    <row r="314" spans="1:18" ht="10.5" customHeight="1" thickBot="1">
      <c r="B314" s="1028" t="s">
        <v>639</v>
      </c>
      <c r="C314" s="1106">
        <f t="shared" si="168"/>
        <v>58703</v>
      </c>
      <c r="D314" s="1105">
        <v>43733</v>
      </c>
      <c r="E314" s="1512">
        <v>14970</v>
      </c>
      <c r="F314" s="4959"/>
      <c r="G314" s="4960"/>
    </row>
    <row r="315" spans="1:18" ht="13.5" thickBot="1">
      <c r="B315" s="1519" t="s">
        <v>640</v>
      </c>
      <c r="C315" s="1108">
        <f t="shared" si="168"/>
        <v>413122</v>
      </c>
      <c r="D315" s="2020">
        <f>SUM(D311:D314)</f>
        <v>358584</v>
      </c>
      <c r="E315" s="1518">
        <f>SUM(E311:E314)</f>
        <v>54538</v>
      </c>
      <c r="F315" s="4961">
        <f>SUM(F311:F314)</f>
        <v>0</v>
      </c>
      <c r="G315" s="4962"/>
    </row>
    <row r="316" spans="1:18" ht="10.5" customHeight="1">
      <c r="B316" s="1503" t="s">
        <v>703</v>
      </c>
      <c r="C316" s="1030">
        <f>SUM(D316:E316)</f>
        <v>119505</v>
      </c>
      <c r="D316" s="2021">
        <v>106325</v>
      </c>
      <c r="E316" s="1512">
        <v>13180</v>
      </c>
      <c r="F316" s="4957"/>
      <c r="G316" s="4958"/>
    </row>
    <row r="317" spans="1:18" ht="10.5" customHeight="1">
      <c r="B317" s="1503" t="s">
        <v>707</v>
      </c>
      <c r="C317" s="1030">
        <f t="shared" si="168"/>
        <v>114915</v>
      </c>
      <c r="D317" s="2021">
        <v>97183</v>
      </c>
      <c r="E317" s="1512">
        <v>17732</v>
      </c>
      <c r="F317" s="4957"/>
      <c r="G317" s="4958"/>
    </row>
    <row r="318" spans="1:18" ht="10.5" customHeight="1">
      <c r="B318" s="1503" t="s">
        <v>708</v>
      </c>
      <c r="C318" s="1030">
        <f t="shared" si="168"/>
        <v>177997</v>
      </c>
      <c r="D318" s="2021">
        <v>149697</v>
      </c>
      <c r="E318" s="1512">
        <v>28300</v>
      </c>
      <c r="F318" s="4957"/>
      <c r="G318" s="4969"/>
      <c r="M318" s="3"/>
      <c r="N318" s="3"/>
      <c r="O318" s="3"/>
      <c r="P318" s="3"/>
      <c r="Q318" s="3"/>
    </row>
    <row r="319" spans="1:18" s="3" customFormat="1" ht="10.5" customHeight="1" thickBot="1">
      <c r="A319"/>
      <c r="B319" s="1503" t="s">
        <v>709</v>
      </c>
      <c r="C319" s="1106">
        <f t="shared" si="168"/>
        <v>14192</v>
      </c>
      <c r="D319" s="2021">
        <v>11704</v>
      </c>
      <c r="E319" s="1512">
        <v>2488</v>
      </c>
      <c r="F319" s="4970"/>
      <c r="G319" s="4971"/>
      <c r="M319"/>
      <c r="N319"/>
      <c r="O319"/>
      <c r="P319"/>
      <c r="Q319"/>
      <c r="R319"/>
    </row>
    <row r="320" spans="1:18" s="3" customFormat="1" ht="12.75" customHeight="1" thickBot="1">
      <c r="A320"/>
      <c r="B320" s="1029" t="s">
        <v>721</v>
      </c>
      <c r="C320" s="1108">
        <f t="shared" si="168"/>
        <v>426609</v>
      </c>
      <c r="D320" s="2020">
        <f>SUM(D316:D319)</f>
        <v>364909</v>
      </c>
      <c r="E320" s="1518">
        <f>SUM(E316:E319)</f>
        <v>61700</v>
      </c>
      <c r="F320" s="4966">
        <f>SUM(F316:F319)</f>
        <v>0</v>
      </c>
      <c r="G320" s="4967"/>
      <c r="M320"/>
      <c r="N320"/>
      <c r="O320"/>
      <c r="P320"/>
      <c r="Q320"/>
      <c r="R320"/>
    </row>
    <row r="321" spans="1:18" s="3" customFormat="1" ht="12.75" customHeight="1">
      <c r="A321"/>
      <c r="B321" s="1503" t="s">
        <v>725</v>
      </c>
      <c r="C321" s="1030">
        <f>SUM(D321:E321)</f>
        <v>136217</v>
      </c>
      <c r="D321" s="2021">
        <v>112058</v>
      </c>
      <c r="E321" s="1512">
        <v>24159</v>
      </c>
      <c r="F321" s="4957"/>
      <c r="G321" s="4958"/>
      <c r="I321" s="1110"/>
      <c r="M321"/>
      <c r="N321"/>
      <c r="O321"/>
      <c r="P321"/>
      <c r="Q321"/>
      <c r="R321"/>
    </row>
    <row r="322" spans="1:18" s="3" customFormat="1" ht="12.75" customHeight="1">
      <c r="A322"/>
      <c r="B322" s="1503" t="s">
        <v>726</v>
      </c>
      <c r="C322" s="1030">
        <f t="shared" si="168"/>
        <v>119498</v>
      </c>
      <c r="D322" s="2021">
        <v>87270</v>
      </c>
      <c r="E322" s="1512">
        <v>32228</v>
      </c>
      <c r="F322" s="4957"/>
      <c r="G322" s="4958"/>
      <c r="I322" s="1110"/>
      <c r="M322"/>
      <c r="N322"/>
      <c r="O322"/>
      <c r="P322"/>
      <c r="Q322"/>
      <c r="R322"/>
    </row>
    <row r="323" spans="1:18" s="3" customFormat="1" ht="12.75" customHeight="1">
      <c r="A323"/>
      <c r="B323" s="1503" t="s">
        <v>727</v>
      </c>
      <c r="C323" s="1030">
        <f t="shared" si="168"/>
        <v>40702</v>
      </c>
      <c r="D323" s="2021">
        <v>30269</v>
      </c>
      <c r="E323" s="1512">
        <v>10433</v>
      </c>
      <c r="F323" s="4957"/>
      <c r="G323" s="4969"/>
      <c r="I323" s="1826"/>
      <c r="M323"/>
      <c r="N323"/>
      <c r="O323"/>
      <c r="P323"/>
      <c r="Q323"/>
      <c r="R323"/>
    </row>
    <row r="324" spans="1:18" s="3" customFormat="1" ht="13.5" thickBot="1">
      <c r="A324"/>
      <c r="B324" s="1503" t="s">
        <v>728</v>
      </c>
      <c r="C324" s="1106">
        <f t="shared" si="168"/>
        <v>59986</v>
      </c>
      <c r="D324" s="2021">
        <v>48758</v>
      </c>
      <c r="E324" s="1512">
        <v>11228</v>
      </c>
      <c r="F324" s="4970"/>
      <c r="G324" s="4971"/>
      <c r="I324" s="339"/>
      <c r="M324"/>
      <c r="N324"/>
      <c r="O324"/>
      <c r="P324"/>
      <c r="Q324"/>
      <c r="R324"/>
    </row>
    <row r="325" spans="1:18" s="3" customFormat="1" ht="13.5" thickBot="1">
      <c r="A325"/>
      <c r="B325" s="1029" t="s">
        <v>760</v>
      </c>
      <c r="C325" s="1108">
        <f t="shared" si="168"/>
        <v>356403</v>
      </c>
      <c r="D325" s="2020">
        <f>SUM(D321:D324)</f>
        <v>278355</v>
      </c>
      <c r="E325" s="1518">
        <f>SUM(E321:E324)</f>
        <v>78048</v>
      </c>
      <c r="F325" s="4966">
        <f>SUM(F321:F324)</f>
        <v>0</v>
      </c>
      <c r="G325" s="4967"/>
      <c r="I325" s="23"/>
      <c r="M325"/>
      <c r="N325"/>
      <c r="O325"/>
      <c r="P325"/>
      <c r="Q325"/>
      <c r="R325"/>
    </row>
    <row r="326" spans="1:18" s="3" customFormat="1">
      <c r="A326"/>
      <c r="B326" s="1503" t="s">
        <v>765</v>
      </c>
      <c r="C326" s="1030">
        <f>SUM(D326:E326)</f>
        <v>13441</v>
      </c>
      <c r="D326" s="2029">
        <v>7247</v>
      </c>
      <c r="E326" s="1512">
        <v>6194</v>
      </c>
      <c r="F326" s="4959"/>
      <c r="G326" s="4960"/>
      <c r="I326" s="23"/>
      <c r="M326"/>
      <c r="N326"/>
      <c r="O326"/>
      <c r="P326"/>
      <c r="Q326"/>
      <c r="R326"/>
    </row>
    <row r="327" spans="1:18" s="3" customFormat="1">
      <c r="A327"/>
      <c r="B327" s="1503" t="s">
        <v>769</v>
      </c>
      <c r="C327" s="1030">
        <f t="shared" si="168"/>
        <v>89949</v>
      </c>
      <c r="D327" s="2029">
        <v>75379</v>
      </c>
      <c r="E327" s="1512">
        <v>14570</v>
      </c>
      <c r="F327" s="4959"/>
      <c r="G327" s="4960"/>
      <c r="I327" s="23"/>
      <c r="M327"/>
      <c r="N327"/>
      <c r="O327"/>
      <c r="P327"/>
      <c r="Q327"/>
      <c r="R327"/>
    </row>
    <row r="328" spans="1:18" s="3" customFormat="1">
      <c r="A328"/>
      <c r="B328" s="1503" t="s">
        <v>755</v>
      </c>
      <c r="C328" s="1030">
        <f t="shared" si="168"/>
        <v>0</v>
      </c>
      <c r="D328" s="2021"/>
      <c r="E328" s="1512"/>
      <c r="F328" s="4959"/>
      <c r="G328" s="4960"/>
      <c r="I328" s="23"/>
      <c r="M328"/>
      <c r="N328"/>
      <c r="O328"/>
      <c r="P328"/>
      <c r="Q328"/>
      <c r="R328"/>
    </row>
    <row r="329" spans="1:18" s="3" customFormat="1" ht="13.5" thickBot="1">
      <c r="A329"/>
      <c r="B329" s="1503" t="s">
        <v>770</v>
      </c>
      <c r="C329" s="1106">
        <f t="shared" si="168"/>
        <v>0</v>
      </c>
      <c r="D329" s="1105"/>
      <c r="E329" s="1512"/>
      <c r="F329" s="4959"/>
      <c r="G329" s="4960"/>
      <c r="I329" s="23"/>
      <c r="M329"/>
      <c r="N329"/>
      <c r="O329"/>
      <c r="P329"/>
      <c r="Q329"/>
      <c r="R329"/>
    </row>
    <row r="330" spans="1:18" s="3" customFormat="1" ht="13.5" thickBot="1">
      <c r="A330"/>
      <c r="B330" s="1821" t="s">
        <v>778</v>
      </c>
      <c r="C330" s="1108">
        <f t="shared" si="168"/>
        <v>103390</v>
      </c>
      <c r="D330" s="2020">
        <f>SUM(E326:E329)</f>
        <v>20764</v>
      </c>
      <c r="E330" s="1518">
        <f>SUM(D326:D329)</f>
        <v>82626</v>
      </c>
      <c r="F330" s="4966">
        <f>SUM(F326:F329)</f>
        <v>0</v>
      </c>
      <c r="G330" s="4967"/>
      <c r="I330" s="23"/>
      <c r="M330"/>
      <c r="N330"/>
      <c r="O330"/>
      <c r="P330"/>
      <c r="Q330"/>
      <c r="R330"/>
    </row>
    <row r="331" spans="1:18" s="3" customFormat="1" ht="4.9000000000000004" customHeight="1" thickBot="1">
      <c r="A331"/>
      <c r="B331" s="1888"/>
      <c r="C331" s="1889"/>
      <c r="D331" s="1933"/>
      <c r="E331" s="1889"/>
      <c r="F331" s="1889"/>
      <c r="G331" s="1890"/>
      <c r="M331"/>
      <c r="N331"/>
      <c r="O331"/>
      <c r="P331"/>
      <c r="Q331"/>
      <c r="R331"/>
    </row>
    <row r="332" spans="1:18" s="3" customFormat="1">
      <c r="A332"/>
      <c r="B332" s="1037" t="s">
        <v>350</v>
      </c>
      <c r="C332" s="1037"/>
      <c r="D332" s="1037"/>
      <c r="E332" s="4965" t="s">
        <v>661</v>
      </c>
      <c r="F332" s="4965"/>
      <c r="M332"/>
      <c r="N332"/>
      <c r="O332"/>
      <c r="P332"/>
      <c r="Q332"/>
      <c r="R332"/>
    </row>
  </sheetData>
  <mergeCells count="57">
    <mergeCell ref="B168:H168"/>
    <mergeCell ref="B170:C170"/>
    <mergeCell ref="D170:F170"/>
    <mergeCell ref="B73:H74"/>
    <mergeCell ref="B2:H2"/>
    <mergeCell ref="C4:C5"/>
    <mergeCell ref="E4:E5"/>
    <mergeCell ref="F4:F5"/>
    <mergeCell ref="G4:G5"/>
    <mergeCell ref="C75:C76"/>
    <mergeCell ref="D75:H75"/>
    <mergeCell ref="G170:H170"/>
    <mergeCell ref="B122:B124"/>
    <mergeCell ref="I75:K75"/>
    <mergeCell ref="D118:E118"/>
    <mergeCell ref="C122:C124"/>
    <mergeCell ref="H122:J122"/>
    <mergeCell ref="D123:D124"/>
    <mergeCell ref="E123:E124"/>
    <mergeCell ref="D122:E122"/>
    <mergeCell ref="G171:H171"/>
    <mergeCell ref="B227:H227"/>
    <mergeCell ref="G228:H228"/>
    <mergeCell ref="E271:F271"/>
    <mergeCell ref="C228:C229"/>
    <mergeCell ref="B228:B229"/>
    <mergeCell ref="B273:H273"/>
    <mergeCell ref="D274:H274"/>
    <mergeCell ref="E302:F302"/>
    <mergeCell ref="F306:G306"/>
    <mergeCell ref="F307:G307"/>
    <mergeCell ref="F305:G305"/>
    <mergeCell ref="B304:G304"/>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F321:G321"/>
    <mergeCell ref="F322:G322"/>
    <mergeCell ref="F311:G311"/>
    <mergeCell ref="F312:G312"/>
    <mergeCell ref="F313:G313"/>
    <mergeCell ref="F314:G314"/>
    <mergeCell ref="F315:G315"/>
    <mergeCell ref="F316:G316"/>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008" t="s">
        <v>662</v>
      </c>
      <c r="C2" s="5009"/>
      <c r="D2" s="5009"/>
      <c r="E2" s="5009"/>
      <c r="F2" s="5009"/>
      <c r="G2" s="5009"/>
      <c r="H2" s="5010"/>
      <c r="I2" s="794"/>
      <c r="J2" s="794"/>
      <c r="K2" s="157"/>
      <c r="L2" s="157"/>
      <c r="M2" s="2"/>
    </row>
    <row r="3" spans="1:13" ht="12.2" customHeight="1" thickBot="1">
      <c r="A3" s="404"/>
      <c r="C3" s="194"/>
      <c r="D3" s="194"/>
    </row>
    <row r="4" spans="1:13" ht="12.2" customHeight="1">
      <c r="A4" s="404"/>
      <c r="B4" s="1025"/>
      <c r="C4" s="5011" t="s">
        <v>630</v>
      </c>
      <c r="D4" s="1040" t="s">
        <v>341</v>
      </c>
      <c r="E4" s="5013" t="s">
        <v>633</v>
      </c>
      <c r="F4" s="5013" t="s">
        <v>632</v>
      </c>
      <c r="G4" s="5013" t="s">
        <v>631</v>
      </c>
    </row>
    <row r="5" spans="1:13" ht="22.7" customHeight="1" thickBot="1">
      <c r="A5" s="404"/>
      <c r="B5" s="1026"/>
      <c r="C5" s="5012"/>
      <c r="D5" s="1039" t="s">
        <v>641</v>
      </c>
      <c r="E5" s="4816"/>
      <c r="F5" s="4816"/>
      <c r="G5" s="5014"/>
    </row>
    <row r="6" spans="1:13" ht="12.2" customHeight="1">
      <c r="A6" s="404"/>
      <c r="B6" s="1031" t="s">
        <v>125</v>
      </c>
      <c r="C6" s="1157">
        <v>33645</v>
      </c>
      <c r="D6" s="1158">
        <v>-67.354602084182332</v>
      </c>
      <c r="E6" s="1159">
        <v>13483</v>
      </c>
      <c r="F6" s="1159">
        <v>20162</v>
      </c>
      <c r="G6" s="1160"/>
    </row>
    <row r="7" spans="1:13" ht="12.2" customHeight="1">
      <c r="A7" s="404"/>
      <c r="B7" s="1033" t="s">
        <v>126</v>
      </c>
      <c r="C7" s="1157">
        <v>290067</v>
      </c>
      <c r="D7" s="1161">
        <f>SUM(C7/C6)*100-100</f>
        <v>762.13999108337055</v>
      </c>
      <c r="E7" s="1159">
        <v>265957</v>
      </c>
      <c r="F7" s="1159">
        <v>24110</v>
      </c>
      <c r="G7" s="1162"/>
    </row>
    <row r="8" spans="1:13" ht="12.2" customHeight="1">
      <c r="A8" s="404"/>
      <c r="B8" s="1033" t="s">
        <v>127</v>
      </c>
      <c r="C8" s="1157">
        <v>50953</v>
      </c>
      <c r="D8" s="1161">
        <f>SUM(C8/C7)*100-100</f>
        <v>-82.43405833824599</v>
      </c>
      <c r="E8" s="1159">
        <v>22973</v>
      </c>
      <c r="F8" s="1159">
        <v>27980</v>
      </c>
      <c r="G8" s="1162"/>
    </row>
    <row r="9" spans="1:13" ht="12.2" customHeight="1" thickBot="1">
      <c r="A9" s="404"/>
      <c r="B9" s="1033" t="s">
        <v>401</v>
      </c>
      <c r="C9" s="1157">
        <v>50958</v>
      </c>
      <c r="D9" s="1161">
        <f>SUM(C9/C8)*100-100</f>
        <v>9.8129648892211208E-3</v>
      </c>
      <c r="E9" s="1159">
        <v>32687</v>
      </c>
      <c r="F9" s="1159">
        <v>18271</v>
      </c>
      <c r="G9" s="1162"/>
    </row>
    <row r="10" spans="1:13" ht="16.5" customHeight="1" thickBot="1">
      <c r="A10" s="404"/>
      <c r="B10" s="1034" t="s">
        <v>634</v>
      </c>
      <c r="C10" s="1163">
        <v>425623</v>
      </c>
      <c r="D10" s="1164">
        <v>-7.0495279567943498</v>
      </c>
      <c r="E10" s="1165">
        <v>335100</v>
      </c>
      <c r="F10" s="1165">
        <v>90523</v>
      </c>
      <c r="G10" s="1166"/>
    </row>
    <row r="11" spans="1:13" ht="12.2" customHeight="1">
      <c r="A11" s="404"/>
      <c r="B11" s="1031" t="s">
        <v>421</v>
      </c>
      <c r="C11" s="1157">
        <v>60092</v>
      </c>
      <c r="D11" s="1161">
        <f>SUM(C11/C9)*100-100</f>
        <v>17.924565328309598</v>
      </c>
      <c r="E11" s="1159">
        <v>26628</v>
      </c>
      <c r="F11" s="1159"/>
      <c r="G11" s="1162"/>
    </row>
    <row r="12" spans="1:13" ht="12.2" customHeight="1">
      <c r="A12" s="404"/>
      <c r="B12" s="1033" t="s">
        <v>571</v>
      </c>
      <c r="C12" s="1157">
        <v>148268</v>
      </c>
      <c r="D12" s="1161">
        <f>SUM(C12/C11)*100-100</f>
        <v>146.73500632363709</v>
      </c>
      <c r="E12" s="1159">
        <v>114808</v>
      </c>
      <c r="F12" s="1159">
        <v>33460</v>
      </c>
      <c r="G12" s="1162"/>
    </row>
    <row r="13" spans="1:13" ht="12.2" customHeight="1">
      <c r="A13" s="404"/>
      <c r="B13" s="1033" t="s">
        <v>422</v>
      </c>
      <c r="C13" s="1157">
        <v>36547</v>
      </c>
      <c r="D13" s="1161">
        <f>SUM(C13/C12)*100-100</f>
        <v>-75.350716270537134</v>
      </c>
      <c r="E13" s="1159">
        <v>12039</v>
      </c>
      <c r="F13" s="1159">
        <v>24508</v>
      </c>
      <c r="G13" s="1162"/>
    </row>
    <row r="14" spans="1:13" ht="12.2" customHeight="1" thickBot="1">
      <c r="A14" s="404"/>
      <c r="B14" s="1033" t="s">
        <v>475</v>
      </c>
      <c r="C14" s="1157">
        <v>94242</v>
      </c>
      <c r="D14" s="1161">
        <f>SUM(C14/C13)*100-100</f>
        <v>157.86521465510168</v>
      </c>
      <c r="E14" s="1159">
        <v>34750</v>
      </c>
      <c r="F14" s="1159">
        <v>59492</v>
      </c>
      <c r="G14" s="1162"/>
    </row>
    <row r="15" spans="1:13" ht="14.25" customHeight="1" thickBot="1">
      <c r="A15" s="404"/>
      <c r="B15" s="1034" t="s">
        <v>635</v>
      </c>
      <c r="C15" s="1163">
        <v>339149</v>
      </c>
      <c r="D15" s="1164">
        <f>SUM(C15/C10)*100-100</f>
        <v>-20.317041137344546</v>
      </c>
      <c r="E15" s="1165">
        <v>188225</v>
      </c>
      <c r="F15" s="1165">
        <v>150924</v>
      </c>
      <c r="G15" s="1166"/>
    </row>
    <row r="16" spans="1:13" ht="12.2" customHeight="1">
      <c r="A16" s="404"/>
      <c r="B16" s="1031" t="s">
        <v>522</v>
      </c>
      <c r="C16" s="1167">
        <v>30880</v>
      </c>
      <c r="D16" s="1168">
        <f>SUM(C16/C14)*100-100</f>
        <v>-67.233293011608424</v>
      </c>
      <c r="E16" s="1167">
        <v>0</v>
      </c>
      <c r="F16" s="1169">
        <v>30880</v>
      </c>
      <c r="G16" s="1162"/>
    </row>
    <row r="17" spans="1:9" ht="12.2" customHeight="1">
      <c r="A17" s="404"/>
      <c r="B17" s="1033" t="s">
        <v>480</v>
      </c>
      <c r="C17" s="1167">
        <v>210912</v>
      </c>
      <c r="D17" s="1168">
        <f>SUM(C17/C16)*100-100</f>
        <v>583.00518134715026</v>
      </c>
      <c r="E17" s="1170">
        <v>193304</v>
      </c>
      <c r="F17" s="1171">
        <v>17608</v>
      </c>
      <c r="G17" s="1162"/>
    </row>
    <row r="18" spans="1:9" ht="12.2" customHeight="1">
      <c r="A18" s="404"/>
      <c r="B18" s="1033" t="s">
        <v>494</v>
      </c>
      <c r="C18" s="1167">
        <v>75961</v>
      </c>
      <c r="D18" s="1168">
        <f>SUM(C18/C17)*100-100</f>
        <v>-63.984505386132604</v>
      </c>
      <c r="E18" s="1170">
        <v>42680</v>
      </c>
      <c r="F18" s="1171">
        <v>33281</v>
      </c>
      <c r="G18" s="1162"/>
    </row>
    <row r="19" spans="1:9" ht="12.2" customHeight="1" thickBot="1">
      <c r="A19" s="404"/>
      <c r="B19" s="1033" t="s">
        <v>424</v>
      </c>
      <c r="C19" s="1167">
        <v>69894</v>
      </c>
      <c r="D19" s="1168">
        <f>SUM(C19/C18)*100-100</f>
        <v>-7.986993325522306</v>
      </c>
      <c r="E19" s="1170">
        <v>25088</v>
      </c>
      <c r="F19" s="1172">
        <v>44806</v>
      </c>
      <c r="G19" s="1173"/>
    </row>
    <row r="20" spans="1:9" ht="15" customHeight="1" thickBot="1">
      <c r="A20" s="404"/>
      <c r="B20" s="1034" t="s">
        <v>636</v>
      </c>
      <c r="C20" s="1174">
        <v>387647</v>
      </c>
      <c r="D20" s="1175">
        <f>SUM(C20/C15)*100-100</f>
        <v>14.299909479314408</v>
      </c>
      <c r="E20" s="1176">
        <v>261072</v>
      </c>
      <c r="F20" s="1176">
        <v>126575</v>
      </c>
      <c r="G20" s="1173"/>
    </row>
    <row r="21" spans="1:9" ht="12.2" customHeight="1">
      <c r="A21" s="404"/>
      <c r="B21" s="1031" t="s">
        <v>412</v>
      </c>
      <c r="C21" s="1177">
        <v>150371</v>
      </c>
      <c r="D21" s="1161">
        <f>SUM(C21/C19)*100-100</f>
        <v>115.1414999856926</v>
      </c>
      <c r="E21" s="1178">
        <v>106596</v>
      </c>
      <c r="F21" s="1159">
        <v>41970</v>
      </c>
      <c r="G21" s="1159">
        <v>1805</v>
      </c>
    </row>
    <row r="22" spans="1:9" ht="12.2" customHeight="1">
      <c r="A22" s="404"/>
      <c r="B22" s="1033" t="s">
        <v>207</v>
      </c>
      <c r="C22" s="1177">
        <v>460461</v>
      </c>
      <c r="D22" s="1161">
        <f>SUM(C22/C21)*100-100</f>
        <v>206.21662421610552</v>
      </c>
      <c r="E22" s="1179">
        <v>407748</v>
      </c>
      <c r="F22" s="1159">
        <v>44652</v>
      </c>
      <c r="G22" s="1179">
        <v>8061</v>
      </c>
      <c r="I22" s="23"/>
    </row>
    <row r="23" spans="1:9" ht="12.2" customHeight="1">
      <c r="A23" s="404"/>
      <c r="B23" s="1033" t="s">
        <v>328</v>
      </c>
      <c r="C23" s="1177">
        <v>354335.95</v>
      </c>
      <c r="D23" s="1161">
        <f>SUM(C23/C22)*100-100</f>
        <v>-23.047565374700568</v>
      </c>
      <c r="E23" s="1159">
        <v>195799</v>
      </c>
      <c r="F23" s="1159">
        <v>138579</v>
      </c>
      <c r="G23" s="1159">
        <v>19957.95</v>
      </c>
    </row>
    <row r="24" spans="1:9" ht="12.2" customHeight="1" thickBot="1">
      <c r="A24" s="404"/>
      <c r="B24" s="1033" t="s">
        <v>547</v>
      </c>
      <c r="C24" s="1177">
        <v>271429</v>
      </c>
      <c r="D24" s="1161">
        <f>SUM(C24/C23)*100-100</f>
        <v>-23.397837560653954</v>
      </c>
      <c r="E24" s="1180">
        <v>216873</v>
      </c>
      <c r="F24" s="1159">
        <v>23658</v>
      </c>
      <c r="G24" s="1179">
        <v>30898</v>
      </c>
    </row>
    <row r="25" spans="1:9" ht="13.7" customHeight="1" thickBot="1">
      <c r="A25" s="404"/>
      <c r="B25" s="1034" t="s">
        <v>637</v>
      </c>
      <c r="C25" s="1181">
        <v>1236596.95</v>
      </c>
      <c r="D25" s="1164">
        <f>SUM(C25/C20)*100-100</f>
        <v>219.00077905929879</v>
      </c>
      <c r="E25" s="1182">
        <v>927016</v>
      </c>
      <c r="F25" s="1182">
        <v>248859</v>
      </c>
      <c r="G25" s="1182">
        <v>60721.95</v>
      </c>
    </row>
    <row r="26" spans="1:9" ht="12.2" customHeight="1">
      <c r="A26" s="404"/>
      <c r="B26" s="1033" t="s">
        <v>599</v>
      </c>
      <c r="C26" s="1157">
        <v>455287</v>
      </c>
      <c r="D26" s="1161">
        <f>SUM(C26/C24)*100-100</f>
        <v>67.737050941498524</v>
      </c>
      <c r="E26" s="1159">
        <v>332266</v>
      </c>
      <c r="F26" s="1159">
        <v>53154</v>
      </c>
      <c r="G26" s="1159">
        <v>69867</v>
      </c>
    </row>
    <row r="27" spans="1:9" ht="12.2" customHeight="1">
      <c r="A27" s="404"/>
      <c r="B27" s="1033" t="s">
        <v>626</v>
      </c>
      <c r="C27" s="1157">
        <v>366977</v>
      </c>
      <c r="D27" s="1161">
        <f>SUM(C27/C26)*100-100</f>
        <v>-19.396556457794759</v>
      </c>
      <c r="E27" s="1179">
        <v>212210</v>
      </c>
      <c r="F27" s="1159">
        <v>70767</v>
      </c>
      <c r="G27" s="1179">
        <v>84000</v>
      </c>
    </row>
    <row r="28" spans="1:9" ht="12.2" customHeight="1">
      <c r="A28" s="404"/>
      <c r="B28" s="1033" t="s">
        <v>638</v>
      </c>
      <c r="C28" s="1157">
        <v>378960</v>
      </c>
      <c r="D28" s="1161">
        <f>SUM(C28/C27)*100-100</f>
        <v>3.2653272548415941</v>
      </c>
      <c r="E28" s="1179">
        <v>91048</v>
      </c>
      <c r="F28" s="1159">
        <v>99753</v>
      </c>
      <c r="G28" s="1179">
        <v>188159</v>
      </c>
    </row>
    <row r="29" spans="1:9" ht="12.2" customHeight="1" thickBot="1">
      <c r="A29" s="404"/>
      <c r="B29" s="1033" t="s">
        <v>639</v>
      </c>
      <c r="C29" s="1157">
        <v>269810</v>
      </c>
      <c r="D29" s="1161">
        <f>SUM(C29/C28)*100-100</f>
        <v>-28.802512138484275</v>
      </c>
      <c r="E29" s="1179">
        <v>113722</v>
      </c>
      <c r="F29" s="1159">
        <v>53505</v>
      </c>
      <c r="G29" s="1179">
        <v>102583</v>
      </c>
    </row>
    <row r="30" spans="1:9" ht="13.7" customHeight="1" thickBot="1">
      <c r="A30" s="404"/>
      <c r="B30" s="1034" t="s">
        <v>640</v>
      </c>
      <c r="C30" s="1163">
        <f>SUM(C26:C29)</f>
        <v>1471034</v>
      </c>
      <c r="D30" s="1164">
        <f>SUM(C30/C25)*100-100</f>
        <v>18.958242618987526</v>
      </c>
      <c r="E30" s="1182">
        <f>SUM(E26:E29)</f>
        <v>749246</v>
      </c>
      <c r="F30" s="1182">
        <f>SUM(F26:F29)</f>
        <v>277179</v>
      </c>
      <c r="G30" s="1182">
        <f>SUM(G26:G29)</f>
        <v>444609</v>
      </c>
      <c r="I30" s="1451"/>
    </row>
    <row r="31" spans="1:9" ht="13.7" customHeight="1">
      <c r="A31" s="404"/>
      <c r="B31" s="1031" t="s">
        <v>689</v>
      </c>
      <c r="C31" s="1178">
        <f>SUM(E31:G31)</f>
        <v>466327</v>
      </c>
      <c r="D31" s="1158">
        <f>SUM(C31/C29)*100-100</f>
        <v>72.835328564545421</v>
      </c>
      <c r="E31" s="1473">
        <v>198842</v>
      </c>
      <c r="F31" s="1178">
        <v>148131</v>
      </c>
      <c r="G31" s="1178">
        <v>119354</v>
      </c>
      <c r="I31" s="1451"/>
    </row>
    <row r="32" spans="1:9" ht="13.7" customHeight="1">
      <c r="A32" s="404"/>
      <c r="B32" s="1033" t="s">
        <v>707</v>
      </c>
      <c r="C32" s="1159">
        <f>SUM(E32:G32)</f>
        <v>510756</v>
      </c>
      <c r="D32" s="1161">
        <f>SUM(C32/C31)*100-100</f>
        <v>9.5274346113349679</v>
      </c>
      <c r="E32" s="1169">
        <v>114289</v>
      </c>
      <c r="F32" s="1159">
        <v>281552</v>
      </c>
      <c r="G32" s="1159">
        <v>114915</v>
      </c>
      <c r="I32" s="1451"/>
    </row>
    <row r="33" spans="1:15" ht="13.7" customHeight="1">
      <c r="A33" s="404"/>
      <c r="B33" s="1033" t="s">
        <v>708</v>
      </c>
      <c r="C33" s="1159">
        <f>SUM(E33:G33)</f>
        <v>323037</v>
      </c>
      <c r="D33" s="1161">
        <f>SUM(C33/C32)*100-100</f>
        <v>-36.753165895261141</v>
      </c>
      <c r="E33" s="1169">
        <v>59449</v>
      </c>
      <c r="F33" s="1159">
        <v>85591</v>
      </c>
      <c r="G33" s="1159">
        <v>177997</v>
      </c>
      <c r="I33" s="1451"/>
      <c r="J33" s="413"/>
    </row>
    <row r="34" spans="1:15" ht="13.7" customHeight="1" thickBot="1">
      <c r="A34" s="404"/>
      <c r="B34" s="1033" t="s">
        <v>709</v>
      </c>
      <c r="C34" s="1159">
        <f>SUM(E34:G34)</f>
        <v>116682</v>
      </c>
      <c r="D34" s="1161">
        <f>SUM(C34/C33)*100-100</f>
        <v>-63.879679417528024</v>
      </c>
      <c r="E34" s="1169">
        <v>36649</v>
      </c>
      <c r="F34" s="1159">
        <v>65841</v>
      </c>
      <c r="G34" s="1159">
        <v>14192</v>
      </c>
      <c r="I34" s="1451"/>
      <c r="J34" s="413"/>
    </row>
    <row r="35" spans="1:15" ht="13.7" customHeight="1" thickBot="1">
      <c r="A35" s="404"/>
      <c r="B35" s="1474" t="s">
        <v>721</v>
      </c>
      <c r="C35" s="1914">
        <f>SUM(C31:C34)</f>
        <v>1416802</v>
      </c>
      <c r="D35" s="1915">
        <f>SUM(C35/C30)*100-100</f>
        <v>-3.6866585000754526</v>
      </c>
      <c r="E35" s="1916">
        <f>SUM(E31:E34)</f>
        <v>409229</v>
      </c>
      <c r="F35" s="1916">
        <f>SUM(F31:F34)</f>
        <v>581115</v>
      </c>
      <c r="G35" s="1916">
        <f>SUM(G31:G34)</f>
        <v>426458</v>
      </c>
      <c r="I35" s="1451"/>
      <c r="J35" s="413"/>
    </row>
    <row r="36" spans="1:15" ht="13.7" customHeight="1">
      <c r="A36" s="404"/>
      <c r="B36" s="1031" t="s">
        <v>725</v>
      </c>
      <c r="C36" s="1178">
        <v>632242</v>
      </c>
      <c r="D36" s="1158">
        <f>SUM(C36/C34)*100-100</f>
        <v>441.85049964861753</v>
      </c>
      <c r="E36" s="1473">
        <v>206733</v>
      </c>
      <c r="F36" s="1178">
        <v>35064</v>
      </c>
      <c r="G36" s="1178">
        <v>390445</v>
      </c>
      <c r="H36" s="413"/>
      <c r="I36" s="1451"/>
      <c r="J36" s="413"/>
    </row>
    <row r="37" spans="1:15" ht="13.7" customHeight="1">
      <c r="A37" s="404"/>
      <c r="B37" s="1033" t="s">
        <v>726</v>
      </c>
      <c r="C37" s="1159">
        <v>430516</v>
      </c>
      <c r="D37" s="1161">
        <f>SUM(C37/C36)*100-100</f>
        <v>-31.906453541523661</v>
      </c>
      <c r="E37" s="1169">
        <v>131825</v>
      </c>
      <c r="F37" s="1159">
        <v>172914</v>
      </c>
      <c r="G37" s="1159">
        <v>125777</v>
      </c>
      <c r="H37" s="413"/>
      <c r="I37" s="1451"/>
      <c r="J37" s="413"/>
    </row>
    <row r="38" spans="1:15" ht="15" customHeight="1">
      <c r="A38" s="404"/>
      <c r="B38" s="1033" t="s">
        <v>727</v>
      </c>
      <c r="C38" s="1159">
        <v>293743</v>
      </c>
      <c r="D38" s="1161">
        <f>SUM(C38/C37*100-100)</f>
        <v>-31.769550957455706</v>
      </c>
      <c r="E38" s="1169">
        <v>110492</v>
      </c>
      <c r="F38" s="1159">
        <v>143868</v>
      </c>
      <c r="G38" s="1159">
        <v>39383</v>
      </c>
      <c r="H38" s="413"/>
      <c r="I38" s="1451"/>
    </row>
    <row r="39" spans="1:15" ht="15" customHeight="1" thickBot="1">
      <c r="A39" s="404"/>
      <c r="B39" s="1033" t="s">
        <v>728</v>
      </c>
      <c r="C39" s="1159">
        <v>795540</v>
      </c>
      <c r="D39" s="1161">
        <f>SUM(C39/C38*100-100)</f>
        <v>170.82858144704727</v>
      </c>
      <c r="E39" s="1169">
        <v>83850</v>
      </c>
      <c r="F39" s="1159">
        <v>661065</v>
      </c>
      <c r="G39" s="1159">
        <v>50625</v>
      </c>
      <c r="H39" s="413"/>
      <c r="I39" s="1451"/>
    </row>
    <row r="40" spans="1:15" ht="15" customHeight="1" thickBot="1">
      <c r="A40" s="404"/>
      <c r="B40" s="1474" t="s">
        <v>760</v>
      </c>
      <c r="C40" s="1914">
        <f>SUM(C36:C39)</f>
        <v>2152041</v>
      </c>
      <c r="D40" s="1915">
        <f>SUM(C40/C35)*100-100</f>
        <v>51.894266100697195</v>
      </c>
      <c r="E40" s="1916">
        <f>SUM(E36:E39)</f>
        <v>532900</v>
      </c>
      <c r="F40" s="1916">
        <f>SUM(F36:F39)</f>
        <v>1012911</v>
      </c>
      <c r="G40" s="1916">
        <f>SUM(G36:G39)</f>
        <v>606230</v>
      </c>
      <c r="H40" s="413"/>
      <c r="I40" s="1451"/>
    </row>
    <row r="41" spans="1:15" ht="3.6" customHeight="1" thickBot="1">
      <c r="A41" s="404"/>
      <c r="B41" s="1917"/>
      <c r="C41" s="1918"/>
      <c r="D41" s="1919"/>
      <c r="E41" s="1918"/>
      <c r="F41" s="1918"/>
      <c r="G41" s="1920"/>
      <c r="H41" s="413"/>
      <c r="I41" s="1451"/>
    </row>
    <row r="42" spans="1:15" ht="12.2" customHeight="1">
      <c r="A42" s="404"/>
      <c r="B42" s="1038" t="s">
        <v>350</v>
      </c>
      <c r="C42" s="194"/>
      <c r="D42" s="194"/>
    </row>
    <row r="43" spans="1:15" ht="21.2" customHeight="1">
      <c r="A43" s="404"/>
      <c r="C43" s="194"/>
      <c r="D43" s="194"/>
    </row>
    <row r="44" spans="1:15" ht="12.2" customHeight="1">
      <c r="A44" s="404"/>
      <c r="C44" s="194"/>
      <c r="D44" s="194"/>
    </row>
    <row r="45" spans="1:15" ht="12.2" customHeight="1">
      <c r="A45" s="404"/>
      <c r="C45" s="194"/>
      <c r="D45" s="194"/>
    </row>
    <row r="46" spans="1:15" ht="12.2" customHeight="1">
      <c r="A46" s="404"/>
      <c r="C46" s="194"/>
      <c r="D46" s="194"/>
      <c r="N46" s="1139" t="s">
        <v>412</v>
      </c>
      <c r="O46" s="1177">
        <v>150371</v>
      </c>
    </row>
    <row r="47" spans="1:15" ht="12.2" customHeight="1">
      <c r="A47" s="404"/>
      <c r="C47" s="194"/>
      <c r="D47" s="194"/>
      <c r="N47" s="1139" t="s">
        <v>207</v>
      </c>
      <c r="O47" s="1177">
        <v>460461</v>
      </c>
    </row>
    <row r="48" spans="1:15" ht="12.2" customHeight="1">
      <c r="A48" s="404"/>
      <c r="C48" s="194"/>
      <c r="D48" s="194"/>
      <c r="N48" s="1139" t="s">
        <v>328</v>
      </c>
      <c r="O48" s="1177">
        <v>354335.95</v>
      </c>
    </row>
    <row r="49" spans="1:15" ht="12.2" customHeight="1">
      <c r="A49" s="404"/>
      <c r="C49" s="194"/>
      <c r="D49" s="194"/>
      <c r="N49" s="1139" t="s">
        <v>547</v>
      </c>
      <c r="O49" s="1177">
        <v>271429</v>
      </c>
    </row>
    <row r="50" spans="1:15" ht="12.2" customHeight="1">
      <c r="A50" s="404"/>
      <c r="C50" s="194"/>
      <c r="D50" s="194"/>
      <c r="N50" s="1139" t="s">
        <v>599</v>
      </c>
      <c r="O50" s="1177">
        <v>455287</v>
      </c>
    </row>
    <row r="51" spans="1:15" ht="12.2" customHeight="1">
      <c r="A51" s="404"/>
      <c r="C51" s="194"/>
      <c r="D51" s="194"/>
      <c r="N51" s="1139" t="s">
        <v>626</v>
      </c>
      <c r="O51" s="1177">
        <v>366977</v>
      </c>
    </row>
    <row r="52" spans="1:15" ht="12.2" customHeight="1">
      <c r="A52" s="404"/>
      <c r="C52" s="194"/>
      <c r="D52" s="194"/>
      <c r="N52" s="1139" t="s">
        <v>638</v>
      </c>
      <c r="O52" s="1177">
        <v>378960</v>
      </c>
    </row>
    <row r="53" spans="1:15" ht="12.2" customHeight="1">
      <c r="A53" s="404"/>
      <c r="C53" s="194"/>
      <c r="D53" s="194"/>
      <c r="N53" s="1139" t="s">
        <v>639</v>
      </c>
      <c r="O53" s="1177">
        <v>269810</v>
      </c>
    </row>
    <row r="54" spans="1:15" ht="12.2" customHeight="1">
      <c r="A54" s="404"/>
      <c r="C54" s="194"/>
      <c r="D54" s="194"/>
      <c r="N54" s="1139" t="s">
        <v>689</v>
      </c>
      <c r="O54" s="1177">
        <v>466327</v>
      </c>
    </row>
    <row r="55" spans="1:15" ht="12.2" customHeight="1">
      <c r="A55" s="404"/>
      <c r="C55" s="194"/>
      <c r="D55" s="194"/>
      <c r="N55" s="1139" t="s">
        <v>707</v>
      </c>
      <c r="O55" s="1177">
        <v>510756</v>
      </c>
    </row>
    <row r="56" spans="1:15" ht="12.2" customHeight="1">
      <c r="A56" s="404"/>
      <c r="C56" s="194"/>
      <c r="D56" s="194"/>
      <c r="N56" s="1139" t="s">
        <v>708</v>
      </c>
      <c r="O56" s="1177">
        <v>323037</v>
      </c>
    </row>
    <row r="57" spans="1:15" ht="12.2" customHeight="1" thickBot="1">
      <c r="A57" s="404"/>
      <c r="C57" s="194"/>
      <c r="D57" s="194"/>
      <c r="N57" s="1033" t="s">
        <v>709</v>
      </c>
      <c r="O57" s="1159">
        <v>116682</v>
      </c>
    </row>
    <row r="58" spans="1:15" ht="12.2" customHeight="1">
      <c r="A58" s="404"/>
      <c r="C58" s="194"/>
      <c r="D58" s="194"/>
      <c r="N58" s="1139" t="s">
        <v>725</v>
      </c>
      <c r="O58" s="1178">
        <v>632242</v>
      </c>
    </row>
    <row r="59" spans="1:15" ht="12.2" customHeight="1">
      <c r="A59" s="404"/>
      <c r="C59" s="194"/>
      <c r="D59" s="194"/>
      <c r="N59" s="1139" t="s">
        <v>726</v>
      </c>
      <c r="O59" s="1177">
        <v>430516</v>
      </c>
    </row>
    <row r="60" spans="1:15" ht="12.2" customHeight="1">
      <c r="A60" s="404"/>
      <c r="C60" s="194"/>
      <c r="D60" s="194"/>
      <c r="N60" s="1139" t="s">
        <v>727</v>
      </c>
      <c r="O60" s="1177">
        <v>293743</v>
      </c>
    </row>
    <row r="61" spans="1:15" ht="12.2" customHeight="1">
      <c r="A61" s="404"/>
      <c r="C61" s="194"/>
      <c r="D61" s="194"/>
      <c r="N61" s="1033" t="s">
        <v>728</v>
      </c>
      <c r="O61" s="1159">
        <v>795540</v>
      </c>
    </row>
    <row r="62" spans="1:15" ht="12.2" customHeight="1">
      <c r="A62" s="404"/>
      <c r="C62" s="194"/>
      <c r="D62" s="194"/>
      <c r="N62" s="1139"/>
    </row>
    <row r="63" spans="1:15" ht="12.2" customHeight="1">
      <c r="A63" s="404"/>
      <c r="C63" s="194"/>
      <c r="D63" s="194"/>
      <c r="N63" s="1139"/>
    </row>
    <row r="64" spans="1:15" ht="12.2" customHeight="1">
      <c r="A64" s="404"/>
      <c r="C64" s="194"/>
      <c r="D64" s="194"/>
      <c r="N64" s="1139"/>
    </row>
    <row r="65" spans="1:14" ht="12.2" customHeight="1">
      <c r="A65" s="404"/>
      <c r="C65" s="194"/>
      <c r="D65" s="194"/>
      <c r="N65" s="1139"/>
    </row>
    <row r="66" spans="1:14" ht="12.2" customHeight="1">
      <c r="A66" s="404"/>
      <c r="C66" s="194"/>
      <c r="D66" s="194"/>
      <c r="N66" s="1604"/>
    </row>
    <row r="67" spans="1:14" ht="12.2" customHeight="1" thickBot="1">
      <c r="A67" s="404"/>
      <c r="C67" s="194"/>
      <c r="D67" s="194"/>
    </row>
    <row r="68" spans="1:14" s="1048" customFormat="1" ht="13.7" customHeight="1">
      <c r="A68" s="198" t="s">
        <v>53</v>
      </c>
      <c r="B68" s="5002" t="s">
        <v>642</v>
      </c>
      <c r="C68" s="5003"/>
      <c r="D68" s="5003"/>
      <c r="E68" s="5003"/>
      <c r="F68" s="5003"/>
      <c r="G68" s="5003"/>
      <c r="H68" s="5004"/>
      <c r="I68" s="1024"/>
      <c r="J68" s="1024"/>
      <c r="K68" s="1024"/>
    </row>
    <row r="69" spans="1:14" s="1048" customFormat="1" ht="13.7" customHeight="1" thickBot="1">
      <c r="A69" s="1049"/>
      <c r="B69" s="5005"/>
      <c r="C69" s="5006"/>
      <c r="D69" s="5006"/>
      <c r="E69" s="5006"/>
      <c r="F69" s="5006"/>
      <c r="G69" s="5006"/>
      <c r="H69" s="5007"/>
      <c r="I69" s="1081"/>
      <c r="J69" s="1081"/>
      <c r="K69" s="1081"/>
      <c r="L69" s="1083"/>
    </row>
    <row r="70" spans="1:14" s="1048" customFormat="1" ht="14.25" customHeight="1" thickBot="1">
      <c r="B70" s="1056"/>
      <c r="C70" s="5015" t="s">
        <v>645</v>
      </c>
      <c r="D70" s="4996" t="s">
        <v>643</v>
      </c>
      <c r="E70" s="4997"/>
      <c r="F70" s="4997"/>
      <c r="G70" s="4997"/>
      <c r="H70" s="5016"/>
      <c r="I70" s="4987"/>
      <c r="J70" s="4988"/>
      <c r="K70" s="4988"/>
      <c r="L70" s="1084"/>
      <c r="M70" s="1037"/>
    </row>
    <row r="71" spans="1:14" s="1048" customFormat="1" ht="24.75" customHeight="1" thickBot="1">
      <c r="B71" s="1057"/>
      <c r="C71" s="4991"/>
      <c r="D71" s="1197" t="s">
        <v>646</v>
      </c>
      <c r="E71" s="1491" t="s">
        <v>347</v>
      </c>
      <c r="F71" s="1491" t="s">
        <v>647</v>
      </c>
      <c r="G71" s="1494" t="s">
        <v>648</v>
      </c>
      <c r="H71" s="1492" t="s">
        <v>649</v>
      </c>
      <c r="I71" s="1085"/>
      <c r="J71" s="1085"/>
      <c r="K71" s="1086"/>
      <c r="L71" s="1084"/>
      <c r="M71" s="1037"/>
    </row>
    <row r="72" spans="1:14" s="1048" customFormat="1" ht="10.5" customHeight="1">
      <c r="B72" s="1033" t="s">
        <v>125</v>
      </c>
      <c r="C72" s="1071">
        <v>33645</v>
      </c>
      <c r="D72" s="1042">
        <v>17938</v>
      </c>
      <c r="E72" s="1041">
        <v>15707</v>
      </c>
      <c r="F72" s="1041">
        <v>0</v>
      </c>
      <c r="G72" s="1032"/>
      <c r="H72" s="1060"/>
      <c r="I72" s="1087"/>
      <c r="J72" s="1087"/>
      <c r="K72" s="674"/>
      <c r="L72" s="1088"/>
      <c r="M72" s="1037"/>
    </row>
    <row r="73" spans="1:14" s="1048" customFormat="1" ht="10.5" customHeight="1">
      <c r="B73" s="1033" t="s">
        <v>126</v>
      </c>
      <c r="C73" s="1071">
        <v>290067</v>
      </c>
      <c r="D73" s="1043">
        <v>43708</v>
      </c>
      <c r="E73" s="1488">
        <v>246359</v>
      </c>
      <c r="F73" s="1488">
        <v>0</v>
      </c>
      <c r="G73" s="1032"/>
      <c r="H73" s="1060"/>
      <c r="I73" s="1087"/>
      <c r="J73" s="1087"/>
      <c r="K73" s="674"/>
      <c r="L73" s="1088"/>
      <c r="M73" s="1037"/>
    </row>
    <row r="74" spans="1:14" s="1048" customFormat="1" ht="10.5" customHeight="1">
      <c r="B74" s="1033" t="s">
        <v>127</v>
      </c>
      <c r="C74" s="1071">
        <v>50953</v>
      </c>
      <c r="D74" s="1043">
        <v>27980</v>
      </c>
      <c r="E74" s="1488">
        <v>22973</v>
      </c>
      <c r="F74" s="1488">
        <v>0</v>
      </c>
      <c r="G74" s="1032"/>
      <c r="H74" s="1060"/>
      <c r="I74" s="1087"/>
      <c r="J74" s="1087"/>
      <c r="K74" s="674"/>
      <c r="L74" s="1088"/>
      <c r="M74" s="1037"/>
    </row>
    <row r="75" spans="1:14" s="1048" customFormat="1" ht="10.5" customHeight="1" thickBot="1">
      <c r="B75" s="1033" t="s">
        <v>401</v>
      </c>
      <c r="C75" s="1072">
        <v>50958</v>
      </c>
      <c r="D75" s="1043">
        <v>30694</v>
      </c>
      <c r="E75" s="1489">
        <v>20264</v>
      </c>
      <c r="F75" s="1489">
        <v>0</v>
      </c>
      <c r="G75" s="1062"/>
      <c r="H75" s="1064"/>
      <c r="I75" s="1087"/>
      <c r="J75" s="1087"/>
      <c r="K75" s="674"/>
      <c r="L75" s="1088"/>
      <c r="M75" s="1037"/>
    </row>
    <row r="76" spans="1:14" s="1048" customFormat="1" ht="12.75" customHeight="1" thickBot="1">
      <c r="B76" s="1034" t="s">
        <v>634</v>
      </c>
      <c r="C76" s="1073">
        <v>425623</v>
      </c>
      <c r="D76" s="1047">
        <v>120320</v>
      </c>
      <c r="E76" s="1044">
        <v>305303</v>
      </c>
      <c r="F76" s="1044">
        <v>0</v>
      </c>
      <c r="G76" s="1495"/>
      <c r="H76" s="1493"/>
      <c r="I76" s="1089"/>
      <c r="J76" s="1089"/>
      <c r="K76" s="674"/>
      <c r="L76" s="1088"/>
      <c r="M76" s="1037"/>
    </row>
    <row r="77" spans="1:14" s="1048" customFormat="1" ht="9.75" customHeight="1">
      <c r="B77" s="1033" t="s">
        <v>421</v>
      </c>
      <c r="C77" s="1071">
        <v>60092</v>
      </c>
      <c r="D77" s="1042">
        <v>45412</v>
      </c>
      <c r="E77" s="1041">
        <v>14680</v>
      </c>
      <c r="F77" s="1041">
        <v>0</v>
      </c>
      <c r="G77" s="1032"/>
      <c r="H77" s="1060"/>
      <c r="I77" s="1087"/>
      <c r="J77" s="1087"/>
      <c r="K77" s="674"/>
      <c r="L77" s="1088"/>
      <c r="M77" s="1037"/>
    </row>
    <row r="78" spans="1:14" s="1048" customFormat="1" ht="9.75" customHeight="1">
      <c r="B78" s="1033" t="s">
        <v>571</v>
      </c>
      <c r="C78" s="1071">
        <v>148268</v>
      </c>
      <c r="D78" s="1043">
        <v>39967</v>
      </c>
      <c r="E78" s="1488">
        <v>108301</v>
      </c>
      <c r="F78" s="1488">
        <v>0</v>
      </c>
      <c r="G78" s="1032"/>
      <c r="H78" s="1060"/>
      <c r="I78" s="1087"/>
      <c r="J78" s="1087"/>
      <c r="K78" s="674"/>
      <c r="L78" s="1088"/>
      <c r="M78" s="1037"/>
    </row>
    <row r="79" spans="1:14" s="1048" customFormat="1" ht="9.75" customHeight="1">
      <c r="B79" s="1033" t="s">
        <v>422</v>
      </c>
      <c r="C79" s="1071">
        <v>36547</v>
      </c>
      <c r="D79" s="1043">
        <v>24508</v>
      </c>
      <c r="E79" s="1488">
        <v>12039</v>
      </c>
      <c r="F79" s="1488">
        <v>0</v>
      </c>
      <c r="G79" s="1032"/>
      <c r="H79" s="1060"/>
      <c r="I79" s="1087"/>
      <c r="J79" s="1087"/>
      <c r="K79" s="674"/>
      <c r="L79" s="1088"/>
      <c r="M79" s="1037"/>
    </row>
    <row r="80" spans="1:14" s="1048" customFormat="1" ht="9.75" customHeight="1" thickBot="1">
      <c r="B80" s="1033" t="s">
        <v>475</v>
      </c>
      <c r="C80" s="1072">
        <v>94242</v>
      </c>
      <c r="D80" s="1043">
        <v>78664</v>
      </c>
      <c r="E80" s="1489">
        <v>15578</v>
      </c>
      <c r="F80" s="1489">
        <v>0</v>
      </c>
      <c r="G80" s="1062"/>
      <c r="H80" s="1064"/>
      <c r="I80" s="1087"/>
      <c r="J80" s="1087"/>
      <c r="K80" s="674"/>
      <c r="L80" s="1088"/>
      <c r="M80" s="1037"/>
    </row>
    <row r="81" spans="2:18" s="1048" customFormat="1" ht="12.75" customHeight="1" thickBot="1">
      <c r="B81" s="1034" t="s">
        <v>635</v>
      </c>
      <c r="C81" s="1073">
        <v>339149</v>
      </c>
      <c r="D81" s="1047">
        <v>188551</v>
      </c>
      <c r="E81" s="1044">
        <v>150598</v>
      </c>
      <c r="F81" s="1044">
        <v>0</v>
      </c>
      <c r="G81" s="1495"/>
      <c r="H81" s="1493"/>
      <c r="I81" s="1089"/>
      <c r="J81" s="1089"/>
      <c r="K81" s="674"/>
      <c r="L81" s="1088"/>
      <c r="M81" s="1037"/>
    </row>
    <row r="82" spans="2:18" s="1048" customFormat="1" ht="11.25" customHeight="1">
      <c r="B82" s="1033" t="s">
        <v>522</v>
      </c>
      <c r="C82" s="1071">
        <v>30880</v>
      </c>
      <c r="D82" s="1042">
        <v>30880</v>
      </c>
      <c r="E82" s="1041">
        <v>0</v>
      </c>
      <c r="F82" s="1041">
        <v>0</v>
      </c>
      <c r="G82" s="1032"/>
      <c r="H82" s="1060"/>
      <c r="I82" s="1087"/>
      <c r="J82" s="1087"/>
      <c r="K82" s="674"/>
      <c r="L82" s="1088"/>
      <c r="M82" s="1037"/>
    </row>
    <row r="83" spans="2:18" s="1048" customFormat="1" ht="11.25" customHeight="1">
      <c r="B83" s="1033" t="s">
        <v>480</v>
      </c>
      <c r="C83" s="1071">
        <v>210912</v>
      </c>
      <c r="D83" s="1043">
        <v>37724</v>
      </c>
      <c r="E83" s="1488">
        <v>173188</v>
      </c>
      <c r="F83" s="1488">
        <v>0</v>
      </c>
      <c r="G83" s="1032"/>
      <c r="H83" s="1060"/>
      <c r="I83" s="1087"/>
      <c r="J83" s="1087"/>
      <c r="K83" s="674"/>
      <c r="L83" s="1088"/>
      <c r="M83" s="1037"/>
    </row>
    <row r="84" spans="2:18" s="1048" customFormat="1" ht="11.25" customHeight="1">
      <c r="B84" s="1033" t="s">
        <v>494</v>
      </c>
      <c r="C84" s="1071">
        <v>75961</v>
      </c>
      <c r="D84" s="1043">
        <v>45563</v>
      </c>
      <c r="E84" s="1488">
        <v>30398</v>
      </c>
      <c r="F84" s="1488">
        <v>0</v>
      </c>
      <c r="G84" s="1032"/>
      <c r="H84" s="1060"/>
      <c r="I84" s="1087"/>
      <c r="J84" s="1087"/>
      <c r="K84" s="674"/>
      <c r="L84" s="1088"/>
      <c r="M84" s="1037"/>
    </row>
    <row r="85" spans="2:18" s="1048" customFormat="1" ht="11.25" customHeight="1" thickBot="1">
      <c r="B85" s="1033" t="s">
        <v>424</v>
      </c>
      <c r="C85" s="1072">
        <v>69894</v>
      </c>
      <c r="D85" s="1043">
        <v>61594</v>
      </c>
      <c r="E85" s="1489">
        <v>8300</v>
      </c>
      <c r="F85" s="1489">
        <v>0</v>
      </c>
      <c r="G85" s="1062"/>
      <c r="H85" s="1064"/>
      <c r="I85" s="1087"/>
      <c r="J85" s="1087"/>
      <c r="K85" s="674"/>
      <c r="L85" s="1088"/>
      <c r="M85" s="1037"/>
    </row>
    <row r="86" spans="2:18" s="1048" customFormat="1" ht="12.75" customHeight="1" thickBot="1">
      <c r="B86" s="1034" t="s">
        <v>636</v>
      </c>
      <c r="C86" s="1073">
        <v>387647</v>
      </c>
      <c r="D86" s="1047">
        <v>175761</v>
      </c>
      <c r="E86" s="1044">
        <v>211886</v>
      </c>
      <c r="F86" s="1044">
        <v>0</v>
      </c>
      <c r="G86" s="1495"/>
      <c r="H86" s="1493"/>
      <c r="I86" s="1089"/>
      <c r="J86" s="1089"/>
      <c r="K86" s="674"/>
      <c r="L86" s="1088"/>
      <c r="M86" s="1037"/>
    </row>
    <row r="87" spans="2:18" s="1048" customFormat="1" ht="11.25" customHeight="1">
      <c r="B87" s="1031" t="s">
        <v>412</v>
      </c>
      <c r="C87" s="1074">
        <v>150371</v>
      </c>
      <c r="D87" s="1045">
        <v>97767</v>
      </c>
      <c r="E87" s="1032">
        <v>50799</v>
      </c>
      <c r="F87" s="1032">
        <v>0</v>
      </c>
      <c r="G87" s="1032">
        <v>0</v>
      </c>
      <c r="H87" s="1060">
        <v>1805</v>
      </c>
      <c r="I87" s="674"/>
      <c r="J87" s="674"/>
      <c r="K87" s="674"/>
      <c r="L87" s="1088"/>
      <c r="M87" s="1037"/>
    </row>
    <row r="88" spans="2:18" s="1048" customFormat="1" ht="11.25" customHeight="1">
      <c r="B88" s="1033" t="s">
        <v>207</v>
      </c>
      <c r="C88" s="1074">
        <v>460461</v>
      </c>
      <c r="D88" s="1045">
        <v>223240</v>
      </c>
      <c r="E88" s="1032">
        <v>229160</v>
      </c>
      <c r="F88" s="1032">
        <v>0</v>
      </c>
      <c r="G88" s="1032">
        <v>0</v>
      </c>
      <c r="H88" s="1060">
        <v>8061</v>
      </c>
      <c r="I88" s="674"/>
      <c r="J88" s="674"/>
      <c r="K88" s="674"/>
      <c r="L88" s="1088"/>
      <c r="M88" s="1037"/>
    </row>
    <row r="89" spans="2:18" s="1048" customFormat="1" ht="11.25" customHeight="1">
      <c r="B89" s="1033" t="s">
        <v>328</v>
      </c>
      <c r="C89" s="1074">
        <v>354335.95</v>
      </c>
      <c r="D89" s="1045">
        <v>314015</v>
      </c>
      <c r="E89" s="1032">
        <v>24408</v>
      </c>
      <c r="F89" s="1032">
        <v>909</v>
      </c>
      <c r="G89" s="1032">
        <v>7150</v>
      </c>
      <c r="H89" s="1060">
        <v>7854</v>
      </c>
      <c r="I89" s="674"/>
      <c r="J89" s="674"/>
      <c r="K89" s="674"/>
      <c r="L89" s="674"/>
      <c r="M89" s="674"/>
      <c r="N89" s="674"/>
      <c r="O89" s="674"/>
      <c r="P89" s="674"/>
      <c r="Q89" s="674"/>
      <c r="R89" s="674"/>
    </row>
    <row r="90" spans="2:18" s="1052" customFormat="1" ht="11.25" customHeight="1" thickBot="1">
      <c r="B90" s="1033" t="s">
        <v>547</v>
      </c>
      <c r="C90" s="1075">
        <v>271429</v>
      </c>
      <c r="D90" s="1069">
        <v>225130</v>
      </c>
      <c r="E90" s="1062">
        <v>42575</v>
      </c>
      <c r="F90" s="1062">
        <v>2263</v>
      </c>
      <c r="G90" s="1062">
        <v>1461</v>
      </c>
      <c r="H90" s="1064">
        <v>0</v>
      </c>
      <c r="I90" s="674"/>
      <c r="J90" s="674"/>
      <c r="K90" s="674"/>
      <c r="L90" s="1088"/>
      <c r="M90" s="1065"/>
    </row>
    <row r="91" spans="2:18" s="1053" customFormat="1" ht="12.75" customHeight="1" thickBot="1">
      <c r="B91" s="1034" t="s">
        <v>637</v>
      </c>
      <c r="C91" s="1076">
        <v>1236596.95</v>
      </c>
      <c r="D91" s="1046">
        <v>860152</v>
      </c>
      <c r="E91" s="1035">
        <v>346942</v>
      </c>
      <c r="F91" s="1035">
        <v>3172</v>
      </c>
      <c r="G91" s="1035">
        <v>8611</v>
      </c>
      <c r="H91" s="1484">
        <v>17720</v>
      </c>
      <c r="I91" s="962"/>
      <c r="J91" s="674"/>
      <c r="K91" s="674"/>
      <c r="L91" s="1088"/>
      <c r="M91" s="1065"/>
      <c r="N91" s="1832"/>
      <c r="O91" s="1832"/>
    </row>
    <row r="92" spans="2:18" s="1052" customFormat="1" ht="11.25" customHeight="1">
      <c r="B92" s="1033" t="s">
        <v>599</v>
      </c>
      <c r="C92" s="1074">
        <v>455287</v>
      </c>
      <c r="D92" s="1482">
        <v>211020</v>
      </c>
      <c r="E92" s="1481">
        <v>197005</v>
      </c>
      <c r="F92" s="1481">
        <v>14674</v>
      </c>
      <c r="G92" s="1481">
        <v>32588</v>
      </c>
      <c r="H92" s="1060">
        <v>0</v>
      </c>
      <c r="I92" s="674"/>
      <c r="J92" s="674"/>
      <c r="K92" s="674"/>
      <c r="L92" s="1088"/>
      <c r="M92" s="1065"/>
    </row>
    <row r="93" spans="2:18" s="1052" customFormat="1" ht="11.25" customHeight="1">
      <c r="B93" s="1033" t="s">
        <v>626</v>
      </c>
      <c r="C93" s="1074">
        <v>366977</v>
      </c>
      <c r="D93" s="1045">
        <v>196990</v>
      </c>
      <c r="E93" s="1032">
        <v>111513</v>
      </c>
      <c r="F93" s="1032">
        <v>28754</v>
      </c>
      <c r="G93" s="1032">
        <v>29720</v>
      </c>
      <c r="H93" s="1060">
        <v>0</v>
      </c>
      <c r="I93" s="674"/>
      <c r="J93" s="674"/>
      <c r="K93" s="674"/>
      <c r="L93" s="1088"/>
      <c r="M93" s="1065"/>
    </row>
    <row r="94" spans="2:18" s="1052" customFormat="1" ht="11.25" customHeight="1">
      <c r="B94" s="1033" t="s">
        <v>638</v>
      </c>
      <c r="C94" s="1074">
        <v>378960</v>
      </c>
      <c r="D94" s="1045">
        <v>297851</v>
      </c>
      <c r="E94" s="1032">
        <v>42968</v>
      </c>
      <c r="F94" s="1032">
        <v>18723</v>
      </c>
      <c r="G94" s="1032">
        <v>19418</v>
      </c>
      <c r="H94" s="1060">
        <v>0</v>
      </c>
      <c r="I94" s="674"/>
      <c r="J94" s="962"/>
      <c r="K94" s="962"/>
      <c r="L94" s="962"/>
      <c r="M94" s="962"/>
      <c r="N94" s="962"/>
      <c r="O94" s="962"/>
      <c r="P94" s="674"/>
      <c r="Q94" s="674"/>
      <c r="R94" s="674"/>
    </row>
    <row r="95" spans="2:18" s="1052" customFormat="1" ht="11.25" customHeight="1" thickBot="1">
      <c r="B95" s="1033" t="s">
        <v>639</v>
      </c>
      <c r="C95" s="1229">
        <v>269810</v>
      </c>
      <c r="D95" s="1045">
        <v>211771</v>
      </c>
      <c r="E95" s="1062">
        <v>35080</v>
      </c>
      <c r="F95" s="1032">
        <v>9653</v>
      </c>
      <c r="G95" s="1032">
        <v>13306</v>
      </c>
      <c r="H95" s="1060">
        <v>0</v>
      </c>
      <c r="I95" s="674"/>
      <c r="J95" s="674"/>
      <c r="K95" s="674"/>
      <c r="L95" s="1088"/>
      <c r="M95" s="1065"/>
    </row>
    <row r="96" spans="2:18" s="1053" customFormat="1" ht="12.75" customHeight="1" thickBot="1">
      <c r="B96" s="1474" t="s">
        <v>640</v>
      </c>
      <c r="C96" s="1478">
        <f t="shared" ref="C96:H96" si="0">SUM(C92:C95)</f>
        <v>1471034</v>
      </c>
      <c r="D96" s="1046">
        <f t="shared" si="0"/>
        <v>917632</v>
      </c>
      <c r="E96" s="1485">
        <f t="shared" si="0"/>
        <v>386566</v>
      </c>
      <c r="F96" s="1035">
        <f t="shared" si="0"/>
        <v>71804</v>
      </c>
      <c r="G96" s="1035">
        <f t="shared" si="0"/>
        <v>95032</v>
      </c>
      <c r="H96" s="1483">
        <f t="shared" si="0"/>
        <v>0</v>
      </c>
      <c r="I96" s="962"/>
      <c r="J96" s="962"/>
      <c r="K96" s="962"/>
      <c r="L96" s="1090"/>
      <c r="M96" s="1066"/>
    </row>
    <row r="97" spans="1:13" s="1053" customFormat="1" ht="12.75" customHeight="1">
      <c r="B97" s="1476" t="s">
        <v>689</v>
      </c>
      <c r="C97" s="1482">
        <v>466327</v>
      </c>
      <c r="D97" s="1482">
        <v>221779</v>
      </c>
      <c r="E97" s="1481">
        <v>194873</v>
      </c>
      <c r="F97" s="1481">
        <v>29740</v>
      </c>
      <c r="G97" s="1481">
        <v>19935</v>
      </c>
      <c r="H97" s="1486">
        <v>0</v>
      </c>
      <c r="I97" s="962"/>
      <c r="J97" s="962"/>
      <c r="K97" s="962"/>
      <c r="L97" s="1090"/>
      <c r="M97" s="1066"/>
    </row>
    <row r="98" spans="1:13" s="1053" customFormat="1" ht="12.75" customHeight="1">
      <c r="B98" s="1477" t="s">
        <v>707</v>
      </c>
      <c r="C98" s="1045">
        <v>510756</v>
      </c>
      <c r="D98" s="1045">
        <v>343144</v>
      </c>
      <c r="E98" s="1032">
        <v>98491</v>
      </c>
      <c r="F98" s="1032">
        <v>47270</v>
      </c>
      <c r="G98" s="1032">
        <v>21851</v>
      </c>
      <c r="H98" s="1060">
        <v>0</v>
      </c>
      <c r="I98" s="962"/>
      <c r="J98" s="962"/>
      <c r="K98" s="962"/>
      <c r="L98" s="1090"/>
      <c r="M98" s="1066"/>
    </row>
    <row r="99" spans="1:13" s="1053" customFormat="1" ht="12.75" customHeight="1">
      <c r="B99" s="1477" t="s">
        <v>708</v>
      </c>
      <c r="C99" s="1045">
        <v>323037</v>
      </c>
      <c r="D99" s="1045">
        <v>225554</v>
      </c>
      <c r="E99" s="1032">
        <v>66694</v>
      </c>
      <c r="F99" s="1032">
        <v>12579</v>
      </c>
      <c r="G99" s="1032">
        <v>18210</v>
      </c>
      <c r="H99" s="1060">
        <v>0</v>
      </c>
      <c r="I99" s="962"/>
      <c r="J99" s="962"/>
      <c r="K99" s="962"/>
      <c r="L99" s="1090"/>
      <c r="M99" s="1066"/>
    </row>
    <row r="100" spans="1:13" s="1053" customFormat="1" ht="12.75" customHeight="1" thickBot="1">
      <c r="B100" s="1477" t="s">
        <v>709</v>
      </c>
      <c r="C100" s="1045">
        <v>116682</v>
      </c>
      <c r="D100" s="1045">
        <v>53265</v>
      </c>
      <c r="E100" s="1032">
        <v>24529</v>
      </c>
      <c r="F100" s="1032">
        <v>30696</v>
      </c>
      <c r="G100" s="1032">
        <v>8192</v>
      </c>
      <c r="H100" s="1060">
        <v>0</v>
      </c>
      <c r="I100" s="962"/>
      <c r="J100" s="962"/>
      <c r="K100" s="962"/>
      <c r="L100" s="1090"/>
      <c r="M100" s="1066"/>
    </row>
    <row r="101" spans="1:13" s="1053" customFormat="1" ht="12.75" customHeight="1" thickBot="1">
      <c r="B101" s="1034" t="s">
        <v>721</v>
      </c>
      <c r="C101" s="1076">
        <f t="shared" ref="C101:H101" si="1">SUM(C97:C100)</f>
        <v>1416802</v>
      </c>
      <c r="D101" s="1046">
        <f t="shared" si="1"/>
        <v>843742</v>
      </c>
      <c r="E101" s="1035">
        <f t="shared" si="1"/>
        <v>384587</v>
      </c>
      <c r="F101" s="1035">
        <f t="shared" si="1"/>
        <v>120285</v>
      </c>
      <c r="G101" s="1035">
        <f t="shared" si="1"/>
        <v>68188</v>
      </c>
      <c r="H101" s="1484">
        <f t="shared" si="1"/>
        <v>0</v>
      </c>
      <c r="I101" s="962"/>
      <c r="J101" s="962"/>
      <c r="K101" s="962"/>
      <c r="L101" s="1090"/>
      <c r="M101" s="1066"/>
    </row>
    <row r="102" spans="1:13" s="1053" customFormat="1" ht="12.75" customHeight="1">
      <c r="B102" s="1476" t="s">
        <v>725</v>
      </c>
      <c r="C102" s="1482">
        <v>632242</v>
      </c>
      <c r="D102" s="1482">
        <v>373804</v>
      </c>
      <c r="E102" s="1481">
        <v>197683</v>
      </c>
      <c r="F102" s="1481">
        <v>11075</v>
      </c>
      <c r="G102" s="1481">
        <v>49680</v>
      </c>
      <c r="H102" s="1486">
        <v>0</v>
      </c>
      <c r="I102" s="1824"/>
      <c r="J102" s="962"/>
      <c r="K102" s="962"/>
      <c r="L102" s="1090"/>
      <c r="M102" s="1066"/>
    </row>
    <row r="103" spans="1:13" s="1053" customFormat="1" ht="12.75" customHeight="1">
      <c r="B103" s="1477" t="s">
        <v>726</v>
      </c>
      <c r="C103" s="1680">
        <v>430516</v>
      </c>
      <c r="D103" s="1680">
        <v>174171</v>
      </c>
      <c r="E103" s="1032">
        <v>163159</v>
      </c>
      <c r="F103" s="1032">
        <v>59901</v>
      </c>
      <c r="G103" s="1032">
        <v>33285</v>
      </c>
      <c r="H103" s="1060">
        <v>0</v>
      </c>
      <c r="I103" s="962"/>
      <c r="J103" s="962"/>
      <c r="K103" s="962"/>
      <c r="L103" s="1090"/>
      <c r="M103" s="1066"/>
    </row>
    <row r="104" spans="1:13" s="1052" customFormat="1" ht="13.5" customHeight="1">
      <c r="B104" s="1477" t="s">
        <v>727</v>
      </c>
      <c r="C104" s="1680">
        <v>293743</v>
      </c>
      <c r="D104" s="1680">
        <v>180700</v>
      </c>
      <c r="E104" s="1032">
        <v>92963</v>
      </c>
      <c r="F104" s="1032">
        <v>13980</v>
      </c>
      <c r="G104" s="1032">
        <v>6100</v>
      </c>
      <c r="H104" s="1060">
        <v>0</v>
      </c>
      <c r="I104" s="962"/>
      <c r="J104" s="674"/>
      <c r="K104" s="674"/>
      <c r="L104" s="1088"/>
      <c r="M104" s="1065"/>
    </row>
    <row r="105" spans="1:13" s="1052" customFormat="1" ht="13.5" customHeight="1" thickBot="1">
      <c r="B105" s="1477" t="s">
        <v>728</v>
      </c>
      <c r="C105" s="1680">
        <v>795540</v>
      </c>
      <c r="D105" s="1680">
        <v>650986</v>
      </c>
      <c r="E105" s="1032">
        <v>84268</v>
      </c>
      <c r="F105" s="1032">
        <v>44221</v>
      </c>
      <c r="G105" s="1032">
        <v>16065</v>
      </c>
      <c r="H105" s="1060">
        <v>0</v>
      </c>
      <c r="I105" s="962"/>
      <c r="J105" s="674"/>
      <c r="K105" s="674"/>
      <c r="L105" s="1088"/>
      <c r="M105" s="1065"/>
    </row>
    <row r="106" spans="1:13" s="1052" customFormat="1" ht="13.5" customHeight="1" thickBot="1">
      <c r="B106" s="1034" t="s">
        <v>760</v>
      </c>
      <c r="C106" s="1076">
        <f t="shared" ref="C106:H106" si="2">SUM(C102:C105)</f>
        <v>2152041</v>
      </c>
      <c r="D106" s="1046">
        <f t="shared" si="2"/>
        <v>1379661</v>
      </c>
      <c r="E106" s="1035">
        <f t="shared" si="2"/>
        <v>538073</v>
      </c>
      <c r="F106" s="1035">
        <f t="shared" si="2"/>
        <v>129177</v>
      </c>
      <c r="G106" s="1035">
        <f t="shared" si="2"/>
        <v>105130</v>
      </c>
      <c r="H106" s="1484">
        <f t="shared" si="2"/>
        <v>0</v>
      </c>
      <c r="I106" s="962"/>
      <c r="J106" s="674"/>
      <c r="K106" s="674"/>
      <c r="L106" s="1088"/>
      <c r="M106" s="1065"/>
    </row>
    <row r="107" spans="1:13" s="1052" customFormat="1" ht="4.9000000000000004" customHeight="1" thickBot="1">
      <c r="B107" s="1921"/>
      <c r="C107" s="1918"/>
      <c r="D107" s="1922"/>
      <c r="E107" s="1922"/>
      <c r="F107" s="1922"/>
      <c r="G107" s="1922"/>
      <c r="H107" s="1923"/>
      <c r="I107" s="962"/>
      <c r="J107" s="674"/>
      <c r="K107" s="674"/>
      <c r="L107" s="1088"/>
      <c r="M107" s="1065"/>
    </row>
    <row r="108" spans="1:13" s="1048" customFormat="1">
      <c r="A108" s="1037"/>
      <c r="B108" s="1037" t="s">
        <v>350</v>
      </c>
      <c r="C108" s="1070"/>
      <c r="D108" s="4965" t="s">
        <v>651</v>
      </c>
      <c r="E108" s="4965"/>
      <c r="F108" s="1061"/>
      <c r="G108" s="1037"/>
      <c r="H108" s="1037"/>
      <c r="I108" s="1084"/>
      <c r="J108" s="1084"/>
      <c r="K108" s="1084"/>
      <c r="L108" s="1084"/>
      <c r="M108" s="1037"/>
    </row>
    <row r="109" spans="1:13" s="1048" customFormat="1" ht="7.15" customHeight="1">
      <c r="A109" s="1037"/>
      <c r="B109" s="1037"/>
      <c r="C109" s="1070"/>
      <c r="D109" s="1887"/>
      <c r="E109" s="1887"/>
      <c r="F109" s="1061"/>
      <c r="G109" s="1037"/>
      <c r="H109" s="1037"/>
      <c r="I109" s="1084"/>
      <c r="J109" s="1084"/>
      <c r="K109" s="1084"/>
      <c r="L109" s="1084"/>
      <c r="M109" s="1037"/>
    </row>
    <row r="110" spans="1:13" s="1048" customFormat="1" ht="7.15" customHeight="1">
      <c r="A110" s="1037"/>
      <c r="B110" s="1037"/>
      <c r="C110" s="1070"/>
      <c r="D110" s="1887"/>
      <c r="E110" s="1887"/>
      <c r="F110" s="1061"/>
      <c r="G110" s="1037"/>
      <c r="H110" s="1037"/>
      <c r="I110" s="1084"/>
      <c r="J110" s="1084"/>
      <c r="K110" s="1084"/>
      <c r="L110" s="1084"/>
      <c r="M110" s="1037"/>
    </row>
    <row r="111" spans="1:13" s="1048" customFormat="1" ht="7.15" customHeight="1" thickBot="1">
      <c r="A111" s="1037"/>
      <c r="B111" s="1037"/>
      <c r="C111" s="1070"/>
      <c r="D111" s="1055"/>
      <c r="E111" s="1055"/>
      <c r="F111" s="1061"/>
      <c r="G111" s="1037"/>
      <c r="H111" s="1037"/>
      <c r="I111" s="1084"/>
      <c r="J111" s="1084"/>
      <c r="K111" s="1084"/>
      <c r="L111" s="1084"/>
      <c r="M111" s="1037"/>
    </row>
    <row r="112" spans="1:13" s="1048" customFormat="1" ht="18" customHeight="1" thickBot="1">
      <c r="B112" s="1194"/>
      <c r="C112" s="4989" t="s">
        <v>645</v>
      </c>
      <c r="D112" s="4996" t="s">
        <v>644</v>
      </c>
      <c r="E112" s="5029"/>
      <c r="F112" s="5030"/>
      <c r="G112" s="1079"/>
      <c r="H112" s="1079"/>
      <c r="I112" s="4987"/>
      <c r="J112" s="4988"/>
      <c r="K112" s="4988"/>
      <c r="L112" s="1084"/>
      <c r="M112" s="1037"/>
    </row>
    <row r="113" spans="2:13" s="1052" customFormat="1" ht="11.25" customHeight="1">
      <c r="B113" s="1196" t="s">
        <v>457</v>
      </c>
      <c r="C113" s="4990"/>
      <c r="D113" s="4992" t="s">
        <v>348</v>
      </c>
      <c r="E113" s="4994" t="s">
        <v>349</v>
      </c>
      <c r="F113" s="5028" t="s">
        <v>650</v>
      </c>
      <c r="G113" s="1080"/>
      <c r="H113" s="1080"/>
      <c r="I113" s="1077"/>
      <c r="J113" s="1078"/>
      <c r="K113" s="1078"/>
      <c r="L113" s="1084"/>
      <c r="M113" s="1065"/>
    </row>
    <row r="114" spans="2:13" s="1052" customFormat="1" ht="12.75" customHeight="1" thickBot="1">
      <c r="B114" s="1195"/>
      <c r="C114" s="4991"/>
      <c r="D114" s="4993"/>
      <c r="E114" s="4995"/>
      <c r="F114" s="4995"/>
      <c r="G114" s="1080"/>
      <c r="H114" s="1080"/>
      <c r="I114" s="1077"/>
      <c r="J114" s="1078"/>
      <c r="K114" s="1078"/>
      <c r="L114" s="1084"/>
      <c r="M114" s="1065"/>
    </row>
    <row r="115" spans="2:13" s="1052" customFormat="1" ht="10.5" customHeight="1">
      <c r="B115" s="1033" t="s">
        <v>125</v>
      </c>
      <c r="C115" s="1071">
        <v>33645</v>
      </c>
      <c r="D115" s="1042">
        <v>1564</v>
      </c>
      <c r="E115" s="1487">
        <v>32081</v>
      </c>
      <c r="F115" s="1060"/>
      <c r="G115" s="1080"/>
      <c r="H115" s="1080"/>
      <c r="I115" s="1077"/>
      <c r="J115" s="1078"/>
      <c r="K115" s="1078"/>
      <c r="L115" s="1084"/>
      <c r="M115" s="1065"/>
    </row>
    <row r="116" spans="2:13" s="1052" customFormat="1" ht="11.25" customHeight="1">
      <c r="B116" s="1033" t="s">
        <v>126</v>
      </c>
      <c r="C116" s="1071">
        <v>290067</v>
      </c>
      <c r="D116" s="1043">
        <v>5010</v>
      </c>
      <c r="E116" s="1488">
        <v>285057</v>
      </c>
      <c r="F116" s="1060"/>
      <c r="G116" s="1080"/>
      <c r="H116" s="1080"/>
      <c r="I116" s="1077"/>
      <c r="J116" s="1078"/>
      <c r="K116" s="1078"/>
      <c r="L116" s="1084"/>
      <c r="M116" s="1065"/>
    </row>
    <row r="117" spans="2:13" s="1052" customFormat="1" ht="11.25" customHeight="1">
      <c r="B117" s="1033" t="s">
        <v>127</v>
      </c>
      <c r="C117" s="1071">
        <v>50953</v>
      </c>
      <c r="D117" s="1043">
        <v>2696</v>
      </c>
      <c r="E117" s="1488">
        <v>48257</v>
      </c>
      <c r="F117" s="1060"/>
      <c r="G117" s="1080"/>
      <c r="H117" s="1080"/>
      <c r="I117" s="1077"/>
      <c r="J117" s="1078"/>
      <c r="K117" s="1078"/>
      <c r="L117" s="1084"/>
      <c r="M117" s="1065"/>
    </row>
    <row r="118" spans="2:13" s="1052" customFormat="1" ht="10.5" customHeight="1" thickBot="1">
      <c r="B118" s="1033" t="s">
        <v>401</v>
      </c>
      <c r="C118" s="1072">
        <v>50958</v>
      </c>
      <c r="D118" s="1043">
        <v>1760</v>
      </c>
      <c r="E118" s="1489">
        <v>49198</v>
      </c>
      <c r="F118" s="1062"/>
      <c r="G118" s="1080"/>
      <c r="H118" s="1080"/>
      <c r="I118" s="1077"/>
      <c r="J118" s="1078"/>
      <c r="K118" s="1078"/>
      <c r="L118" s="1084"/>
      <c r="M118" s="1065"/>
    </row>
    <row r="119" spans="2:13" s="1052" customFormat="1" ht="12.75" customHeight="1" thickBot="1">
      <c r="B119" s="1034" t="s">
        <v>634</v>
      </c>
      <c r="C119" s="1073">
        <v>425623</v>
      </c>
      <c r="D119" s="1047">
        <v>11030</v>
      </c>
      <c r="E119" s="1044">
        <v>414593</v>
      </c>
      <c r="F119" s="1063"/>
      <c r="G119" s="1080"/>
      <c r="H119" s="1080"/>
      <c r="I119" s="1077"/>
      <c r="J119" s="1078"/>
      <c r="K119" s="1078"/>
      <c r="L119" s="1084"/>
      <c r="M119" s="1065"/>
    </row>
    <row r="120" spans="2:13" s="1052" customFormat="1" ht="10.5" customHeight="1">
      <c r="B120" s="1033" t="s">
        <v>421</v>
      </c>
      <c r="C120" s="1071">
        <v>60092</v>
      </c>
      <c r="D120" s="1042">
        <v>4643</v>
      </c>
      <c r="E120" s="1041">
        <v>55449</v>
      </c>
      <c r="F120" s="1060"/>
      <c r="G120" s="1080"/>
      <c r="H120" s="1080"/>
      <c r="I120" s="1077"/>
      <c r="J120" s="1078"/>
      <c r="K120" s="1078"/>
      <c r="L120" s="1084"/>
      <c r="M120" s="1065"/>
    </row>
    <row r="121" spans="2:13" s="1052" customFormat="1" ht="10.5" customHeight="1">
      <c r="B121" s="1033" t="s">
        <v>571</v>
      </c>
      <c r="C121" s="1071">
        <v>148268</v>
      </c>
      <c r="D121" s="1043">
        <v>6417</v>
      </c>
      <c r="E121" s="1488">
        <v>141851</v>
      </c>
      <c r="F121" s="1060"/>
      <c r="G121" s="1080"/>
      <c r="H121" s="1080"/>
      <c r="I121" s="1077"/>
      <c r="J121" s="1078"/>
      <c r="K121" s="1078"/>
      <c r="L121" s="1084"/>
      <c r="M121" s="1065"/>
    </row>
    <row r="122" spans="2:13" s="1052" customFormat="1" ht="10.5" customHeight="1">
      <c r="B122" s="1033" t="s">
        <v>422</v>
      </c>
      <c r="C122" s="1071">
        <v>36547</v>
      </c>
      <c r="D122" s="1043">
        <v>3010</v>
      </c>
      <c r="E122" s="1488">
        <v>33537</v>
      </c>
      <c r="F122" s="1060"/>
      <c r="G122" s="1080"/>
      <c r="H122" s="1080"/>
      <c r="I122" s="1077"/>
      <c r="J122" s="1078"/>
      <c r="K122" s="1078"/>
      <c r="L122" s="1084"/>
      <c r="M122" s="1065"/>
    </row>
    <row r="123" spans="2:13" s="1052" customFormat="1" ht="10.5" customHeight="1" thickBot="1">
      <c r="B123" s="1033" t="s">
        <v>475</v>
      </c>
      <c r="C123" s="1072">
        <v>94242</v>
      </c>
      <c r="D123" s="1043">
        <v>4493</v>
      </c>
      <c r="E123" s="1489">
        <v>89749</v>
      </c>
      <c r="F123" s="1062"/>
      <c r="G123" s="1080"/>
      <c r="H123" s="1080"/>
      <c r="I123" s="1077"/>
      <c r="J123" s="1078"/>
      <c r="K123" s="1078"/>
      <c r="L123" s="1084"/>
      <c r="M123" s="1065"/>
    </row>
    <row r="124" spans="2:13" s="1052" customFormat="1" ht="12.75" customHeight="1" thickBot="1">
      <c r="B124" s="1034" t="s">
        <v>635</v>
      </c>
      <c r="C124" s="1073">
        <v>339149</v>
      </c>
      <c r="D124" s="1047">
        <v>18563</v>
      </c>
      <c r="E124" s="1044">
        <v>320586</v>
      </c>
      <c r="F124" s="1063"/>
      <c r="G124" s="1080"/>
      <c r="H124" s="1080"/>
      <c r="I124" s="1077"/>
      <c r="J124" s="1078"/>
      <c r="K124" s="1078"/>
      <c r="L124" s="1084"/>
      <c r="M124" s="1065"/>
    </row>
    <row r="125" spans="2:13" s="1052" customFormat="1" ht="11.25" customHeight="1">
      <c r="B125" s="1033" t="s">
        <v>522</v>
      </c>
      <c r="C125" s="1071">
        <v>30880</v>
      </c>
      <c r="D125" s="1042">
        <v>2904</v>
      </c>
      <c r="E125" s="1041">
        <v>27976</v>
      </c>
      <c r="F125" s="1060"/>
      <c r="G125" s="1080"/>
      <c r="H125" s="1080"/>
      <c r="I125" s="1077"/>
      <c r="J125" s="1078"/>
      <c r="K125" s="1078"/>
      <c r="L125" s="1084"/>
      <c r="M125" s="1065"/>
    </row>
    <row r="126" spans="2:13" s="1052" customFormat="1" ht="11.25" customHeight="1">
      <c r="B126" s="1033" t="s">
        <v>480</v>
      </c>
      <c r="C126" s="1071">
        <v>210912</v>
      </c>
      <c r="D126" s="1043">
        <v>3952</v>
      </c>
      <c r="E126" s="1488">
        <v>206960</v>
      </c>
      <c r="F126" s="1060"/>
      <c r="G126" s="1080"/>
      <c r="H126" s="1080"/>
      <c r="I126" s="1077"/>
      <c r="J126" s="1078"/>
      <c r="K126" s="1078"/>
      <c r="L126" s="1084"/>
      <c r="M126" s="1065"/>
    </row>
    <row r="127" spans="2:13" s="1052" customFormat="1" ht="11.25" customHeight="1">
      <c r="B127" s="1033" t="s">
        <v>494</v>
      </c>
      <c r="C127" s="1071">
        <v>75961</v>
      </c>
      <c r="D127" s="1043">
        <v>7588</v>
      </c>
      <c r="E127" s="1488">
        <v>68373</v>
      </c>
      <c r="F127" s="1060"/>
      <c r="G127" s="1080"/>
      <c r="H127" s="1080"/>
      <c r="I127" s="1077"/>
      <c r="J127" s="1078"/>
      <c r="K127" s="1078"/>
      <c r="L127" s="1084"/>
      <c r="M127" s="1065"/>
    </row>
    <row r="128" spans="2:13" s="1052" customFormat="1" ht="11.25" customHeight="1" thickBot="1">
      <c r="B128" s="1033" t="s">
        <v>424</v>
      </c>
      <c r="C128" s="1072">
        <v>69894</v>
      </c>
      <c r="D128" s="1043">
        <v>11183</v>
      </c>
      <c r="E128" s="1489">
        <v>58711</v>
      </c>
      <c r="F128" s="1062"/>
      <c r="G128" s="1080"/>
      <c r="H128" s="1080"/>
      <c r="I128" s="1077"/>
      <c r="J128" s="1078"/>
      <c r="K128" s="1078"/>
      <c r="L128" s="1084"/>
      <c r="M128" s="1065"/>
    </row>
    <row r="129" spans="2:13" s="1052" customFormat="1" ht="12.2" customHeight="1" thickBot="1">
      <c r="B129" s="1034" t="s">
        <v>636</v>
      </c>
      <c r="C129" s="1073">
        <v>387647</v>
      </c>
      <c r="D129" s="1047">
        <v>25627</v>
      </c>
      <c r="E129" s="1044">
        <v>362020</v>
      </c>
      <c r="F129" s="1063"/>
      <c r="G129" s="1080"/>
      <c r="H129" s="1080"/>
      <c r="I129" s="1077"/>
      <c r="J129" s="1078"/>
      <c r="K129" s="1078"/>
      <c r="L129" s="1084"/>
      <c r="M129" s="1065"/>
    </row>
    <row r="130" spans="2:13" s="1052" customFormat="1" ht="11.25" customHeight="1">
      <c r="B130" s="1031" t="s">
        <v>412</v>
      </c>
      <c r="C130" s="1074">
        <v>150371</v>
      </c>
      <c r="D130" s="1032">
        <v>12275</v>
      </c>
      <c r="E130" s="1032">
        <v>136291</v>
      </c>
      <c r="F130" s="1032">
        <v>1805</v>
      </c>
      <c r="G130" s="1080"/>
      <c r="H130" s="1080"/>
      <c r="I130" s="1077"/>
      <c r="J130" s="1078"/>
      <c r="K130" s="1078"/>
      <c r="L130" s="1084"/>
      <c r="M130" s="1065"/>
    </row>
    <row r="131" spans="2:13" s="1052" customFormat="1" ht="11.25" customHeight="1">
      <c r="B131" s="1033" t="s">
        <v>207</v>
      </c>
      <c r="C131" s="1074">
        <v>460461</v>
      </c>
      <c r="D131" s="1032">
        <v>24336</v>
      </c>
      <c r="E131" s="1032">
        <v>428064</v>
      </c>
      <c r="F131" s="1032">
        <v>8061</v>
      </c>
      <c r="G131" s="1080"/>
      <c r="H131" s="1080"/>
      <c r="I131" s="1077"/>
      <c r="J131" s="1078"/>
      <c r="K131" s="1078"/>
      <c r="L131" s="1084"/>
      <c r="M131" s="1065"/>
    </row>
    <row r="132" spans="2:13" s="1052" customFormat="1" ht="11.25" customHeight="1">
      <c r="B132" s="1033" t="s">
        <v>328</v>
      </c>
      <c r="C132" s="1074">
        <v>354335.95</v>
      </c>
      <c r="D132" s="1032">
        <v>41185</v>
      </c>
      <c r="E132" s="1032">
        <v>298147</v>
      </c>
      <c r="F132" s="1032">
        <v>15004</v>
      </c>
      <c r="G132" s="1080"/>
      <c r="H132" s="1080"/>
      <c r="I132" s="1077"/>
      <c r="J132" s="1078"/>
      <c r="K132" s="1078"/>
      <c r="L132" s="1084"/>
      <c r="M132" s="1065"/>
    </row>
    <row r="133" spans="2:13" s="1052" customFormat="1" ht="11.25" customHeight="1" thickBot="1">
      <c r="B133" s="1033" t="s">
        <v>547</v>
      </c>
      <c r="C133" s="1075">
        <v>271429</v>
      </c>
      <c r="D133" s="1064">
        <v>17358</v>
      </c>
      <c r="E133" s="1064">
        <v>254071</v>
      </c>
      <c r="F133" s="1064">
        <v>0</v>
      </c>
      <c r="G133" s="1080"/>
      <c r="H133" s="1080"/>
      <c r="I133" s="1077"/>
      <c r="J133" s="1078"/>
      <c r="K133" s="1078"/>
      <c r="L133" s="1065"/>
      <c r="M133" s="1065"/>
    </row>
    <row r="134" spans="2:13" s="1052" customFormat="1" ht="12.75" customHeight="1" thickBot="1">
      <c r="B134" s="1034" t="s">
        <v>637</v>
      </c>
      <c r="C134" s="1076">
        <v>1236596.95</v>
      </c>
      <c r="D134" s="1046">
        <v>95154</v>
      </c>
      <c r="E134" s="1046">
        <v>1116573</v>
      </c>
      <c r="F134" s="1035">
        <v>24870</v>
      </c>
      <c r="G134" s="1080"/>
      <c r="H134" s="1080"/>
      <c r="I134" s="1077"/>
      <c r="J134" s="1078"/>
      <c r="K134" s="1078"/>
      <c r="L134" s="1065"/>
      <c r="M134" s="1065"/>
    </row>
    <row r="135" spans="2:13" s="1052" customFormat="1" ht="11.25" customHeight="1">
      <c r="B135" s="1033" t="s">
        <v>599</v>
      </c>
      <c r="C135" s="1074">
        <v>455287</v>
      </c>
      <c r="D135" s="1045">
        <v>24627</v>
      </c>
      <c r="E135" s="1481">
        <v>430660</v>
      </c>
      <c r="F135" s="1060">
        <v>0</v>
      </c>
      <c r="G135" s="1080"/>
      <c r="H135" s="1080"/>
      <c r="I135" s="1077"/>
      <c r="J135" s="1078"/>
      <c r="K135" s="1078"/>
      <c r="L135" s="1065"/>
      <c r="M135" s="1065"/>
    </row>
    <row r="136" spans="2:13" s="1052" customFormat="1" ht="11.25" customHeight="1">
      <c r="B136" s="1033" t="s">
        <v>626</v>
      </c>
      <c r="C136" s="1074">
        <v>366977</v>
      </c>
      <c r="D136" s="1045">
        <v>30482</v>
      </c>
      <c r="E136" s="1032">
        <v>336495</v>
      </c>
      <c r="F136" s="1060">
        <v>0</v>
      </c>
      <c r="G136" s="1080"/>
      <c r="H136" s="1080"/>
      <c r="I136" s="1077"/>
      <c r="J136" s="1078"/>
      <c r="K136" s="1078"/>
      <c r="L136" s="1065"/>
      <c r="M136" s="1065"/>
    </row>
    <row r="137" spans="2:13" s="1052" customFormat="1" ht="10.5" customHeight="1">
      <c r="B137" s="1033" t="s">
        <v>638</v>
      </c>
      <c r="C137" s="1074">
        <v>378960</v>
      </c>
      <c r="D137" s="1045">
        <v>21406</v>
      </c>
      <c r="E137" s="1032">
        <v>357554</v>
      </c>
      <c r="F137" s="1060">
        <v>0</v>
      </c>
      <c r="G137" s="1080"/>
      <c r="H137" s="1080"/>
      <c r="I137" s="1077"/>
      <c r="J137" s="1078"/>
      <c r="K137" s="1078"/>
      <c r="L137" s="1065"/>
      <c r="M137" s="1065"/>
    </row>
    <row r="138" spans="2:13" s="1052" customFormat="1" ht="11.25" customHeight="1" thickBot="1">
      <c r="B138" s="1033" t="s">
        <v>639</v>
      </c>
      <c r="C138" s="1229">
        <v>269810</v>
      </c>
      <c r="D138" s="1045">
        <v>34719</v>
      </c>
      <c r="E138" s="1062">
        <v>235091</v>
      </c>
      <c r="F138" s="1064">
        <v>0</v>
      </c>
      <c r="G138" s="1080"/>
      <c r="H138" s="1080"/>
      <c r="I138" s="1077"/>
      <c r="J138" s="1078"/>
      <c r="K138" s="1078"/>
      <c r="L138" s="1065"/>
      <c r="M138" s="1065"/>
    </row>
    <row r="139" spans="2:13" s="1052" customFormat="1" ht="12.75" customHeight="1" thickBot="1">
      <c r="B139" s="1474" t="s">
        <v>640</v>
      </c>
      <c r="C139" s="1478">
        <f>SUM(C135:C138)</f>
        <v>1471034</v>
      </c>
      <c r="D139" s="1479">
        <f>SUM(D135:D138)</f>
        <v>111234</v>
      </c>
      <c r="E139" s="1480">
        <f>SUM(E135:E138)</f>
        <v>1359800</v>
      </c>
      <c r="F139" s="1480">
        <f>SUM(F135:F138)</f>
        <v>0</v>
      </c>
      <c r="G139" s="1080"/>
      <c r="H139" s="1080"/>
      <c r="I139" s="1077"/>
      <c r="J139" s="1078"/>
      <c r="K139" s="1078"/>
      <c r="L139" s="1065"/>
      <c r="M139" s="1065"/>
    </row>
    <row r="140" spans="2:13" s="1052" customFormat="1" ht="12.75" customHeight="1">
      <c r="B140" s="1476" t="s">
        <v>689</v>
      </c>
      <c r="C140" s="1481">
        <v>466327</v>
      </c>
      <c r="D140" s="1481">
        <v>34761</v>
      </c>
      <c r="E140" s="1481">
        <v>431566</v>
      </c>
      <c r="F140" s="1486">
        <v>0</v>
      </c>
      <c r="G140" s="1080"/>
      <c r="H140" s="1080"/>
      <c r="I140" s="1077"/>
      <c r="J140" s="1078"/>
      <c r="K140" s="1078"/>
      <c r="L140" s="1065"/>
      <c r="M140" s="1065"/>
    </row>
    <row r="141" spans="2:13" s="1052" customFormat="1" ht="12.75" customHeight="1">
      <c r="B141" s="1477" t="s">
        <v>707</v>
      </c>
      <c r="C141" s="1032">
        <v>510756</v>
      </c>
      <c r="D141" s="1032">
        <v>35019</v>
      </c>
      <c r="E141" s="1032">
        <v>475737</v>
      </c>
      <c r="F141" s="1060">
        <v>0</v>
      </c>
      <c r="G141" s="1080"/>
      <c r="H141" s="1605"/>
      <c r="I141" s="1077"/>
      <c r="J141" s="1078"/>
      <c r="K141" s="1078"/>
      <c r="L141" s="1065"/>
      <c r="M141" s="1065"/>
    </row>
    <row r="142" spans="2:13" s="1052" customFormat="1" ht="12.75" customHeight="1">
      <c r="B142" s="1477" t="s">
        <v>708</v>
      </c>
      <c r="C142" s="1032">
        <v>323037</v>
      </c>
      <c r="D142" s="1032">
        <v>44533</v>
      </c>
      <c r="E142" s="1032">
        <v>278504</v>
      </c>
      <c r="F142" s="1060">
        <v>0</v>
      </c>
      <c r="G142" s="1080"/>
      <c r="H142" s="1080"/>
      <c r="I142" s="1077"/>
      <c r="J142" s="1078"/>
      <c r="K142" s="1078"/>
      <c r="L142" s="1065"/>
      <c r="M142" s="1065"/>
    </row>
    <row r="143" spans="2:13" s="1052" customFormat="1" ht="12.75" customHeight="1" thickBot="1">
      <c r="B143" s="1477" t="s">
        <v>709</v>
      </c>
      <c r="C143" s="1032">
        <v>116682</v>
      </c>
      <c r="D143" s="1032">
        <v>1867</v>
      </c>
      <c r="E143" s="1032">
        <v>114815</v>
      </c>
      <c r="F143" s="1060">
        <v>0</v>
      </c>
      <c r="G143" s="1080"/>
      <c r="H143" s="1080"/>
      <c r="I143" s="1077"/>
      <c r="J143" s="1078"/>
      <c r="K143" s="1078"/>
      <c r="L143" s="1065"/>
      <c r="M143" s="1065"/>
    </row>
    <row r="144" spans="2:13" s="1052" customFormat="1" ht="12.75" customHeight="1" thickBot="1">
      <c r="B144" s="1034" t="s">
        <v>721</v>
      </c>
      <c r="C144" s="1822">
        <f>SUM(C140:C143)</f>
        <v>1416802</v>
      </c>
      <c r="D144" s="1035">
        <f>SUM(D140:D143)</f>
        <v>116180</v>
      </c>
      <c r="E144" s="1035">
        <f>SUM(E140:E143)</f>
        <v>1300622</v>
      </c>
      <c r="F144" s="1484">
        <f>SUM(F140:F143)</f>
        <v>0</v>
      </c>
      <c r="G144" s="1080"/>
      <c r="H144" s="1080"/>
      <c r="I144" s="1077"/>
      <c r="J144" s="1078"/>
      <c r="K144" s="1078"/>
      <c r="L144" s="1065"/>
      <c r="M144" s="1065"/>
    </row>
    <row r="145" spans="1:13" s="1052" customFormat="1" ht="12.75" customHeight="1">
      <c r="B145" s="1476" t="s">
        <v>725</v>
      </c>
      <c r="C145" s="1481">
        <v>632242</v>
      </c>
      <c r="D145" s="1481">
        <v>4148</v>
      </c>
      <c r="E145" s="1481">
        <v>628094</v>
      </c>
      <c r="F145" s="1486">
        <v>0</v>
      </c>
      <c r="G145" s="1823"/>
      <c r="H145" s="1080"/>
      <c r="I145" s="1707"/>
      <c r="J145" s="1708"/>
      <c r="K145" s="1708"/>
      <c r="L145" s="1065"/>
      <c r="M145" s="1065"/>
    </row>
    <row r="146" spans="1:13" s="1052" customFormat="1" ht="12.75" customHeight="1">
      <c r="B146" s="1477" t="s">
        <v>726</v>
      </c>
      <c r="C146" s="1032">
        <v>430516</v>
      </c>
      <c r="D146" s="1032">
        <v>6017</v>
      </c>
      <c r="E146" s="1032">
        <v>424499</v>
      </c>
      <c r="F146" s="1060">
        <v>0</v>
      </c>
      <c r="G146" s="1823"/>
      <c r="H146" s="1080"/>
      <c r="I146" s="1818"/>
      <c r="J146" s="1819"/>
      <c r="K146" s="1819"/>
      <c r="L146" s="1065"/>
      <c r="M146" s="1065"/>
    </row>
    <row r="147" spans="1:13" ht="12.75" customHeight="1">
      <c r="B147" s="1477" t="s">
        <v>727</v>
      </c>
      <c r="C147" s="1032">
        <v>293743</v>
      </c>
      <c r="D147" s="1032">
        <v>19813</v>
      </c>
      <c r="E147" s="1032">
        <v>273930</v>
      </c>
      <c r="F147" s="1060">
        <v>0</v>
      </c>
      <c r="G147" s="413"/>
    </row>
    <row r="148" spans="1:13" ht="12.75" customHeight="1" thickBot="1">
      <c r="B148" s="1477" t="s">
        <v>728</v>
      </c>
      <c r="C148" s="1680">
        <v>795540</v>
      </c>
      <c r="D148" s="1032">
        <v>7433</v>
      </c>
      <c r="E148" s="1032">
        <v>788107</v>
      </c>
      <c r="F148" s="1060">
        <v>0</v>
      </c>
      <c r="G148" s="413"/>
    </row>
    <row r="149" spans="1:13" ht="12.75" customHeight="1" thickBot="1">
      <c r="B149" s="1034" t="s">
        <v>760</v>
      </c>
      <c r="C149" s="1822">
        <f>SUM(C145:C148)</f>
        <v>2152041</v>
      </c>
      <c r="D149" s="1035">
        <f>SUM(D145:D148)</f>
        <v>37411</v>
      </c>
      <c r="E149" s="1035">
        <f>SUM(E145:E148)</f>
        <v>2114630</v>
      </c>
      <c r="F149" s="1484">
        <f>SUM(F145:F148)</f>
        <v>0</v>
      </c>
      <c r="G149" s="413"/>
    </row>
    <row r="150" spans="1:13" ht="4.1500000000000004" customHeight="1" thickBot="1">
      <c r="B150" s="1921"/>
      <c r="C150" s="1918"/>
      <c r="D150" s="1918"/>
      <c r="E150" s="1918"/>
      <c r="F150" s="1923"/>
      <c r="G150" s="413"/>
    </row>
    <row r="151" spans="1:13" ht="13.7" customHeight="1">
      <c r="B151" s="1037" t="s">
        <v>350</v>
      </c>
      <c r="C151" s="1070"/>
    </row>
    <row r="152" spans="1:13" ht="13.7" customHeight="1" thickBot="1">
      <c r="B152" s="1037"/>
      <c r="C152" s="1070"/>
    </row>
    <row r="153" spans="1:13" s="1048" customFormat="1" ht="30.75" customHeight="1" thickBot="1">
      <c r="A153" s="198" t="s">
        <v>54</v>
      </c>
      <c r="B153" s="4972" t="s">
        <v>652</v>
      </c>
      <c r="C153" s="4973"/>
      <c r="D153" s="4973"/>
      <c r="E153" s="4973"/>
      <c r="F153" s="4973"/>
      <c r="G153" s="4973"/>
      <c r="H153" s="4974"/>
      <c r="I153" s="1091"/>
      <c r="J153" s="1036"/>
      <c r="K153" s="1036"/>
      <c r="L153" s="1036"/>
    </row>
    <row r="154" spans="1:13" s="1048" customFormat="1" ht="13.5" thickBot="1">
      <c r="B154" s="1036"/>
      <c r="C154" s="1036"/>
      <c r="D154" s="1036"/>
      <c r="E154" s="1036"/>
      <c r="F154" s="1036"/>
      <c r="G154" s="1036"/>
      <c r="H154" s="1036"/>
      <c r="I154" s="1092"/>
      <c r="J154" s="1036"/>
      <c r="K154" s="1036"/>
      <c r="L154" s="1036"/>
    </row>
    <row r="155" spans="1:13" s="1048" customFormat="1" ht="19.5" customHeight="1" thickBot="1">
      <c r="B155" s="4998" t="s">
        <v>653</v>
      </c>
      <c r="C155" s="4430"/>
      <c r="D155" s="4999" t="s">
        <v>619</v>
      </c>
      <c r="E155" s="5000"/>
      <c r="F155" s="5001"/>
      <c r="G155" s="5017" t="s">
        <v>654</v>
      </c>
      <c r="H155" s="5018"/>
      <c r="I155" s="1036"/>
      <c r="J155" s="1036"/>
      <c r="K155" s="1036"/>
      <c r="L155" s="1036"/>
    </row>
    <row r="156" spans="1:13" s="1048" customFormat="1" ht="19.5" customHeight="1">
      <c r="B156" s="1093" t="s">
        <v>457</v>
      </c>
      <c r="C156" s="1094" t="s">
        <v>96</v>
      </c>
      <c r="D156" s="1095"/>
      <c r="E156" s="1096" t="s">
        <v>345</v>
      </c>
      <c r="F156" s="1097"/>
      <c r="G156" s="4981" t="s">
        <v>345</v>
      </c>
      <c r="H156" s="4982"/>
      <c r="I156" s="1036"/>
      <c r="J156" s="1036"/>
      <c r="K156" s="1036"/>
      <c r="L156" s="1036"/>
    </row>
    <row r="157" spans="1:13" s="1048" customFormat="1" ht="19.5" customHeight="1" thickBot="1">
      <c r="B157" s="1098"/>
      <c r="C157" s="1099" t="s">
        <v>655</v>
      </c>
      <c r="D157" s="1100" t="s">
        <v>346</v>
      </c>
      <c r="E157" s="1101" t="s">
        <v>347</v>
      </c>
      <c r="F157" s="1102" t="s">
        <v>647</v>
      </c>
      <c r="G157" s="1103" t="s">
        <v>348</v>
      </c>
      <c r="H157" s="1104" t="s">
        <v>349</v>
      </c>
      <c r="I157" s="1036"/>
      <c r="J157" s="1036"/>
      <c r="K157" s="1036"/>
      <c r="L157" s="1036"/>
    </row>
    <row r="158" spans="1:13" s="3" customFormat="1" ht="13.7" customHeight="1">
      <c r="B158" s="1033" t="s">
        <v>125</v>
      </c>
      <c r="C158" s="1042">
        <v>13483</v>
      </c>
      <c r="D158" s="1042">
        <v>0</v>
      </c>
      <c r="E158" s="1126">
        <v>13483</v>
      </c>
      <c r="F158" s="1059">
        <v>0</v>
      </c>
      <c r="G158" s="1042">
        <v>8</v>
      </c>
      <c r="H158" s="1059">
        <v>13475</v>
      </c>
    </row>
    <row r="159" spans="1:13" s="3" customFormat="1" ht="13.7" customHeight="1">
      <c r="B159" s="1033" t="s">
        <v>126</v>
      </c>
      <c r="C159" s="1042">
        <v>265957</v>
      </c>
      <c r="D159" s="1042">
        <v>20118</v>
      </c>
      <c r="E159" s="1126">
        <v>245839</v>
      </c>
      <c r="F159" s="1059">
        <v>0</v>
      </c>
      <c r="G159" s="1042">
        <v>3110</v>
      </c>
      <c r="H159" s="1059">
        <v>262847</v>
      </c>
    </row>
    <row r="160" spans="1:13" s="3" customFormat="1" ht="13.7" customHeight="1">
      <c r="B160" s="1033" t="s">
        <v>127</v>
      </c>
      <c r="C160" s="1042">
        <v>22973</v>
      </c>
      <c r="D160" s="1042">
        <v>0</v>
      </c>
      <c r="E160" s="1126">
        <v>22973</v>
      </c>
      <c r="F160" s="1059">
        <v>0</v>
      </c>
      <c r="G160" s="1042">
        <v>224</v>
      </c>
      <c r="H160" s="1059">
        <v>22749</v>
      </c>
    </row>
    <row r="161" spans="2:8" s="3" customFormat="1" ht="13.7" customHeight="1" thickBot="1">
      <c r="B161" s="1068" t="s">
        <v>401</v>
      </c>
      <c r="C161" s="1118">
        <v>32687</v>
      </c>
      <c r="D161" s="1118">
        <v>12423</v>
      </c>
      <c r="E161" s="1128">
        <v>20264</v>
      </c>
      <c r="F161" s="1082">
        <v>0</v>
      </c>
      <c r="G161" s="1042">
        <v>828</v>
      </c>
      <c r="H161" s="1059">
        <v>31859</v>
      </c>
    </row>
    <row r="162" spans="2:8" s="3" customFormat="1" ht="13.7" customHeight="1" thickBot="1">
      <c r="B162" s="1129" t="s">
        <v>634</v>
      </c>
      <c r="C162" s="1122">
        <v>335100</v>
      </c>
      <c r="D162" s="1122">
        <v>32541</v>
      </c>
      <c r="E162" s="1130">
        <v>302559</v>
      </c>
      <c r="F162" s="1131">
        <v>0</v>
      </c>
      <c r="G162" s="1047">
        <v>4170</v>
      </c>
      <c r="H162" s="1124">
        <v>330930</v>
      </c>
    </row>
    <row r="163" spans="2:8" s="3" customFormat="1" ht="13.7" customHeight="1">
      <c r="B163" s="1033" t="s">
        <v>421</v>
      </c>
      <c r="C163" s="1042">
        <v>26628</v>
      </c>
      <c r="D163" s="1042">
        <v>11948</v>
      </c>
      <c r="E163" s="1126">
        <v>14680</v>
      </c>
      <c r="F163" s="1059">
        <v>0</v>
      </c>
      <c r="G163" s="1042">
        <v>1083</v>
      </c>
      <c r="H163" s="1059">
        <v>25545</v>
      </c>
    </row>
    <row r="164" spans="2:8" s="3" customFormat="1" ht="13.7" customHeight="1">
      <c r="B164" s="1033" t="s">
        <v>571</v>
      </c>
      <c r="C164" s="1042">
        <v>114808</v>
      </c>
      <c r="D164" s="1042">
        <v>6507</v>
      </c>
      <c r="E164" s="1126">
        <v>108301</v>
      </c>
      <c r="F164" s="1059">
        <v>0</v>
      </c>
      <c r="G164" s="1042">
        <v>2289</v>
      </c>
      <c r="H164" s="1059">
        <v>112519</v>
      </c>
    </row>
    <row r="165" spans="2:8" s="3" customFormat="1" ht="13.7" customHeight="1">
      <c r="B165" s="1033" t="s">
        <v>422</v>
      </c>
      <c r="C165" s="1042">
        <v>12039</v>
      </c>
      <c r="D165" s="1042">
        <v>0</v>
      </c>
      <c r="E165" s="1126">
        <v>12039</v>
      </c>
      <c r="F165" s="1059">
        <v>0</v>
      </c>
      <c r="G165" s="1042">
        <v>18</v>
      </c>
      <c r="H165" s="1059">
        <v>12021</v>
      </c>
    </row>
    <row r="166" spans="2:8" s="3" customFormat="1" ht="13.7" customHeight="1" thickBot="1">
      <c r="B166" s="1068" t="s">
        <v>475</v>
      </c>
      <c r="C166" s="1118">
        <v>34750</v>
      </c>
      <c r="D166" s="1118">
        <v>19172</v>
      </c>
      <c r="E166" s="1128">
        <v>15578</v>
      </c>
      <c r="F166" s="1082">
        <v>0</v>
      </c>
      <c r="G166" s="1132">
        <v>1261</v>
      </c>
      <c r="H166" s="1059">
        <v>33489</v>
      </c>
    </row>
    <row r="167" spans="2:8" s="3" customFormat="1" ht="13.7" customHeight="1" thickBot="1">
      <c r="B167" s="1129" t="s">
        <v>635</v>
      </c>
      <c r="C167" s="1122">
        <v>188225</v>
      </c>
      <c r="D167" s="1122">
        <v>37627</v>
      </c>
      <c r="E167" s="1130">
        <v>150598</v>
      </c>
      <c r="F167" s="1131">
        <v>0</v>
      </c>
      <c r="G167" s="1122">
        <v>4651</v>
      </c>
      <c r="H167" s="1124">
        <v>183574</v>
      </c>
    </row>
    <row r="168" spans="2:8" s="3" customFormat="1" ht="13.7" customHeight="1">
      <c r="B168" s="1133" t="s">
        <v>522</v>
      </c>
      <c r="C168" s="1042">
        <v>0</v>
      </c>
      <c r="D168" s="1134">
        <v>0</v>
      </c>
      <c r="E168" s="1135">
        <v>0</v>
      </c>
      <c r="F168" s="1136">
        <v>0</v>
      </c>
      <c r="G168" s="1042">
        <v>0</v>
      </c>
      <c r="H168" s="1059">
        <v>0</v>
      </c>
    </row>
    <row r="169" spans="2:8" s="3" customFormat="1" ht="13.7" customHeight="1">
      <c r="B169" s="1133" t="s">
        <v>480</v>
      </c>
      <c r="C169" s="1042">
        <v>193304</v>
      </c>
      <c r="D169" s="1042">
        <v>20116</v>
      </c>
      <c r="E169" s="1126">
        <v>173188</v>
      </c>
      <c r="F169" s="1059">
        <v>0</v>
      </c>
      <c r="G169" s="1042">
        <v>1408</v>
      </c>
      <c r="H169" s="1059">
        <v>191896</v>
      </c>
    </row>
    <row r="170" spans="2:8" s="3" customFormat="1" ht="13.7" customHeight="1">
      <c r="B170" s="1133" t="s">
        <v>494</v>
      </c>
      <c r="C170" s="1042">
        <v>42680</v>
      </c>
      <c r="D170" s="1042">
        <v>12282</v>
      </c>
      <c r="E170" s="1126">
        <v>30398</v>
      </c>
      <c r="F170" s="1059">
        <v>0</v>
      </c>
      <c r="G170" s="1042">
        <v>627</v>
      </c>
      <c r="H170" s="1059">
        <v>42053</v>
      </c>
    </row>
    <row r="171" spans="2:8" s="3" customFormat="1" ht="13.7" customHeight="1" thickBot="1">
      <c r="B171" s="1137" t="s">
        <v>424</v>
      </c>
      <c r="C171" s="1118">
        <v>25088</v>
      </c>
      <c r="D171" s="1118">
        <v>16788</v>
      </c>
      <c r="E171" s="1128">
        <v>8300</v>
      </c>
      <c r="F171" s="1082">
        <v>0</v>
      </c>
      <c r="G171" s="1042">
        <v>532</v>
      </c>
      <c r="H171" s="1059">
        <v>24556</v>
      </c>
    </row>
    <row r="172" spans="2:8" s="3" customFormat="1" ht="13.7" customHeight="1" thickBot="1">
      <c r="B172" s="1129" t="s">
        <v>636</v>
      </c>
      <c r="C172" s="1122">
        <v>261072</v>
      </c>
      <c r="D172" s="1122">
        <v>49186</v>
      </c>
      <c r="E172" s="1130">
        <v>211886</v>
      </c>
      <c r="F172" s="1131">
        <v>0</v>
      </c>
      <c r="G172" s="1047">
        <v>2567</v>
      </c>
      <c r="H172" s="1124">
        <v>258505</v>
      </c>
    </row>
    <row r="173" spans="2:8" s="3" customFormat="1" ht="13.7" customHeight="1">
      <c r="B173" s="1033" t="s">
        <v>412</v>
      </c>
      <c r="C173" s="1042">
        <v>106596</v>
      </c>
      <c r="D173" s="1042">
        <v>55797</v>
      </c>
      <c r="E173" s="1126">
        <v>50799</v>
      </c>
      <c r="F173" s="1059">
        <v>0</v>
      </c>
      <c r="G173" s="1042">
        <v>3185</v>
      </c>
      <c r="H173" s="1136">
        <v>103411</v>
      </c>
    </row>
    <row r="174" spans="2:8" s="3" customFormat="1" ht="13.7" customHeight="1">
      <c r="B174" s="1033" t="s">
        <v>207</v>
      </c>
      <c r="C174" s="1042">
        <v>407748</v>
      </c>
      <c r="D174" s="1042">
        <v>180604</v>
      </c>
      <c r="E174" s="1126">
        <v>227144</v>
      </c>
      <c r="F174" s="1059">
        <v>0</v>
      </c>
      <c r="G174" s="1042">
        <v>13024</v>
      </c>
      <c r="H174" s="1059">
        <v>394724</v>
      </c>
    </row>
    <row r="175" spans="2:8" s="3" customFormat="1" ht="13.7" customHeight="1">
      <c r="B175" s="1033" t="s">
        <v>328</v>
      </c>
      <c r="C175" s="1042">
        <v>195799</v>
      </c>
      <c r="D175" s="1042">
        <v>175391</v>
      </c>
      <c r="E175" s="1126">
        <v>20408</v>
      </c>
      <c r="F175" s="1059">
        <v>0</v>
      </c>
      <c r="G175" s="1042">
        <v>14243</v>
      </c>
      <c r="H175" s="1059">
        <v>181556</v>
      </c>
    </row>
    <row r="176" spans="2:8" s="3" customFormat="1" ht="13.7" customHeight="1" thickBot="1">
      <c r="B176" s="1033" t="s">
        <v>547</v>
      </c>
      <c r="C176" s="1042">
        <v>216873</v>
      </c>
      <c r="D176" s="1042">
        <v>198047</v>
      </c>
      <c r="E176" s="1126">
        <v>18826</v>
      </c>
      <c r="F176" s="1059">
        <v>0</v>
      </c>
      <c r="G176" s="1042">
        <v>12952</v>
      </c>
      <c r="H176" s="1059">
        <v>203921</v>
      </c>
    </row>
    <row r="177" spans="2:13" s="3" customFormat="1" ht="13.7" customHeight="1" thickBot="1">
      <c r="B177" s="1034" t="s">
        <v>637</v>
      </c>
      <c r="C177" s="1047">
        <v>927016</v>
      </c>
      <c r="D177" s="1047">
        <v>609839</v>
      </c>
      <c r="E177" s="1138">
        <v>317177</v>
      </c>
      <c r="F177" s="1124">
        <v>0</v>
      </c>
      <c r="G177" s="1047">
        <v>43404</v>
      </c>
      <c r="H177" s="1124">
        <v>883612</v>
      </c>
    </row>
    <row r="178" spans="2:13" s="3" customFormat="1" ht="13.7" customHeight="1">
      <c r="B178" s="1033" t="s">
        <v>599</v>
      </c>
      <c r="C178" s="1042">
        <v>332266</v>
      </c>
      <c r="D178" s="1042">
        <v>147350</v>
      </c>
      <c r="E178" s="1126">
        <v>184916</v>
      </c>
      <c r="F178" s="1059">
        <v>0</v>
      </c>
      <c r="G178" s="1042">
        <v>10520</v>
      </c>
      <c r="H178" s="1059">
        <v>321746</v>
      </c>
    </row>
    <row r="179" spans="2:13" s="3" customFormat="1" ht="13.7" customHeight="1">
      <c r="B179" s="1033" t="s">
        <v>626</v>
      </c>
      <c r="C179" s="1042">
        <v>212210</v>
      </c>
      <c r="D179" s="1042">
        <v>119878</v>
      </c>
      <c r="E179" s="1126">
        <v>92332</v>
      </c>
      <c r="F179" s="1059">
        <v>0</v>
      </c>
      <c r="G179" s="1042">
        <v>9194</v>
      </c>
      <c r="H179" s="1059">
        <v>203016</v>
      </c>
    </row>
    <row r="180" spans="2:13" s="3" customFormat="1" ht="13.7" customHeight="1">
      <c r="B180" s="1033" t="s">
        <v>638</v>
      </c>
      <c r="C180" s="1030">
        <v>91048</v>
      </c>
      <c r="D180" s="1042">
        <v>58290</v>
      </c>
      <c r="E180" s="1126">
        <v>32758</v>
      </c>
      <c r="F180" s="1059">
        <v>0</v>
      </c>
      <c r="G180" s="1042">
        <v>4486</v>
      </c>
      <c r="H180" s="1059">
        <v>86562</v>
      </c>
    </row>
    <row r="181" spans="2:13" s="3" customFormat="1" ht="13.7" customHeight="1" thickBot="1">
      <c r="B181" s="1033" t="s">
        <v>639</v>
      </c>
      <c r="C181" s="1042">
        <v>113722</v>
      </c>
      <c r="D181" s="1042">
        <v>82330</v>
      </c>
      <c r="E181" s="1126">
        <v>31392</v>
      </c>
      <c r="F181" s="1059">
        <v>0</v>
      </c>
      <c r="G181" s="1042">
        <v>7012</v>
      </c>
      <c r="H181" s="1059">
        <v>106710</v>
      </c>
    </row>
    <row r="182" spans="2:13" s="3" customFormat="1" ht="13.7" customHeight="1" thickBot="1">
      <c r="B182" s="1034" t="s">
        <v>640</v>
      </c>
      <c r="C182" s="1044">
        <f t="shared" ref="C182:H182" si="3">SUM(C178:C181)</f>
        <v>749246</v>
      </c>
      <c r="D182" s="1047">
        <f t="shared" si="3"/>
        <v>407848</v>
      </c>
      <c r="E182" s="1138">
        <f t="shared" si="3"/>
        <v>341398</v>
      </c>
      <c r="F182" s="1124">
        <f t="shared" si="3"/>
        <v>0</v>
      </c>
      <c r="G182" s="1047">
        <f t="shared" si="3"/>
        <v>31212</v>
      </c>
      <c r="H182" s="1124">
        <f t="shared" si="3"/>
        <v>718034</v>
      </c>
    </row>
    <row r="183" spans="2:13" s="3" customFormat="1" ht="13.7" customHeight="1">
      <c r="B183" s="1475" t="s">
        <v>689</v>
      </c>
      <c r="C183" s="1499">
        <v>198842</v>
      </c>
      <c r="D183" s="1497">
        <v>14476</v>
      </c>
      <c r="E183" s="1496">
        <v>184366</v>
      </c>
      <c r="F183" s="1136">
        <v>0</v>
      </c>
      <c r="G183" s="1497">
        <v>2722</v>
      </c>
      <c r="H183" s="1136">
        <v>196120</v>
      </c>
    </row>
    <row r="184" spans="2:13" s="3" customFormat="1" ht="13.7" customHeight="1">
      <c r="B184" s="1114" t="s">
        <v>707</v>
      </c>
      <c r="C184" s="1087">
        <v>114289</v>
      </c>
      <c r="D184" s="1498">
        <v>43196</v>
      </c>
      <c r="E184" s="1058">
        <v>71093</v>
      </c>
      <c r="F184" s="1059">
        <v>0</v>
      </c>
      <c r="G184" s="1498">
        <v>5101</v>
      </c>
      <c r="H184" s="1059">
        <v>109188</v>
      </c>
    </row>
    <row r="185" spans="2:13" s="3" customFormat="1" ht="13.5" customHeight="1">
      <c r="B185" s="1114" t="s">
        <v>708</v>
      </c>
      <c r="C185" s="1087">
        <v>59449</v>
      </c>
      <c r="D185" s="1498">
        <v>25098</v>
      </c>
      <c r="E185" s="1058">
        <v>34351</v>
      </c>
      <c r="F185" s="1059">
        <v>0</v>
      </c>
      <c r="G185" s="1498">
        <v>3622</v>
      </c>
      <c r="H185" s="1059">
        <v>55827</v>
      </c>
    </row>
    <row r="186" spans="2:13" s="3" customFormat="1" ht="13.5" customHeight="1" thickBot="1">
      <c r="B186" s="1114" t="s">
        <v>709</v>
      </c>
      <c r="C186" s="1087">
        <v>36649</v>
      </c>
      <c r="D186" s="1498">
        <v>21717</v>
      </c>
      <c r="E186" s="1058">
        <v>14932</v>
      </c>
      <c r="F186" s="1059">
        <v>0</v>
      </c>
      <c r="G186" s="1498">
        <v>1867</v>
      </c>
      <c r="H186" s="1059">
        <v>34782</v>
      </c>
    </row>
    <row r="187" spans="2:13" s="3" customFormat="1" ht="13.5" customHeight="1" thickBot="1">
      <c r="B187" s="1034" t="s">
        <v>721</v>
      </c>
      <c r="C187" s="1500">
        <f t="shared" ref="C187:H187" si="4">SUM(C183:C186)</f>
        <v>409229</v>
      </c>
      <c r="D187" s="1047">
        <f t="shared" si="4"/>
        <v>104487</v>
      </c>
      <c r="E187" s="1138">
        <f t="shared" si="4"/>
        <v>304742</v>
      </c>
      <c r="F187" s="1124">
        <f t="shared" si="4"/>
        <v>0</v>
      </c>
      <c r="G187" s="1044">
        <f t="shared" si="4"/>
        <v>13312</v>
      </c>
      <c r="H187" s="1820">
        <f t="shared" si="4"/>
        <v>395917</v>
      </c>
    </row>
    <row r="188" spans="2:13" s="3" customFormat="1" ht="13.5" customHeight="1">
      <c r="B188" s="1475" t="s">
        <v>725</v>
      </c>
      <c r="C188" s="1499">
        <v>206733</v>
      </c>
      <c r="D188" s="1497">
        <v>45472</v>
      </c>
      <c r="E188" s="1496">
        <v>161261</v>
      </c>
      <c r="F188" s="1136">
        <v>0</v>
      </c>
      <c r="G188" s="1497">
        <v>4148</v>
      </c>
      <c r="H188" s="1136">
        <v>202585</v>
      </c>
      <c r="I188" s="413"/>
      <c r="J188" s="1087"/>
      <c r="K188" s="1087"/>
      <c r="L188" s="1087"/>
      <c r="M188" s="339"/>
    </row>
    <row r="189" spans="2:13" s="3" customFormat="1" ht="13.5" customHeight="1">
      <c r="B189" s="1114" t="s">
        <v>726</v>
      </c>
      <c r="C189" s="1087">
        <v>131825</v>
      </c>
      <c r="D189" s="1498">
        <v>20793</v>
      </c>
      <c r="E189" s="1058">
        <v>111032</v>
      </c>
      <c r="F189" s="1059">
        <v>0</v>
      </c>
      <c r="G189" s="1498">
        <v>6017</v>
      </c>
      <c r="H189" s="1059">
        <v>125808</v>
      </c>
      <c r="J189" s="1087"/>
      <c r="K189" s="1087"/>
      <c r="L189" s="339"/>
      <c r="M189" s="23"/>
    </row>
    <row r="190" spans="2:13" s="3" customFormat="1" ht="14.25" customHeight="1">
      <c r="B190" s="1114" t="s">
        <v>727</v>
      </c>
      <c r="C190" s="1087">
        <v>110492</v>
      </c>
      <c r="D190" s="1498">
        <v>42124</v>
      </c>
      <c r="E190" s="1058">
        <v>68368</v>
      </c>
      <c r="F190" s="1059">
        <v>0</v>
      </c>
      <c r="G190" s="1498">
        <v>7199</v>
      </c>
      <c r="H190" s="1059">
        <v>103293</v>
      </c>
    </row>
    <row r="191" spans="2:13" s="3" customFormat="1" ht="13.9" customHeight="1" thickBot="1">
      <c r="B191" s="1114" t="s">
        <v>728</v>
      </c>
      <c r="C191" s="1087">
        <v>83850</v>
      </c>
      <c r="D191" s="1498">
        <v>28092</v>
      </c>
      <c r="E191" s="1058">
        <v>55758</v>
      </c>
      <c r="F191" s="1059">
        <v>0</v>
      </c>
      <c r="G191" s="1498">
        <v>7433</v>
      </c>
      <c r="H191" s="1059">
        <v>76417</v>
      </c>
    </row>
    <row r="192" spans="2:13" ht="15" customHeight="1" thickBot="1">
      <c r="B192" s="1474" t="s">
        <v>760</v>
      </c>
      <c r="C192" s="1500">
        <f t="shared" ref="C192:H192" si="5">SUM(C188:C191)</f>
        <v>532900</v>
      </c>
      <c r="D192" s="1924">
        <f t="shared" si="5"/>
        <v>136481</v>
      </c>
      <c r="E192" s="1925">
        <f t="shared" si="5"/>
        <v>396419</v>
      </c>
      <c r="F192" s="1926">
        <f t="shared" si="5"/>
        <v>0</v>
      </c>
      <c r="G192" s="1500">
        <f t="shared" si="5"/>
        <v>24797</v>
      </c>
      <c r="H192" s="1820">
        <f t="shared" si="5"/>
        <v>508103</v>
      </c>
      <c r="K192" s="413"/>
    </row>
    <row r="193" spans="1:12" ht="4.1500000000000004" customHeight="1" thickBot="1">
      <c r="B193" s="1888"/>
      <c r="C193" s="1889"/>
      <c r="D193" s="1889"/>
      <c r="E193" s="1889"/>
      <c r="F193" s="1927"/>
      <c r="G193" s="1889"/>
      <c r="H193" s="1890"/>
      <c r="K193" s="413"/>
    </row>
    <row r="194" spans="1:12" ht="15" customHeight="1">
      <c r="B194" s="1037" t="s">
        <v>350</v>
      </c>
      <c r="E194" s="413"/>
      <c r="F194" s="1003"/>
      <c r="K194" s="413"/>
    </row>
    <row r="195" spans="1:12" ht="15" customHeight="1">
      <c r="F195" s="1003"/>
      <c r="K195" s="413"/>
    </row>
    <row r="196" spans="1:12" ht="15" customHeight="1">
      <c r="F196" s="1003"/>
      <c r="K196" s="413"/>
    </row>
    <row r="197" spans="1:12" ht="15" customHeight="1">
      <c r="F197" s="1003"/>
      <c r="K197" s="413"/>
    </row>
    <row r="198" spans="1:12" ht="15" customHeight="1">
      <c r="F198" s="1003"/>
      <c r="K198" s="413"/>
    </row>
    <row r="199" spans="1:12" ht="15" customHeight="1">
      <c r="F199" s="1003"/>
      <c r="K199" s="413"/>
    </row>
    <row r="200" spans="1:12" ht="15" customHeight="1">
      <c r="F200" s="1003"/>
      <c r="K200" s="413"/>
    </row>
    <row r="201" spans="1:12" ht="15" customHeight="1">
      <c r="F201" s="1003"/>
      <c r="K201" s="413"/>
    </row>
    <row r="202" spans="1:12" ht="15" customHeight="1">
      <c r="F202" s="1003"/>
      <c r="K202" s="413"/>
    </row>
    <row r="203" spans="1:12" ht="15" customHeight="1">
      <c r="F203" s="1003"/>
      <c r="K203" s="413"/>
    </row>
    <row r="204" spans="1:12" ht="15" customHeight="1">
      <c r="F204" s="1003"/>
      <c r="K204" s="413"/>
    </row>
    <row r="205" spans="1:12" ht="15" customHeight="1">
      <c r="F205" s="1003"/>
      <c r="K205" s="413"/>
    </row>
    <row r="206" spans="1:12" ht="15" customHeight="1" thickBot="1">
      <c r="F206" s="1003"/>
      <c r="K206" s="413"/>
    </row>
    <row r="207" spans="1:12" ht="16.5" customHeight="1" thickBot="1">
      <c r="A207" s="198" t="s">
        <v>55</v>
      </c>
      <c r="B207" s="4972" t="s">
        <v>656</v>
      </c>
      <c r="C207" s="4973"/>
      <c r="D207" s="4973"/>
      <c r="E207" s="4973"/>
      <c r="F207" s="4973"/>
      <c r="G207" s="4973"/>
      <c r="H207" s="4974"/>
      <c r="I207" s="6"/>
      <c r="J207" s="6"/>
      <c r="K207" s="4"/>
      <c r="L207" s="4"/>
    </row>
    <row r="208" spans="1:12" s="1048" customFormat="1" ht="16.5" customHeight="1">
      <c r="B208" s="1093" t="s">
        <v>457</v>
      </c>
      <c r="C208" s="1094" t="s">
        <v>96</v>
      </c>
      <c r="D208" s="1095"/>
      <c r="E208" s="1096" t="s">
        <v>345</v>
      </c>
      <c r="F208" s="1097"/>
      <c r="G208" s="4981" t="s">
        <v>345</v>
      </c>
      <c r="H208" s="4982"/>
      <c r="I208" s="1036"/>
      <c r="J208" s="1036"/>
      <c r="K208" s="1036"/>
      <c r="L208" s="1036"/>
    </row>
    <row r="209" spans="2:12" s="1048" customFormat="1" ht="16.5" customHeight="1" thickBot="1">
      <c r="B209" s="1098"/>
      <c r="C209" s="1099" t="s">
        <v>655</v>
      </c>
      <c r="D209" s="1100" t="s">
        <v>346</v>
      </c>
      <c r="E209" s="1101" t="s">
        <v>347</v>
      </c>
      <c r="F209" s="1102" t="s">
        <v>647</v>
      </c>
      <c r="G209" s="1103" t="s">
        <v>348</v>
      </c>
      <c r="H209" s="1104" t="s">
        <v>349</v>
      </c>
      <c r="I209" s="1036"/>
      <c r="J209" s="1036"/>
      <c r="K209" s="1036"/>
      <c r="L209" s="1036"/>
    </row>
    <row r="210" spans="2:12" s="3" customFormat="1" ht="10.5" customHeight="1">
      <c r="B210" s="1114" t="s">
        <v>125</v>
      </c>
      <c r="C210" s="1042">
        <v>20162</v>
      </c>
      <c r="D210" s="1042">
        <v>17938</v>
      </c>
      <c r="E210" s="1058">
        <v>2224</v>
      </c>
      <c r="F210" s="1115">
        <v>0</v>
      </c>
      <c r="G210" s="1116">
        <v>1556</v>
      </c>
      <c r="H210" s="1059">
        <v>18606</v>
      </c>
    </row>
    <row r="211" spans="2:12" s="3" customFormat="1" ht="10.5" customHeight="1">
      <c r="B211" s="1114" t="s">
        <v>126</v>
      </c>
      <c r="C211" s="1042">
        <v>24110</v>
      </c>
      <c r="D211" s="1042">
        <v>23590</v>
      </c>
      <c r="E211" s="1058">
        <v>520</v>
      </c>
      <c r="F211" s="1115">
        <v>0</v>
      </c>
      <c r="G211" s="1042">
        <v>1900</v>
      </c>
      <c r="H211" s="1059">
        <v>22210</v>
      </c>
    </row>
    <row r="212" spans="2:12" s="3" customFormat="1" ht="10.5" customHeight="1">
      <c r="B212" s="1114" t="s">
        <v>127</v>
      </c>
      <c r="C212" s="1042">
        <v>27980</v>
      </c>
      <c r="D212" s="1042">
        <v>27980</v>
      </c>
      <c r="E212" s="1058">
        <v>0</v>
      </c>
      <c r="F212" s="1115">
        <v>0</v>
      </c>
      <c r="G212" s="1042">
        <v>2472</v>
      </c>
      <c r="H212" s="1059">
        <v>25508</v>
      </c>
    </row>
    <row r="213" spans="2:12" s="3" customFormat="1" ht="10.5" customHeight="1" thickBot="1">
      <c r="B213" s="1117" t="s">
        <v>401</v>
      </c>
      <c r="C213" s="1118">
        <v>18271</v>
      </c>
      <c r="D213" s="1118">
        <v>18271</v>
      </c>
      <c r="E213" s="1119">
        <v>0</v>
      </c>
      <c r="F213" s="1120">
        <v>0</v>
      </c>
      <c r="G213" s="1042">
        <v>932</v>
      </c>
      <c r="H213" s="1059">
        <v>17339</v>
      </c>
    </row>
    <row r="214" spans="2:12" s="3" customFormat="1" ht="12" thickBot="1">
      <c r="B214" s="1121" t="s">
        <v>634</v>
      </c>
      <c r="C214" s="1122">
        <v>90523</v>
      </c>
      <c r="D214" s="1122">
        <v>87779</v>
      </c>
      <c r="E214" s="1044">
        <v>2744</v>
      </c>
      <c r="F214" s="1123">
        <v>0</v>
      </c>
      <c r="G214" s="1044">
        <v>6860</v>
      </c>
      <c r="H214" s="1490">
        <v>83663</v>
      </c>
    </row>
    <row r="215" spans="2:12" s="3" customFormat="1" ht="10.5" customHeight="1">
      <c r="B215" s="1114" t="s">
        <v>421</v>
      </c>
      <c r="C215" s="1042">
        <v>33464</v>
      </c>
      <c r="D215" s="1042">
        <v>33464</v>
      </c>
      <c r="E215" s="1058">
        <v>0</v>
      </c>
      <c r="F215" s="1115">
        <v>0</v>
      </c>
      <c r="G215" s="1116">
        <v>3560</v>
      </c>
      <c r="H215" s="1059">
        <v>29904</v>
      </c>
    </row>
    <row r="216" spans="2:12" s="3" customFormat="1" ht="10.5" customHeight="1">
      <c r="B216" s="1114" t="s">
        <v>571</v>
      </c>
      <c r="C216" s="1042">
        <v>33460</v>
      </c>
      <c r="D216" s="1042">
        <v>33460</v>
      </c>
      <c r="E216" s="1058">
        <v>0</v>
      </c>
      <c r="F216" s="1115">
        <v>0</v>
      </c>
      <c r="G216" s="1042">
        <v>4128</v>
      </c>
      <c r="H216" s="1059">
        <v>29332</v>
      </c>
    </row>
    <row r="217" spans="2:12" s="3" customFormat="1" ht="10.5" customHeight="1">
      <c r="B217" s="1114" t="s">
        <v>422</v>
      </c>
      <c r="C217" s="1042">
        <v>24508</v>
      </c>
      <c r="D217" s="1042">
        <v>24508</v>
      </c>
      <c r="E217" s="1058">
        <v>0</v>
      </c>
      <c r="F217" s="1115">
        <v>0</v>
      </c>
      <c r="G217" s="1042">
        <v>2992</v>
      </c>
      <c r="H217" s="1059">
        <v>21516</v>
      </c>
    </row>
    <row r="218" spans="2:12" s="3" customFormat="1" ht="10.5" customHeight="1" thickBot="1">
      <c r="B218" s="1117" t="s">
        <v>475</v>
      </c>
      <c r="C218" s="1118">
        <v>59492</v>
      </c>
      <c r="D218" s="1118">
        <v>59492</v>
      </c>
      <c r="E218" s="1119">
        <v>0</v>
      </c>
      <c r="F218" s="1120">
        <v>0</v>
      </c>
      <c r="G218" s="1042">
        <v>3232</v>
      </c>
      <c r="H218" s="1059">
        <v>56260</v>
      </c>
    </row>
    <row r="219" spans="2:12" s="3" customFormat="1" ht="12" thickBot="1">
      <c r="B219" s="1121" t="s">
        <v>635</v>
      </c>
      <c r="C219" s="1122">
        <v>150924</v>
      </c>
      <c r="D219" s="1122">
        <v>150924</v>
      </c>
      <c r="E219" s="1044">
        <v>0</v>
      </c>
      <c r="F219" s="1044">
        <v>0</v>
      </c>
      <c r="G219" s="1044">
        <v>13912</v>
      </c>
      <c r="H219" s="1490">
        <v>137012</v>
      </c>
    </row>
    <row r="220" spans="2:12" s="3" customFormat="1" ht="10.5" customHeight="1">
      <c r="B220" s="1114" t="s">
        <v>522</v>
      </c>
      <c r="C220" s="1042">
        <v>30880</v>
      </c>
      <c r="D220" s="1042">
        <v>30880</v>
      </c>
      <c r="E220" s="1058">
        <v>0</v>
      </c>
      <c r="F220" s="1115">
        <v>0</v>
      </c>
      <c r="G220" s="1116">
        <v>2904</v>
      </c>
      <c r="H220" s="1059">
        <v>27976</v>
      </c>
    </row>
    <row r="221" spans="2:12" s="3" customFormat="1" ht="10.5" customHeight="1">
      <c r="B221" s="1114" t="s">
        <v>480</v>
      </c>
      <c r="C221" s="1042">
        <v>17608</v>
      </c>
      <c r="D221" s="1042">
        <v>17608</v>
      </c>
      <c r="E221" s="1058">
        <v>0</v>
      </c>
      <c r="F221" s="1115">
        <v>0</v>
      </c>
      <c r="G221" s="1042">
        <v>2544</v>
      </c>
      <c r="H221" s="1059">
        <v>15064</v>
      </c>
    </row>
    <row r="222" spans="2:12" s="3" customFormat="1" ht="10.5" customHeight="1">
      <c r="B222" s="1114" t="s">
        <v>494</v>
      </c>
      <c r="C222" s="1042">
        <v>33281</v>
      </c>
      <c r="D222" s="1042">
        <v>33281</v>
      </c>
      <c r="E222" s="1058">
        <v>0</v>
      </c>
      <c r="F222" s="1115">
        <v>0</v>
      </c>
      <c r="G222" s="1042">
        <v>6961</v>
      </c>
      <c r="H222" s="1059">
        <v>26320</v>
      </c>
    </row>
    <row r="223" spans="2:12" s="3" customFormat="1" ht="10.5" customHeight="1" thickBot="1">
      <c r="B223" s="1117" t="s">
        <v>424</v>
      </c>
      <c r="C223" s="1118">
        <v>44806</v>
      </c>
      <c r="D223" s="1118">
        <v>44806</v>
      </c>
      <c r="E223" s="1119">
        <v>0</v>
      </c>
      <c r="F223" s="1120">
        <v>0</v>
      </c>
      <c r="G223" s="1042">
        <v>10651</v>
      </c>
      <c r="H223" s="1059">
        <v>34155</v>
      </c>
    </row>
    <row r="224" spans="2:12" s="3" customFormat="1" ht="12" thickBot="1">
      <c r="B224" s="1121" t="s">
        <v>636</v>
      </c>
      <c r="C224" s="1122">
        <v>126575</v>
      </c>
      <c r="D224" s="1122">
        <v>126575</v>
      </c>
      <c r="E224" s="1044">
        <v>0</v>
      </c>
      <c r="F224" s="1501">
        <v>0</v>
      </c>
      <c r="G224" s="1044">
        <v>23060</v>
      </c>
      <c r="H224" s="1490">
        <v>103515</v>
      </c>
    </row>
    <row r="225" spans="2:14" s="3" customFormat="1" ht="10.5" customHeight="1">
      <c r="B225" s="1033" t="s">
        <v>412</v>
      </c>
      <c r="C225" s="1042">
        <v>41970</v>
      </c>
      <c r="D225" s="1042">
        <v>41970</v>
      </c>
      <c r="E225" s="1058">
        <v>0</v>
      </c>
      <c r="F225" s="1087">
        <v>0</v>
      </c>
      <c r="G225" s="1498">
        <v>9090</v>
      </c>
      <c r="H225" s="1115">
        <v>32880</v>
      </c>
    </row>
    <row r="226" spans="2:14" s="3" customFormat="1" ht="10.5" customHeight="1">
      <c r="B226" s="1033" t="s">
        <v>207</v>
      </c>
      <c r="C226" s="1042">
        <v>44652</v>
      </c>
      <c r="D226" s="1042">
        <v>42636</v>
      </c>
      <c r="E226" s="1058">
        <v>2016</v>
      </c>
      <c r="F226" s="1087">
        <v>0</v>
      </c>
      <c r="G226" s="1498">
        <v>11312</v>
      </c>
      <c r="H226" s="1115">
        <v>33340</v>
      </c>
    </row>
    <row r="227" spans="2:14" s="3" customFormat="1" ht="10.5" customHeight="1">
      <c r="B227" s="1033" t="s">
        <v>328</v>
      </c>
      <c r="C227" s="1042">
        <v>138579</v>
      </c>
      <c r="D227" s="1042">
        <v>136779</v>
      </c>
      <c r="E227" s="1058">
        <v>1392</v>
      </c>
      <c r="F227" s="1087">
        <v>408</v>
      </c>
      <c r="G227" s="1498">
        <v>26524</v>
      </c>
      <c r="H227" s="1115">
        <v>112055</v>
      </c>
    </row>
    <row r="228" spans="2:14" s="3" customFormat="1" ht="10.5" customHeight="1" thickBot="1">
      <c r="B228" s="1033" t="s">
        <v>547</v>
      </c>
      <c r="C228" s="1042">
        <v>23658</v>
      </c>
      <c r="D228" s="1042">
        <v>23498</v>
      </c>
      <c r="E228" s="1058">
        <v>0</v>
      </c>
      <c r="F228" s="1087">
        <v>160</v>
      </c>
      <c r="G228" s="1498">
        <v>3120</v>
      </c>
      <c r="H228" s="1115">
        <v>20538</v>
      </c>
    </row>
    <row r="229" spans="2:14" s="3" customFormat="1" ht="12" thickBot="1">
      <c r="B229" s="1034" t="s">
        <v>637</v>
      </c>
      <c r="C229" s="1047">
        <v>248859</v>
      </c>
      <c r="D229" s="1047">
        <v>244883</v>
      </c>
      <c r="E229" s="1044">
        <v>3408</v>
      </c>
      <c r="F229" s="1125">
        <v>568</v>
      </c>
      <c r="G229" s="1044">
        <v>50046</v>
      </c>
      <c r="H229" s="1490">
        <v>198813</v>
      </c>
    </row>
    <row r="230" spans="2:14" s="3" customFormat="1" ht="10.5" customHeight="1">
      <c r="B230" s="1033" t="s">
        <v>599</v>
      </c>
      <c r="C230" s="1042">
        <v>53154</v>
      </c>
      <c r="D230" s="1042">
        <v>52174</v>
      </c>
      <c r="E230" s="1126">
        <v>0</v>
      </c>
      <c r="F230" s="1059">
        <v>980</v>
      </c>
      <c r="G230" s="1042">
        <v>8182</v>
      </c>
      <c r="H230" s="1059">
        <v>44972</v>
      </c>
    </row>
    <row r="231" spans="2:14" s="3" customFormat="1" ht="10.5" customHeight="1">
      <c r="B231" s="1033" t="s">
        <v>626</v>
      </c>
      <c r="C231" s="1042">
        <v>70767</v>
      </c>
      <c r="D231" s="1042">
        <v>70767</v>
      </c>
      <c r="E231" s="1126">
        <v>0</v>
      </c>
      <c r="F231" s="1059">
        <v>0</v>
      </c>
      <c r="G231" s="1042">
        <v>7424</v>
      </c>
      <c r="H231" s="1059">
        <v>63343</v>
      </c>
    </row>
    <row r="232" spans="2:14" s="3" customFormat="1" ht="10.5" customHeight="1">
      <c r="B232" s="1033" t="s">
        <v>638</v>
      </c>
      <c r="C232" s="1042">
        <v>99753</v>
      </c>
      <c r="D232" s="1042">
        <v>99753</v>
      </c>
      <c r="E232" s="1126">
        <v>0</v>
      </c>
      <c r="F232" s="1059">
        <v>0</v>
      </c>
      <c r="G232" s="1042">
        <v>11980</v>
      </c>
      <c r="H232" s="1059">
        <v>87773</v>
      </c>
    </row>
    <row r="233" spans="2:14" s="3" customFormat="1" ht="10.5" customHeight="1" thickBot="1">
      <c r="B233" s="1033" t="s">
        <v>639</v>
      </c>
      <c r="C233" s="1127">
        <v>53505</v>
      </c>
      <c r="D233" s="1042">
        <v>53211</v>
      </c>
      <c r="E233" s="1126">
        <v>0</v>
      </c>
      <c r="F233" s="1059">
        <v>294</v>
      </c>
      <c r="G233" s="1042">
        <v>6614</v>
      </c>
      <c r="H233" s="1059">
        <v>46891</v>
      </c>
    </row>
    <row r="234" spans="2:14" s="3" customFormat="1" ht="12" thickBot="1">
      <c r="B234" s="1034" t="s">
        <v>640</v>
      </c>
      <c r="C234" s="1044">
        <f t="shared" ref="C234:H234" si="6">SUM(C230:C233)</f>
        <v>277179</v>
      </c>
      <c r="D234" s="1500">
        <f t="shared" si="6"/>
        <v>275905</v>
      </c>
      <c r="E234" s="1500">
        <f t="shared" si="6"/>
        <v>0</v>
      </c>
      <c r="F234" s="1500">
        <f t="shared" si="6"/>
        <v>1274</v>
      </c>
      <c r="G234" s="1500">
        <f t="shared" si="6"/>
        <v>34200</v>
      </c>
      <c r="H234" s="1500">
        <f t="shared" si="6"/>
        <v>242979</v>
      </c>
    </row>
    <row r="235" spans="2:14" s="3" customFormat="1" ht="10.5" customHeight="1">
      <c r="B235" s="1475" t="s">
        <v>689</v>
      </c>
      <c r="C235" s="1487">
        <v>148131</v>
      </c>
      <c r="D235" s="1134">
        <v>148131</v>
      </c>
      <c r="E235" s="1496">
        <v>0</v>
      </c>
      <c r="F235" s="1502">
        <v>0</v>
      </c>
      <c r="G235" s="1134">
        <v>18772</v>
      </c>
      <c r="H235" s="1136">
        <v>129359</v>
      </c>
    </row>
    <row r="236" spans="2:14" s="3" customFormat="1" ht="10.5" customHeight="1">
      <c r="B236" s="1114" t="s">
        <v>707</v>
      </c>
      <c r="C236" s="1041">
        <v>281552</v>
      </c>
      <c r="D236" s="1042">
        <v>245992</v>
      </c>
      <c r="E236" s="1058">
        <v>14760</v>
      </c>
      <c r="F236" s="1115">
        <v>20800</v>
      </c>
      <c r="G236" s="1042">
        <v>21770</v>
      </c>
      <c r="H236" s="1059">
        <v>259782</v>
      </c>
    </row>
    <row r="237" spans="2:14" s="3" customFormat="1" ht="10.5" customHeight="1">
      <c r="B237" s="1114" t="s">
        <v>708</v>
      </c>
      <c r="C237" s="1041">
        <v>85591</v>
      </c>
      <c r="D237" s="1042">
        <v>55448</v>
      </c>
      <c r="E237" s="1058">
        <v>30143</v>
      </c>
      <c r="F237" s="1115">
        <v>0</v>
      </c>
      <c r="G237" s="1042">
        <v>36183</v>
      </c>
      <c r="H237" s="1059">
        <v>49408</v>
      </c>
      <c r="J237" s="23"/>
      <c r="K237" s="339"/>
      <c r="L237" s="23"/>
      <c r="M237" s="23"/>
      <c r="N237" s="413"/>
    </row>
    <row r="238" spans="2:14" s="3" customFormat="1" ht="10.5" customHeight="1" thickBot="1">
      <c r="B238" s="1114" t="s">
        <v>709</v>
      </c>
      <c r="C238" s="1041">
        <v>65841</v>
      </c>
      <c r="D238" s="1042">
        <v>31548</v>
      </c>
      <c r="E238" s="1058">
        <v>9333</v>
      </c>
      <c r="F238" s="1115">
        <v>24960</v>
      </c>
      <c r="G238" s="1042">
        <v>0</v>
      </c>
      <c r="H238" s="1059">
        <v>65841</v>
      </c>
      <c r="J238" s="1087"/>
      <c r="K238" s="1087"/>
      <c r="L238" s="1087"/>
      <c r="M238" s="339"/>
    </row>
    <row r="239" spans="2:14" s="3" customFormat="1" ht="10.5" customHeight="1" thickBot="1">
      <c r="B239" s="1474" t="s">
        <v>721</v>
      </c>
      <c r="C239" s="1500">
        <f t="shared" ref="C239:H239" si="7">SUM(C235:C238)</f>
        <v>581115</v>
      </c>
      <c r="D239" s="1500">
        <f t="shared" si="7"/>
        <v>481119</v>
      </c>
      <c r="E239" s="1500">
        <f t="shared" si="7"/>
        <v>54236</v>
      </c>
      <c r="F239" s="1500">
        <f t="shared" si="7"/>
        <v>45760</v>
      </c>
      <c r="G239" s="1500">
        <f t="shared" si="7"/>
        <v>76725</v>
      </c>
      <c r="H239" s="1500">
        <f t="shared" si="7"/>
        <v>504390</v>
      </c>
      <c r="J239" s="1087"/>
      <c r="K239" s="1087"/>
      <c r="L239" s="339"/>
      <c r="M239" s="23"/>
    </row>
    <row r="240" spans="2:14" s="3" customFormat="1" ht="10.5" customHeight="1">
      <c r="B240" s="1475" t="s">
        <v>725</v>
      </c>
      <c r="C240" s="1487">
        <v>35064</v>
      </c>
      <c r="D240" s="1134">
        <v>4424</v>
      </c>
      <c r="E240" s="1496">
        <v>30640</v>
      </c>
      <c r="F240" s="1502">
        <v>0</v>
      </c>
      <c r="G240" s="1134">
        <v>0</v>
      </c>
      <c r="H240" s="1136">
        <v>35064</v>
      </c>
      <c r="K240" s="413"/>
    </row>
    <row r="241" spans="1:12" s="3" customFormat="1" ht="10.5" customHeight="1">
      <c r="B241" s="1114" t="s">
        <v>726</v>
      </c>
      <c r="C241" s="1041">
        <v>172914</v>
      </c>
      <c r="D241" s="1042">
        <v>142568</v>
      </c>
      <c r="E241" s="1058">
        <v>30346</v>
      </c>
      <c r="F241" s="1115">
        <v>0</v>
      </c>
      <c r="G241" s="1042">
        <v>0</v>
      </c>
      <c r="H241" s="1059">
        <v>172914</v>
      </c>
      <c r="K241" s="413"/>
    </row>
    <row r="242" spans="1:12" s="3" customFormat="1" ht="13.5" customHeight="1">
      <c r="B242" s="1114" t="s">
        <v>727</v>
      </c>
      <c r="C242" s="1041">
        <v>143868</v>
      </c>
      <c r="D242" s="1042">
        <v>122576</v>
      </c>
      <c r="E242" s="1058">
        <v>20955</v>
      </c>
      <c r="F242" s="1115">
        <v>337</v>
      </c>
      <c r="G242" s="1042">
        <v>12614</v>
      </c>
      <c r="H242" s="1059">
        <v>131254</v>
      </c>
    </row>
    <row r="243" spans="1:12" s="3" customFormat="1" ht="13.5" customHeight="1" thickBot="1">
      <c r="B243" s="1114" t="s">
        <v>728</v>
      </c>
      <c r="C243" s="1041">
        <v>661065</v>
      </c>
      <c r="D243" s="1042">
        <v>622894</v>
      </c>
      <c r="E243" s="1058">
        <v>28010</v>
      </c>
      <c r="F243" s="1115">
        <v>10161</v>
      </c>
      <c r="G243" s="1042">
        <v>0</v>
      </c>
      <c r="H243" s="1059">
        <v>661065</v>
      </c>
    </row>
    <row r="244" spans="1:12" s="3" customFormat="1" ht="13.5" customHeight="1" thickBot="1">
      <c r="B244" s="1474" t="s">
        <v>760</v>
      </c>
      <c r="C244" s="1500">
        <f t="shared" ref="C244:H244" si="8">SUM(C240:C243)</f>
        <v>1012911</v>
      </c>
      <c r="D244" s="1500">
        <f t="shared" si="8"/>
        <v>892462</v>
      </c>
      <c r="E244" s="1500">
        <f t="shared" si="8"/>
        <v>109951</v>
      </c>
      <c r="F244" s="1500">
        <f t="shared" si="8"/>
        <v>10498</v>
      </c>
      <c r="G244" s="1500">
        <f t="shared" si="8"/>
        <v>12614</v>
      </c>
      <c r="H244" s="1500">
        <f t="shared" si="8"/>
        <v>1000297</v>
      </c>
    </row>
    <row r="245" spans="1:12" s="3" customFormat="1" ht="6.6" customHeight="1" thickBot="1">
      <c r="B245" s="1921"/>
      <c r="C245" s="1928"/>
      <c r="D245" s="1928"/>
      <c r="E245" s="1928"/>
      <c r="F245" s="1928"/>
      <c r="G245" s="1928"/>
      <c r="H245" s="1929"/>
    </row>
    <row r="246" spans="1:12" s="3" customFormat="1" ht="11.25">
      <c r="B246" s="1037" t="s">
        <v>350</v>
      </c>
      <c r="C246" s="1037"/>
      <c r="D246" s="1037"/>
      <c r="E246" s="4965" t="s">
        <v>661</v>
      </c>
      <c r="F246" s="4965"/>
      <c r="G246" s="1037"/>
      <c r="H246" s="1037"/>
    </row>
    <row r="247" spans="1:12" ht="13.5" thickBot="1"/>
    <row r="248" spans="1:12" ht="16.5" customHeight="1" thickBot="1">
      <c r="A248" s="198" t="s">
        <v>657</v>
      </c>
      <c r="B248" s="4972" t="s">
        <v>658</v>
      </c>
      <c r="C248" s="4973"/>
      <c r="D248" s="4973"/>
      <c r="E248" s="4973"/>
      <c r="F248" s="4973"/>
      <c r="G248" s="4973"/>
      <c r="H248" s="4974"/>
      <c r="I248" s="6"/>
      <c r="J248" s="6"/>
      <c r="K248" s="4"/>
      <c r="L248" s="4"/>
    </row>
    <row r="249" spans="1:12" s="1048" customFormat="1" ht="14.25" customHeight="1">
      <c r="B249" s="1093" t="s">
        <v>457</v>
      </c>
      <c r="C249" s="1094" t="s">
        <v>96</v>
      </c>
      <c r="D249" s="4975" t="s">
        <v>345</v>
      </c>
      <c r="E249" s="4976"/>
      <c r="F249" s="4976"/>
      <c r="G249" s="4976"/>
      <c r="H249" s="4977"/>
      <c r="I249" s="1187"/>
      <c r="J249" s="1193"/>
      <c r="K249" s="1193"/>
      <c r="L249" s="1092"/>
    </row>
    <row r="250" spans="1:12" s="1048" customFormat="1" ht="27" customHeight="1" thickBot="1">
      <c r="B250" s="1098"/>
      <c r="C250" s="1099" t="s">
        <v>655</v>
      </c>
      <c r="D250" s="1148" t="s">
        <v>346</v>
      </c>
      <c r="E250" s="1149" t="s">
        <v>347</v>
      </c>
      <c r="F250" s="1150" t="s">
        <v>647</v>
      </c>
      <c r="G250" s="1151" t="s">
        <v>659</v>
      </c>
      <c r="H250" s="1192" t="s">
        <v>660</v>
      </c>
      <c r="I250" s="1187"/>
      <c r="J250" s="1187"/>
      <c r="K250" s="1188"/>
      <c r="L250" s="1092"/>
    </row>
    <row r="251" spans="1:12" ht="10.5" customHeight="1">
      <c r="B251" s="1027" t="s">
        <v>412</v>
      </c>
      <c r="C251" s="1030">
        <v>1805</v>
      </c>
      <c r="D251" s="1030"/>
      <c r="E251" s="1140"/>
      <c r="F251" s="1140"/>
      <c r="G251" s="1140"/>
      <c r="H251" s="1141">
        <v>1805</v>
      </c>
      <c r="I251" s="1110"/>
      <c r="J251" s="1189"/>
      <c r="K251" s="1190"/>
      <c r="L251" s="157"/>
    </row>
    <row r="252" spans="1:12" ht="10.5" customHeight="1">
      <c r="B252" s="1028" t="s">
        <v>207</v>
      </c>
      <c r="C252" s="1030">
        <v>8061</v>
      </c>
      <c r="D252" s="1030"/>
      <c r="E252" s="1140"/>
      <c r="F252" s="1140"/>
      <c r="G252" s="1140"/>
      <c r="H252" s="1141">
        <v>8061</v>
      </c>
      <c r="I252" s="1110"/>
      <c r="J252" s="1189"/>
      <c r="K252" s="1190"/>
      <c r="L252" s="157"/>
    </row>
    <row r="253" spans="1:12" ht="10.5" customHeight="1">
      <c r="B253" s="1028" t="s">
        <v>328</v>
      </c>
      <c r="C253" s="1030">
        <v>19958</v>
      </c>
      <c r="D253" s="1030">
        <v>1845</v>
      </c>
      <c r="E253" s="1105">
        <v>2608</v>
      </c>
      <c r="F253" s="1050">
        <v>501</v>
      </c>
      <c r="G253" s="1143">
        <v>7150</v>
      </c>
      <c r="H253" s="1051">
        <v>7854</v>
      </c>
      <c r="I253" s="1110"/>
      <c r="J253" s="1191"/>
      <c r="K253" s="1191"/>
      <c r="L253" s="157"/>
    </row>
    <row r="254" spans="1:12" ht="10.5" customHeight="1" thickBot="1">
      <c r="B254" s="1054" t="s">
        <v>547</v>
      </c>
      <c r="C254" s="1106">
        <v>30898</v>
      </c>
      <c r="D254" s="1106">
        <v>3585</v>
      </c>
      <c r="E254" s="1107">
        <v>23749</v>
      </c>
      <c r="F254" s="1111">
        <v>2103</v>
      </c>
      <c r="G254" s="1144">
        <v>1461</v>
      </c>
      <c r="H254" s="1145">
        <v>0</v>
      </c>
      <c r="I254" s="1110"/>
      <c r="J254" s="1110"/>
      <c r="K254" s="1191"/>
      <c r="L254" s="157"/>
    </row>
    <row r="255" spans="1:12" ht="13.5" thickBot="1">
      <c r="B255" s="1029" t="s">
        <v>637</v>
      </c>
      <c r="C255" s="1108">
        <v>60722</v>
      </c>
      <c r="D255" s="1108">
        <v>5430</v>
      </c>
      <c r="E255" s="1112">
        <v>26357</v>
      </c>
      <c r="F255" s="1113">
        <v>2604</v>
      </c>
      <c r="G255" s="1146">
        <v>8611</v>
      </c>
      <c r="H255" s="1147">
        <v>17720</v>
      </c>
      <c r="I255" s="1109"/>
      <c r="J255" s="1109"/>
      <c r="K255" s="1109"/>
      <c r="L255" s="157"/>
    </row>
    <row r="256" spans="1:12" ht="10.5" customHeight="1">
      <c r="B256" s="1028" t="s">
        <v>599</v>
      </c>
      <c r="C256" s="1030">
        <v>69867</v>
      </c>
      <c r="D256" s="1030">
        <v>11496</v>
      </c>
      <c r="E256" s="1152">
        <v>12089</v>
      </c>
      <c r="F256" s="1152">
        <v>13694</v>
      </c>
      <c r="G256" s="1152">
        <v>32588</v>
      </c>
      <c r="H256" s="1153"/>
      <c r="I256" s="1110"/>
      <c r="J256" s="1191"/>
      <c r="K256" s="1190"/>
      <c r="L256" s="157"/>
    </row>
    <row r="257" spans="2:16" ht="10.5" customHeight="1">
      <c r="B257" s="1028" t="s">
        <v>626</v>
      </c>
      <c r="C257" s="1030">
        <v>84000</v>
      </c>
      <c r="D257" s="1030">
        <v>6345</v>
      </c>
      <c r="E257" s="1152">
        <v>19181</v>
      </c>
      <c r="F257" s="1152">
        <v>28754</v>
      </c>
      <c r="G257" s="1152">
        <v>29720</v>
      </c>
      <c r="H257" s="1153"/>
      <c r="I257" s="1110"/>
      <c r="J257" s="1191"/>
      <c r="K257" s="1190"/>
      <c r="L257" s="157"/>
    </row>
    <row r="258" spans="2:16" ht="10.5" customHeight="1">
      <c r="B258" s="1028" t="s">
        <v>638</v>
      </c>
      <c r="C258" s="1030">
        <v>188159</v>
      </c>
      <c r="D258" s="1030">
        <v>139808</v>
      </c>
      <c r="E258" s="1105">
        <v>10210</v>
      </c>
      <c r="F258" s="1105">
        <v>18723</v>
      </c>
      <c r="G258" s="1050">
        <v>19418</v>
      </c>
      <c r="H258" s="1141"/>
      <c r="I258" s="1110"/>
      <c r="J258" s="1191"/>
      <c r="K258" s="1190"/>
      <c r="L258" s="157"/>
    </row>
    <row r="259" spans="2:16" ht="10.5" customHeight="1" thickBot="1">
      <c r="B259" s="1028" t="s">
        <v>639</v>
      </c>
      <c r="C259" s="1030">
        <v>102583</v>
      </c>
      <c r="D259" s="1030">
        <v>76230</v>
      </c>
      <c r="E259" s="1105">
        <v>3688</v>
      </c>
      <c r="F259" s="1105">
        <v>9359</v>
      </c>
      <c r="G259" s="1154">
        <v>13306</v>
      </c>
      <c r="H259" s="1155"/>
      <c r="I259" s="1110"/>
      <c r="J259" s="1110"/>
      <c r="K259" s="1191"/>
      <c r="L259" s="157"/>
    </row>
    <row r="260" spans="2:16" ht="13.5" thickBot="1">
      <c r="B260" s="1504" t="s">
        <v>640</v>
      </c>
      <c r="C260" s="1505">
        <f t="shared" ref="C260:H260" si="9">SUM(C256:C259)</f>
        <v>444609</v>
      </c>
      <c r="D260" s="1506">
        <f t="shared" si="9"/>
        <v>233879</v>
      </c>
      <c r="E260" s="1507">
        <f t="shared" si="9"/>
        <v>45168</v>
      </c>
      <c r="F260" s="1507">
        <f t="shared" si="9"/>
        <v>70530</v>
      </c>
      <c r="G260" s="1507">
        <f t="shared" si="9"/>
        <v>95032</v>
      </c>
      <c r="H260" s="1508">
        <f t="shared" si="9"/>
        <v>0</v>
      </c>
      <c r="I260" s="1110"/>
      <c r="J260" s="1110"/>
      <c r="K260" s="1110"/>
      <c r="L260" s="157"/>
    </row>
    <row r="261" spans="2:16" ht="10.5" customHeight="1">
      <c r="B261" s="1509" t="s">
        <v>703</v>
      </c>
      <c r="C261" s="1511">
        <v>119354</v>
      </c>
      <c r="D261" s="1513">
        <v>59172</v>
      </c>
      <c r="E261" s="1514">
        <v>10507</v>
      </c>
      <c r="F261" s="1514">
        <v>29740</v>
      </c>
      <c r="G261" s="1514">
        <v>19935</v>
      </c>
      <c r="H261" s="1515">
        <v>0</v>
      </c>
      <c r="I261" s="1110"/>
      <c r="J261" s="1110"/>
      <c r="K261" s="1110"/>
      <c r="L261" s="157"/>
    </row>
    <row r="262" spans="2:16" ht="10.5" customHeight="1">
      <c r="B262" s="1510" t="s">
        <v>707</v>
      </c>
      <c r="C262" s="1512">
        <v>114915</v>
      </c>
      <c r="D262" s="1516">
        <v>53956</v>
      </c>
      <c r="E262" s="1050">
        <v>12638</v>
      </c>
      <c r="F262" s="1050">
        <v>26470</v>
      </c>
      <c r="G262" s="1050">
        <v>21851</v>
      </c>
      <c r="H262" s="1141">
        <v>0</v>
      </c>
      <c r="I262" s="1110"/>
      <c r="J262" s="1110"/>
      <c r="K262" s="1110"/>
      <c r="L262" s="157"/>
    </row>
    <row r="263" spans="2:16" ht="10.5" customHeight="1">
      <c r="B263" s="1510" t="s">
        <v>708</v>
      </c>
      <c r="C263" s="1512">
        <v>177997</v>
      </c>
      <c r="D263" s="1516">
        <v>145008</v>
      </c>
      <c r="E263" s="1050">
        <v>2200</v>
      </c>
      <c r="F263" s="1050">
        <v>12579</v>
      </c>
      <c r="G263" s="1050">
        <v>18210</v>
      </c>
      <c r="H263" s="1141">
        <v>0</v>
      </c>
      <c r="I263" s="1110"/>
      <c r="J263" s="1110"/>
      <c r="K263" s="1110"/>
      <c r="L263" s="157"/>
    </row>
    <row r="264" spans="2:16" ht="10.5" customHeight="1" thickBot="1">
      <c r="B264" s="1510" t="s">
        <v>709</v>
      </c>
      <c r="C264" s="1512">
        <v>14192</v>
      </c>
      <c r="D264" s="1516">
        <v>0</v>
      </c>
      <c r="E264" s="1050">
        <v>264</v>
      </c>
      <c r="F264" s="1050">
        <v>6256</v>
      </c>
      <c r="G264" s="1050">
        <v>7672</v>
      </c>
      <c r="H264" s="1141">
        <v>0</v>
      </c>
      <c r="I264" s="1110"/>
      <c r="J264" s="1110"/>
      <c r="K264" s="1110"/>
      <c r="L264" s="157"/>
    </row>
    <row r="265" spans="2:16" ht="10.5" customHeight="1" thickBot="1">
      <c r="B265" s="1504" t="s">
        <v>721</v>
      </c>
      <c r="C265" s="1505">
        <f t="shared" ref="C265:H265" si="10">SUM(C261:C264)</f>
        <v>426458</v>
      </c>
      <c r="D265" s="1506">
        <f t="shared" si="10"/>
        <v>258136</v>
      </c>
      <c r="E265" s="1507">
        <f t="shared" si="10"/>
        <v>25609</v>
      </c>
      <c r="F265" s="1507">
        <f t="shared" si="10"/>
        <v>75045</v>
      </c>
      <c r="G265" s="1507">
        <f t="shared" si="10"/>
        <v>67668</v>
      </c>
      <c r="H265" s="1508">
        <f t="shared" si="10"/>
        <v>0</v>
      </c>
      <c r="I265" s="1110"/>
      <c r="J265" s="1110"/>
      <c r="K265" s="1110"/>
      <c r="L265" s="157"/>
    </row>
    <row r="266" spans="2:16" ht="10.5" customHeight="1">
      <c r="B266" s="1509" t="s">
        <v>725</v>
      </c>
      <c r="C266" s="1511">
        <v>390445</v>
      </c>
      <c r="D266" s="1513">
        <v>323908</v>
      </c>
      <c r="E266" s="1514">
        <v>5782</v>
      </c>
      <c r="F266" s="1514">
        <v>11075</v>
      </c>
      <c r="G266" s="1514">
        <v>49680</v>
      </c>
      <c r="H266" s="1515">
        <v>0</v>
      </c>
      <c r="I266" s="1110"/>
      <c r="J266" s="1110"/>
      <c r="K266" s="1110"/>
      <c r="L266" s="157"/>
    </row>
    <row r="267" spans="2:16" ht="10.5" customHeight="1">
      <c r="B267" s="1510" t="s">
        <v>726</v>
      </c>
      <c r="C267" s="1512">
        <v>125777</v>
      </c>
      <c r="D267" s="1516">
        <v>10810</v>
      </c>
      <c r="E267" s="1050">
        <v>21781</v>
      </c>
      <c r="F267" s="1050">
        <v>59901</v>
      </c>
      <c r="G267" s="1050">
        <v>33285</v>
      </c>
      <c r="H267" s="1141">
        <v>0</v>
      </c>
      <c r="I267" s="1110"/>
      <c r="J267" s="1110"/>
      <c r="K267" s="1110"/>
      <c r="L267" s="157"/>
    </row>
    <row r="268" spans="2:16" ht="12" customHeight="1">
      <c r="B268" s="1510" t="s">
        <v>727</v>
      </c>
      <c r="C268" s="1512">
        <v>39383</v>
      </c>
      <c r="D268" s="1516">
        <v>16000</v>
      </c>
      <c r="E268" s="1050">
        <v>3640</v>
      </c>
      <c r="F268" s="1050">
        <v>13643</v>
      </c>
      <c r="G268" s="1050">
        <v>6100</v>
      </c>
      <c r="H268" s="1141">
        <v>0</v>
      </c>
      <c r="I268" s="1110"/>
      <c r="J268" s="1110"/>
      <c r="K268" s="1110"/>
      <c r="L268" s="157"/>
    </row>
    <row r="269" spans="2:16" ht="12" customHeight="1" thickBot="1">
      <c r="B269" s="1510" t="s">
        <v>728</v>
      </c>
      <c r="C269" s="1512">
        <v>50625</v>
      </c>
      <c r="D269" s="1516">
        <v>0</v>
      </c>
      <c r="E269" s="1050">
        <v>500</v>
      </c>
      <c r="F269" s="1050">
        <v>34060</v>
      </c>
      <c r="G269" s="1050">
        <v>16065</v>
      </c>
      <c r="H269" s="1141">
        <v>0</v>
      </c>
      <c r="I269" s="1110"/>
      <c r="J269" s="1110"/>
      <c r="K269" s="1110"/>
      <c r="L269" s="157"/>
    </row>
    <row r="270" spans="2:16" ht="12" customHeight="1" thickBot="1">
      <c r="B270" s="1504" t="s">
        <v>760</v>
      </c>
      <c r="C270" s="1505">
        <f t="shared" ref="C270:H270" si="11">SUM(C266:C269)</f>
        <v>606230</v>
      </c>
      <c r="D270" s="1506">
        <f t="shared" si="11"/>
        <v>350718</v>
      </c>
      <c r="E270" s="1507">
        <f t="shared" si="11"/>
        <v>31703</v>
      </c>
      <c r="F270" s="1507">
        <f t="shared" si="11"/>
        <v>118679</v>
      </c>
      <c r="G270" s="1507">
        <f t="shared" si="11"/>
        <v>105130</v>
      </c>
      <c r="H270" s="1508">
        <f t="shared" si="11"/>
        <v>0</v>
      </c>
      <c r="I270" s="1110"/>
      <c r="J270" s="1110"/>
      <c r="K270" s="1110"/>
      <c r="L270" s="157"/>
    </row>
    <row r="271" spans="2:16" ht="5.45" customHeight="1" thickBot="1">
      <c r="B271" s="1930"/>
      <c r="C271" s="1931"/>
      <c r="D271" s="1931"/>
      <c r="E271" s="1931"/>
      <c r="F271" s="1931"/>
      <c r="G271" s="1931"/>
      <c r="H271" s="1932"/>
      <c r="I271" s="1110"/>
      <c r="J271" s="1110"/>
      <c r="K271" s="1110"/>
      <c r="L271" s="157"/>
    </row>
    <row r="272" spans="2:16">
      <c r="B272" s="1037" t="s">
        <v>350</v>
      </c>
      <c r="C272" s="1037"/>
      <c r="D272" s="1037"/>
      <c r="E272" s="4965" t="s">
        <v>661</v>
      </c>
      <c r="F272" s="4965"/>
      <c r="G272" s="1048"/>
      <c r="H272" s="1048"/>
      <c r="I272" s="1084"/>
      <c r="J272" s="1084"/>
      <c r="K272" s="1825"/>
      <c r="L272" s="1825"/>
      <c r="M272" s="1825"/>
      <c r="N272" s="1825"/>
      <c r="O272" s="1825"/>
      <c r="P272" s="1825"/>
    </row>
    <row r="273" spans="2:17" ht="6.75" customHeight="1" thickBot="1">
      <c r="G273" s="23"/>
      <c r="H273" s="23"/>
      <c r="I273" s="157"/>
      <c r="J273" s="157"/>
      <c r="K273" s="157"/>
      <c r="L273" s="157"/>
    </row>
    <row r="274" spans="2:17" ht="15" customHeight="1" thickBot="1">
      <c r="B274" s="4980" t="s">
        <v>658</v>
      </c>
      <c r="C274" s="4421"/>
      <c r="D274" s="4421"/>
      <c r="E274" s="4421"/>
      <c r="F274" s="4421"/>
      <c r="G274" s="4422"/>
      <c r="H274" s="1183"/>
    </row>
    <row r="275" spans="2:17" ht="15" customHeight="1" thickBot="1">
      <c r="B275" s="1184"/>
      <c r="C275" s="1448" t="s">
        <v>655</v>
      </c>
      <c r="D275" s="1185" t="s">
        <v>348</v>
      </c>
      <c r="E275" s="1186" t="s">
        <v>349</v>
      </c>
      <c r="F275" s="5031" t="s">
        <v>663</v>
      </c>
      <c r="G275" s="4430"/>
      <c r="H275" s="23"/>
    </row>
    <row r="276" spans="2:17" ht="10.5" customHeight="1">
      <c r="B276" s="1027" t="s">
        <v>412</v>
      </c>
      <c r="C276" s="1030">
        <v>1805</v>
      </c>
      <c r="D276" s="1030"/>
      <c r="E276" s="1142"/>
      <c r="F276" s="5026">
        <v>1805</v>
      </c>
      <c r="G276" s="4964"/>
    </row>
    <row r="277" spans="2:17" ht="10.5" customHeight="1">
      <c r="B277" s="1028" t="s">
        <v>207</v>
      </c>
      <c r="C277" s="1030">
        <v>8061</v>
      </c>
      <c r="D277" s="1030"/>
      <c r="E277" s="1140"/>
      <c r="F277" s="5026">
        <v>8061</v>
      </c>
      <c r="G277" s="4964"/>
      <c r="J277" s="413"/>
    </row>
    <row r="278" spans="2:17" ht="10.5" customHeight="1">
      <c r="B278" s="1028" t="s">
        <v>328</v>
      </c>
      <c r="C278" s="1030">
        <v>19958</v>
      </c>
      <c r="D278" s="1030">
        <v>418</v>
      </c>
      <c r="E278" s="1450">
        <v>4536</v>
      </c>
      <c r="F278" s="5027">
        <v>15004</v>
      </c>
      <c r="G278" s="4964"/>
    </row>
    <row r="279" spans="2:17" ht="10.5" customHeight="1" thickBot="1">
      <c r="B279" s="1054" t="s">
        <v>547</v>
      </c>
      <c r="C279" s="1106">
        <v>30898</v>
      </c>
      <c r="D279" s="1106">
        <v>1286</v>
      </c>
      <c r="E279" s="1111">
        <v>29612</v>
      </c>
      <c r="F279" s="5027">
        <v>0</v>
      </c>
      <c r="G279" s="4964"/>
    </row>
    <row r="280" spans="2:17" ht="13.5" thickBot="1">
      <c r="B280" s="1029" t="s">
        <v>637</v>
      </c>
      <c r="C280" s="1108">
        <v>60722</v>
      </c>
      <c r="D280" s="1108">
        <v>1704</v>
      </c>
      <c r="E280" s="1449">
        <v>34148</v>
      </c>
      <c r="F280" s="5024">
        <v>24870</v>
      </c>
      <c r="G280" s="4430"/>
    </row>
    <row r="281" spans="2:17" ht="10.5" customHeight="1">
      <c r="B281" s="1028" t="s">
        <v>599</v>
      </c>
      <c r="C281" s="1030">
        <v>69867</v>
      </c>
      <c r="D281" s="1030">
        <v>5925</v>
      </c>
      <c r="E281" s="1152">
        <v>63942</v>
      </c>
      <c r="F281" s="5025"/>
      <c r="G281" s="4960"/>
    </row>
    <row r="282" spans="2:17" ht="10.5" customHeight="1">
      <c r="B282" s="1028" t="s">
        <v>626</v>
      </c>
      <c r="C282" s="1030">
        <v>84000</v>
      </c>
      <c r="D282" s="1030">
        <v>13864</v>
      </c>
      <c r="E282" s="1152">
        <v>70136</v>
      </c>
      <c r="F282" s="5025"/>
      <c r="G282" s="4960"/>
    </row>
    <row r="283" spans="2:17" ht="10.5" customHeight="1">
      <c r="B283" s="1028" t="s">
        <v>638</v>
      </c>
      <c r="C283" s="1030">
        <v>188159</v>
      </c>
      <c r="D283" s="1030">
        <v>4940</v>
      </c>
      <c r="E283" s="1450">
        <v>183219</v>
      </c>
      <c r="F283" s="5025"/>
      <c r="G283" s="4960"/>
    </row>
    <row r="284" spans="2:17" ht="10.5" customHeight="1" thickBot="1">
      <c r="B284" s="1028" t="s">
        <v>639</v>
      </c>
      <c r="C284" s="1030">
        <v>102583</v>
      </c>
      <c r="D284" s="1030">
        <v>37887</v>
      </c>
      <c r="E284" s="1105">
        <v>64696</v>
      </c>
      <c r="F284" s="5025"/>
      <c r="G284" s="4960"/>
    </row>
    <row r="285" spans="2:17" ht="13.5" thickBot="1">
      <c r="B285" s="1519" t="s">
        <v>640</v>
      </c>
      <c r="C285" s="1518">
        <f>SUM(C281:C284)</f>
        <v>444609</v>
      </c>
      <c r="D285" s="1520">
        <f>SUM(D281:D284)</f>
        <v>62616</v>
      </c>
      <c r="E285" s="1156">
        <f>SUM(E281:E284)</f>
        <v>381993</v>
      </c>
      <c r="F285" s="4961">
        <f>SUM(F281:F284)</f>
        <v>0</v>
      </c>
      <c r="G285" s="4962"/>
    </row>
    <row r="286" spans="2:17" ht="10.5" customHeight="1">
      <c r="B286" s="1503" t="s">
        <v>703</v>
      </c>
      <c r="C286" s="1512">
        <v>119354</v>
      </c>
      <c r="D286" s="1110">
        <v>13267</v>
      </c>
      <c r="E286" s="1517">
        <v>106087</v>
      </c>
      <c r="F286" s="4957">
        <v>0</v>
      </c>
      <c r="G286" s="4958"/>
    </row>
    <row r="287" spans="2:17" ht="10.5" customHeight="1">
      <c r="B287" s="1503" t="s">
        <v>707</v>
      </c>
      <c r="C287" s="1512">
        <v>114915</v>
      </c>
      <c r="D287" s="1110">
        <v>8148</v>
      </c>
      <c r="E287" s="1517">
        <v>106767</v>
      </c>
      <c r="F287" s="4957">
        <v>0</v>
      </c>
      <c r="G287" s="4958"/>
    </row>
    <row r="288" spans="2:17" ht="10.5" customHeight="1">
      <c r="B288" s="1503" t="s">
        <v>708</v>
      </c>
      <c r="C288" s="1512">
        <v>177997</v>
      </c>
      <c r="D288" s="1110">
        <v>4728</v>
      </c>
      <c r="E288" s="1517">
        <v>173269</v>
      </c>
      <c r="F288" s="5023">
        <v>0</v>
      </c>
      <c r="G288" s="4969"/>
      <c r="M288" s="3"/>
      <c r="N288" s="3"/>
      <c r="O288" s="3"/>
      <c r="P288" s="3"/>
      <c r="Q288" s="3"/>
    </row>
    <row r="289" spans="2:9" ht="10.5" customHeight="1" thickBot="1">
      <c r="B289" s="1503" t="s">
        <v>709</v>
      </c>
      <c r="C289" s="1512">
        <v>14192</v>
      </c>
      <c r="D289" s="1110">
        <v>0</v>
      </c>
      <c r="E289" s="1517">
        <v>14192</v>
      </c>
      <c r="F289" s="5022">
        <v>0</v>
      </c>
      <c r="G289" s="4971"/>
    </row>
    <row r="290" spans="2:9" ht="12.75" customHeight="1">
      <c r="B290" s="1821" t="s">
        <v>721</v>
      </c>
      <c r="C290" s="1827">
        <f>SUM(C286:C289)</f>
        <v>426458</v>
      </c>
      <c r="D290" s="1828">
        <f>SUM(D286:D289)</f>
        <v>26143</v>
      </c>
      <c r="E290" s="1507">
        <f>SUM(E286:E289)</f>
        <v>400315</v>
      </c>
      <c r="F290" s="4966">
        <f>SUM(F286:F289)</f>
        <v>0</v>
      </c>
      <c r="G290" s="4967"/>
    </row>
    <row r="291" spans="2:9" ht="12.75" customHeight="1">
      <c r="B291" s="1503" t="s">
        <v>725</v>
      </c>
      <c r="C291" s="1512">
        <v>390445</v>
      </c>
      <c r="D291" s="1110">
        <v>0</v>
      </c>
      <c r="E291" s="1517">
        <v>390445</v>
      </c>
      <c r="F291" s="4957">
        <v>0</v>
      </c>
      <c r="G291" s="4958"/>
      <c r="I291" s="1110"/>
    </row>
    <row r="292" spans="2:9" ht="12.75" customHeight="1">
      <c r="B292" s="1503" t="s">
        <v>726</v>
      </c>
      <c r="C292" s="1512">
        <v>125777</v>
      </c>
      <c r="D292" s="1110">
        <v>0</v>
      </c>
      <c r="E292" s="1517">
        <v>125777</v>
      </c>
      <c r="F292" s="4957">
        <v>0</v>
      </c>
      <c r="G292" s="4958"/>
      <c r="I292" s="1110"/>
    </row>
    <row r="293" spans="2:9" ht="12.75" customHeight="1">
      <c r="B293" s="1503" t="s">
        <v>727</v>
      </c>
      <c r="C293" s="1512">
        <v>39383</v>
      </c>
      <c r="D293" s="1110">
        <v>0</v>
      </c>
      <c r="E293" s="1517">
        <v>39383</v>
      </c>
      <c r="F293" s="5023">
        <v>0</v>
      </c>
      <c r="G293" s="4969"/>
      <c r="I293" s="1826"/>
    </row>
    <row r="294" spans="2:9" ht="13.5" thickBot="1">
      <c r="B294" s="1503" t="s">
        <v>728</v>
      </c>
      <c r="C294" s="1512">
        <v>50625</v>
      </c>
      <c r="D294" s="1110">
        <v>0</v>
      </c>
      <c r="E294" s="1517">
        <v>50625</v>
      </c>
      <c r="F294" s="5022">
        <v>0</v>
      </c>
      <c r="G294" s="4971"/>
      <c r="I294" s="339"/>
    </row>
    <row r="295" spans="2:9" ht="13.5" thickBot="1">
      <c r="B295" s="1821" t="s">
        <v>760</v>
      </c>
      <c r="C295" s="1827">
        <f>SUM(C291:C294)</f>
        <v>606230</v>
      </c>
      <c r="D295" s="1828">
        <f>SUM(D291:D294)</f>
        <v>0</v>
      </c>
      <c r="E295" s="1507">
        <f>SUM(E291:E294)</f>
        <v>606230</v>
      </c>
      <c r="F295" s="4966">
        <f>SUM(F291:F294)</f>
        <v>0</v>
      </c>
      <c r="G295" s="4967"/>
      <c r="I295" s="23"/>
    </row>
    <row r="296" spans="2:9" ht="4.9000000000000004" customHeight="1" thickBot="1">
      <c r="B296" s="1888"/>
      <c r="C296" s="1889"/>
      <c r="D296" s="1933"/>
      <c r="E296" s="1889"/>
      <c r="F296" s="1889"/>
      <c r="G296" s="1890"/>
    </row>
    <row r="297" spans="2:9">
      <c r="B297" s="1037" t="s">
        <v>350</v>
      </c>
      <c r="C297" s="1037"/>
      <c r="D297" s="1037"/>
      <c r="E297" s="4965" t="s">
        <v>661</v>
      </c>
      <c r="F297" s="4965"/>
    </row>
  </sheetData>
  <mergeCells count="50">
    <mergeCell ref="F294:G294"/>
    <mergeCell ref="F295:G295"/>
    <mergeCell ref="E297:F297"/>
    <mergeCell ref="F292:G292"/>
    <mergeCell ref="F291:G291"/>
    <mergeCell ref="F293:G293"/>
    <mergeCell ref="B207:H207"/>
    <mergeCell ref="F284:G284"/>
    <mergeCell ref="F282:G282"/>
    <mergeCell ref="G208:H208"/>
    <mergeCell ref="F281:G281"/>
    <mergeCell ref="F275:G275"/>
    <mergeCell ref="B274:G274"/>
    <mergeCell ref="E246:F246"/>
    <mergeCell ref="I112:K112"/>
    <mergeCell ref="D70:H70"/>
    <mergeCell ref="D112:F112"/>
    <mergeCell ref="B153:H153"/>
    <mergeCell ref="D113:D114"/>
    <mergeCell ref="I70:K70"/>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2:R49"/>
  <sheetViews>
    <sheetView topLeftCell="B1" zoomScale="125" zoomScaleNormal="125" workbookViewId="0">
      <selection activeCell="O24" sqref="O24"/>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4" width="10.42578125" style="2850" bestFit="1" customWidth="1"/>
    <col min="15" max="16" width="8.85546875" style="2850"/>
  </cols>
  <sheetData>
    <row r="2" spans="1:17">
      <c r="A2" s="198" t="s">
        <v>810</v>
      </c>
      <c r="B2" s="2768" t="s">
        <v>63</v>
      </c>
      <c r="C2" s="2769"/>
      <c r="D2" s="2769"/>
      <c r="E2" s="2769"/>
      <c r="F2" s="2769"/>
      <c r="G2" s="2769"/>
      <c r="H2" s="2769"/>
      <c r="I2" s="2770"/>
      <c r="M2" s="1723"/>
      <c r="O2" s="2850" t="s">
        <v>897</v>
      </c>
      <c r="P2" s="2850" t="s">
        <v>688</v>
      </c>
      <c r="Q2" s="1723"/>
    </row>
    <row r="3" spans="1:17" ht="13.5" thickBot="1">
      <c r="B3" s="141" t="s">
        <v>96</v>
      </c>
      <c r="M3" s="1723"/>
      <c r="N3" s="2851" t="s">
        <v>357</v>
      </c>
      <c r="O3" s="2852">
        <v>1625.653</v>
      </c>
      <c r="P3" s="2852">
        <v>2466.1999999999998</v>
      </c>
      <c r="Q3" s="1723"/>
    </row>
    <row r="4" spans="1:17">
      <c r="B4" s="356" t="s">
        <v>351</v>
      </c>
      <c r="C4" s="357" t="s">
        <v>352</v>
      </c>
      <c r="D4" s="358"/>
      <c r="E4" s="354" t="s">
        <v>353</v>
      </c>
      <c r="F4" s="2845"/>
      <c r="G4" s="2841" t="s">
        <v>894</v>
      </c>
      <c r="H4" s="2848"/>
      <c r="M4" s="1723"/>
      <c r="N4" s="2851" t="s">
        <v>358</v>
      </c>
      <c r="O4" s="2853">
        <v>1719.3620000000001</v>
      </c>
      <c r="P4" s="2853">
        <v>2654.6329999999998</v>
      </c>
      <c r="Q4" s="1723"/>
    </row>
    <row r="5" spans="1:17">
      <c r="B5" s="359" t="s">
        <v>354</v>
      </c>
      <c r="C5" s="2771" t="s">
        <v>355</v>
      </c>
      <c r="D5" s="2771" t="s">
        <v>356</v>
      </c>
      <c r="E5" s="2771" t="s">
        <v>355</v>
      </c>
      <c r="F5" s="2771" t="s">
        <v>356</v>
      </c>
      <c r="G5" s="2842" t="s">
        <v>355</v>
      </c>
      <c r="H5" s="355" t="s">
        <v>356</v>
      </c>
      <c r="M5" s="1723"/>
      <c r="N5" s="2851" t="s">
        <v>359</v>
      </c>
      <c r="O5" s="2853">
        <v>1892.154</v>
      </c>
      <c r="P5" s="2853">
        <v>2753.875</v>
      </c>
      <c r="Q5" s="1723"/>
    </row>
    <row r="6" spans="1:17">
      <c r="B6" s="2772" t="s">
        <v>357</v>
      </c>
      <c r="C6" s="2773">
        <v>1625.653</v>
      </c>
      <c r="D6" s="2774">
        <v>100</v>
      </c>
      <c r="E6" s="2775">
        <v>2466.1999999999998</v>
      </c>
      <c r="F6" s="2846">
        <v>100</v>
      </c>
      <c r="G6" s="2838" t="s">
        <v>878</v>
      </c>
      <c r="H6" s="2849">
        <v>0</v>
      </c>
      <c r="M6" s="1723"/>
      <c r="N6" s="2851" t="s">
        <v>360</v>
      </c>
      <c r="O6" s="2853">
        <v>2045.9760000000001</v>
      </c>
      <c r="P6" s="2853">
        <v>2790.99</v>
      </c>
      <c r="Q6" s="1723"/>
    </row>
    <row r="7" spans="1:17">
      <c r="B7" s="2776" t="s">
        <v>358</v>
      </c>
      <c r="C7" s="2834">
        <v>1719.3620000000001</v>
      </c>
      <c r="D7" s="2835">
        <f t="shared" ref="D7:D22" si="0">SUM(C7/C$6)*100</f>
        <v>105.76439129383701</v>
      </c>
      <c r="E7" s="2835">
        <v>2654.6329999999998</v>
      </c>
      <c r="F7" s="2847">
        <f t="shared" ref="F7:F12" si="1">SUM(E7/E$6)*100</f>
        <v>107.64062119860513</v>
      </c>
      <c r="G7" s="2835" t="s">
        <v>878</v>
      </c>
      <c r="H7" s="2836">
        <v>0</v>
      </c>
      <c r="M7" s="1723"/>
      <c r="N7" s="2851" t="s">
        <v>361</v>
      </c>
      <c r="O7" s="2853">
        <v>2075.1860000000001</v>
      </c>
      <c r="P7" s="2853">
        <v>2974.0520000000001</v>
      </c>
      <c r="Q7" s="1723"/>
    </row>
    <row r="8" spans="1:17">
      <c r="B8" s="2772" t="s">
        <v>359</v>
      </c>
      <c r="C8" s="2837">
        <v>1892.154</v>
      </c>
      <c r="D8" s="2835">
        <f t="shared" si="0"/>
        <v>116.39347388403307</v>
      </c>
      <c r="E8" s="2838">
        <v>2753.875</v>
      </c>
      <c r="F8" s="2847">
        <f t="shared" si="1"/>
        <v>111.66470683642854</v>
      </c>
      <c r="G8" s="2835" t="s">
        <v>878</v>
      </c>
      <c r="H8" s="2836">
        <v>0</v>
      </c>
      <c r="M8" s="1723"/>
      <c r="N8" s="2854" t="s">
        <v>362</v>
      </c>
      <c r="O8" s="2853">
        <v>2186.86</v>
      </c>
      <c r="P8" s="2853">
        <v>3226.5619999999999</v>
      </c>
      <c r="Q8" s="1723"/>
    </row>
    <row r="9" spans="1:17">
      <c r="B9" s="2776" t="s">
        <v>360</v>
      </c>
      <c r="C9" s="1892">
        <v>2045.9760000000001</v>
      </c>
      <c r="D9" s="2835">
        <f t="shared" si="0"/>
        <v>125.85564077942833</v>
      </c>
      <c r="E9" s="2835">
        <v>2790.99</v>
      </c>
      <c r="F9" s="2847">
        <f t="shared" si="1"/>
        <v>113.16965371827101</v>
      </c>
      <c r="G9" s="2835" t="s">
        <v>878</v>
      </c>
      <c r="H9" s="2836">
        <v>0</v>
      </c>
      <c r="M9" s="1723"/>
      <c r="N9" s="2854" t="s">
        <v>409</v>
      </c>
      <c r="O9" s="2853">
        <v>2357.9499999999998</v>
      </c>
      <c r="P9" s="2853">
        <v>3455.8159999999998</v>
      </c>
      <c r="Q9" s="1723"/>
    </row>
    <row r="10" spans="1:17">
      <c r="B10" s="2772" t="s">
        <v>361</v>
      </c>
      <c r="C10" s="2839">
        <v>2075.1860000000001</v>
      </c>
      <c r="D10" s="2835">
        <f t="shared" si="0"/>
        <v>127.65245719720015</v>
      </c>
      <c r="E10" s="2838">
        <v>2974.0520000000001</v>
      </c>
      <c r="F10" s="2847">
        <f t="shared" si="1"/>
        <v>120.59249047117024</v>
      </c>
      <c r="G10" s="2835" t="s">
        <v>878</v>
      </c>
      <c r="H10" s="2836">
        <v>0</v>
      </c>
      <c r="M10" s="1723"/>
      <c r="N10" s="2854" t="s">
        <v>518</v>
      </c>
      <c r="O10" s="2853">
        <v>2411.7289999999998</v>
      </c>
      <c r="P10" s="2853" t="s">
        <v>878</v>
      </c>
      <c r="Q10" s="1723"/>
    </row>
    <row r="11" spans="1:17">
      <c r="B11" s="1895" t="s">
        <v>362</v>
      </c>
      <c r="C11" s="1892">
        <v>2186.86</v>
      </c>
      <c r="D11" s="2835">
        <f t="shared" si="0"/>
        <v>134.52194287464792</v>
      </c>
      <c r="E11" s="2835">
        <v>3226.5619999999999</v>
      </c>
      <c r="F11" s="2847">
        <f t="shared" si="1"/>
        <v>130.83131943881276</v>
      </c>
      <c r="G11" s="2835" t="s">
        <v>878</v>
      </c>
      <c r="H11" s="2836">
        <v>0</v>
      </c>
      <c r="M11" s="1723"/>
      <c r="N11" s="2854" t="s">
        <v>237</v>
      </c>
      <c r="O11" s="2853">
        <v>2537.6909999999998</v>
      </c>
      <c r="P11" s="2853">
        <v>3843.6889999999999</v>
      </c>
      <c r="Q11" s="1723"/>
    </row>
    <row r="12" spans="1:17">
      <c r="B12" s="1895" t="s">
        <v>409</v>
      </c>
      <c r="C12" s="1892">
        <v>2357.9499999999998</v>
      </c>
      <c r="D12" s="2835">
        <f t="shared" si="0"/>
        <v>145.04632907514704</v>
      </c>
      <c r="E12" s="2835">
        <v>3455.8159999999998</v>
      </c>
      <c r="F12" s="2847">
        <f t="shared" si="1"/>
        <v>140.12715919227963</v>
      </c>
      <c r="G12" s="2835" t="s">
        <v>878</v>
      </c>
      <c r="H12" s="2836">
        <v>0</v>
      </c>
      <c r="M12" s="1723"/>
      <c r="N12" s="2855" t="s">
        <v>414</v>
      </c>
      <c r="O12" s="2853">
        <v>2988.9769999999999</v>
      </c>
      <c r="P12" s="2853">
        <v>3935.3020000000001</v>
      </c>
      <c r="Q12" s="1723"/>
    </row>
    <row r="13" spans="1:17">
      <c r="B13" s="1895" t="s">
        <v>518</v>
      </c>
      <c r="C13" s="1892">
        <v>2411.7289999999998</v>
      </c>
      <c r="D13" s="2835">
        <f t="shared" si="0"/>
        <v>148.35447663185192</v>
      </c>
      <c r="E13" s="2835" t="s">
        <v>878</v>
      </c>
      <c r="F13" s="2847">
        <v>0</v>
      </c>
      <c r="G13" s="2835" t="s">
        <v>878</v>
      </c>
      <c r="H13" s="2836">
        <v>0</v>
      </c>
      <c r="M13" s="1723"/>
      <c r="N13" s="2851" t="s">
        <v>687</v>
      </c>
      <c r="O13" s="2853">
        <v>3657.6759999999999</v>
      </c>
      <c r="P13" s="2853">
        <v>4137.8879999999999</v>
      </c>
      <c r="Q13" s="1723"/>
    </row>
    <row r="14" spans="1:17">
      <c r="B14" s="1895" t="s">
        <v>237</v>
      </c>
      <c r="C14" s="1892">
        <v>2537.6909999999998</v>
      </c>
      <c r="D14" s="2835">
        <f t="shared" si="0"/>
        <v>156.10287066182019</v>
      </c>
      <c r="E14" s="2835">
        <v>3843.6889999999999</v>
      </c>
      <c r="F14" s="2847">
        <f t="shared" ref="F14:F22" si="2">SUM(E14/E$6)*100</f>
        <v>155.85471575703511</v>
      </c>
      <c r="G14" s="2835" t="s">
        <v>878</v>
      </c>
      <c r="H14" s="2836">
        <v>0</v>
      </c>
      <c r="M14" s="1723"/>
      <c r="N14" s="2855" t="s">
        <v>738</v>
      </c>
      <c r="O14" s="2853">
        <v>3850.8679999999999</v>
      </c>
      <c r="P14" s="2853">
        <v>4485.1099999999997</v>
      </c>
      <c r="Q14" s="1723"/>
    </row>
    <row r="15" spans="1:17">
      <c r="B15" s="1896" t="s">
        <v>414</v>
      </c>
      <c r="C15" s="1892">
        <v>2988.9769999999999</v>
      </c>
      <c r="D15" s="2835">
        <f t="shared" si="0"/>
        <v>183.86316144958363</v>
      </c>
      <c r="E15" s="2835">
        <v>3935.3020000000001</v>
      </c>
      <c r="F15" s="2847">
        <f t="shared" si="2"/>
        <v>159.56945908685429</v>
      </c>
      <c r="G15" s="2844">
        <v>11714</v>
      </c>
      <c r="H15" s="2777">
        <f t="shared" ref="H15:H21" si="3">SUM(G15/G$15)*100</f>
        <v>100</v>
      </c>
      <c r="M15" s="1723"/>
      <c r="N15" s="2855" t="s">
        <v>768</v>
      </c>
      <c r="O15" s="2853">
        <v>3911.6329999999998</v>
      </c>
      <c r="P15" s="2853">
        <v>4480.4179999999997</v>
      </c>
      <c r="Q15" s="1723"/>
    </row>
    <row r="16" spans="1:17">
      <c r="B16" s="2772" t="s">
        <v>687</v>
      </c>
      <c r="C16" s="2838">
        <v>3657.6759999999999</v>
      </c>
      <c r="D16" s="2835">
        <f t="shared" si="0"/>
        <v>224.99733953063784</v>
      </c>
      <c r="E16" s="2838">
        <v>4137.8879999999999</v>
      </c>
      <c r="F16" s="2847">
        <f t="shared" si="2"/>
        <v>167.78395912740248</v>
      </c>
      <c r="G16" s="2773">
        <v>15502</v>
      </c>
      <c r="H16" s="2777">
        <f t="shared" si="3"/>
        <v>132.3373740822947</v>
      </c>
      <c r="M16" s="1723"/>
      <c r="N16" s="2855" t="s">
        <v>790</v>
      </c>
      <c r="O16" s="2853">
        <v>3922.2710000000002</v>
      </c>
      <c r="P16" s="2853">
        <v>4337.1589999999997</v>
      </c>
      <c r="Q16" s="1723"/>
    </row>
    <row r="17" spans="1:17">
      <c r="B17" s="2778" t="s">
        <v>738</v>
      </c>
      <c r="C17" s="2838">
        <v>3850.8679999999999</v>
      </c>
      <c r="D17" s="2835">
        <f t="shared" si="0"/>
        <v>236.88130246737771</v>
      </c>
      <c r="E17" s="2838">
        <v>4485.1099999999997</v>
      </c>
      <c r="F17" s="2847">
        <f t="shared" si="2"/>
        <v>181.86319033330628</v>
      </c>
      <c r="G17" s="2773">
        <v>20488</v>
      </c>
      <c r="H17" s="2777">
        <f t="shared" si="3"/>
        <v>174.9018268738262</v>
      </c>
      <c r="M17" s="1723"/>
      <c r="N17" s="2856" t="s">
        <v>879</v>
      </c>
      <c r="O17" s="2853">
        <v>3985.6149999999998</v>
      </c>
      <c r="P17" s="2857">
        <v>4354.4430000000002</v>
      </c>
      <c r="Q17" s="1723"/>
    </row>
    <row r="18" spans="1:17">
      <c r="B18" s="1896" t="s">
        <v>768</v>
      </c>
      <c r="C18" s="2835">
        <v>3911.6329999999998</v>
      </c>
      <c r="D18" s="2835">
        <f t="shared" si="0"/>
        <v>240.6191850290314</v>
      </c>
      <c r="E18" s="2835">
        <v>4480.4179999999997</v>
      </c>
      <c r="F18" s="2847">
        <f t="shared" si="2"/>
        <v>181.67293812342876</v>
      </c>
      <c r="G18" s="2843">
        <v>24304</v>
      </c>
      <c r="H18" s="2777">
        <f t="shared" si="3"/>
        <v>207.47823117637014</v>
      </c>
      <c r="M18" s="1723"/>
      <c r="N18" s="2856" t="s">
        <v>880</v>
      </c>
      <c r="O18" s="2853">
        <v>4158.84</v>
      </c>
      <c r="P18" s="2853">
        <v>4331.8860000000004</v>
      </c>
      <c r="Q18" s="1723"/>
    </row>
    <row r="19" spans="1:17">
      <c r="B19" s="2078" t="s">
        <v>790</v>
      </c>
      <c r="C19" s="2835">
        <v>3922.2710000000002</v>
      </c>
      <c r="D19" s="2835">
        <f t="shared" si="0"/>
        <v>241.27356822150853</v>
      </c>
      <c r="E19" s="2835">
        <v>4337.1589999999997</v>
      </c>
      <c r="F19" s="2847">
        <f t="shared" si="2"/>
        <v>175.8640418457546</v>
      </c>
      <c r="G19" s="2843">
        <v>30332</v>
      </c>
      <c r="H19" s="2777">
        <f t="shared" si="3"/>
        <v>258.93802287860683</v>
      </c>
      <c r="M19" s="1723"/>
      <c r="N19" s="2856" t="s">
        <v>899</v>
      </c>
      <c r="O19" s="2853">
        <v>4384.9949999999999</v>
      </c>
      <c r="P19" s="2850">
        <v>4292.04</v>
      </c>
      <c r="Q19" s="1723"/>
    </row>
    <row r="20" spans="1:17">
      <c r="B20" s="2779" t="s">
        <v>879</v>
      </c>
      <c r="C20" s="2838">
        <v>3985.6149999999998</v>
      </c>
      <c r="D20" s="2835">
        <f t="shared" si="0"/>
        <v>245.17009472501204</v>
      </c>
      <c r="E20" s="2840">
        <v>4354.4430000000002</v>
      </c>
      <c r="F20" s="2847">
        <f t="shared" si="2"/>
        <v>176.56487713891821</v>
      </c>
      <c r="G20" s="2773">
        <v>35668</v>
      </c>
      <c r="H20" s="2777">
        <f t="shared" si="3"/>
        <v>304.49035342325425</v>
      </c>
      <c r="M20" s="1723"/>
      <c r="Q20" s="1723"/>
    </row>
    <row r="21" spans="1:17">
      <c r="A21" s="2950"/>
      <c r="B21" s="2779" t="s">
        <v>880</v>
      </c>
      <c r="C21" s="2838">
        <v>4158.84</v>
      </c>
      <c r="D21" s="2838">
        <f t="shared" si="0"/>
        <v>255.82581276570093</v>
      </c>
      <c r="E21" s="2838">
        <v>4331.8860000000004</v>
      </c>
      <c r="F21" s="3662">
        <f t="shared" si="2"/>
        <v>175.65023112480742</v>
      </c>
      <c r="G21" s="2773">
        <v>38575</v>
      </c>
      <c r="H21" s="3663">
        <f t="shared" si="3"/>
        <v>329.30681236127708</v>
      </c>
      <c r="I21" s="419"/>
      <c r="K21" s="20"/>
      <c r="M21" s="1723"/>
      <c r="Q21" s="1723"/>
    </row>
    <row r="22" spans="1:17" s="1723" customFormat="1" ht="13.5" thickBot="1">
      <c r="A22" s="3404"/>
      <c r="B22" s="3660" t="s">
        <v>899</v>
      </c>
      <c r="C22" s="2835">
        <v>4384.9949999999999</v>
      </c>
      <c r="D22" s="3661">
        <f t="shared" si="0"/>
        <v>269.73745319573118</v>
      </c>
      <c r="E22" s="2835">
        <v>4292.04</v>
      </c>
      <c r="F22" s="3662">
        <f t="shared" si="2"/>
        <v>174.03454707647396</v>
      </c>
      <c r="G22" s="2835" t="s">
        <v>878</v>
      </c>
      <c r="H22" s="2955" t="s">
        <v>918</v>
      </c>
      <c r="I22" s="419"/>
      <c r="J22" s="3"/>
      <c r="K22" s="1991"/>
      <c r="N22" s="2850"/>
      <c r="O22" s="2850"/>
      <c r="P22" s="2850"/>
    </row>
    <row r="23" spans="1:17">
      <c r="A23" s="20"/>
      <c r="B23" s="2951" t="s">
        <v>885</v>
      </c>
      <c r="C23" s="2952"/>
      <c r="D23" s="2951" t="s">
        <v>363</v>
      </c>
      <c r="E23" s="2953"/>
      <c r="F23" s="2951"/>
      <c r="G23" s="2952"/>
      <c r="H23" s="2954"/>
      <c r="M23" s="1723"/>
      <c r="Q23" s="1723"/>
    </row>
    <row r="24" spans="1:17">
      <c r="B24" s="1447"/>
      <c r="G24" s="1891"/>
      <c r="H24" s="1893"/>
      <c r="M24" s="1723"/>
      <c r="Q24" s="1723"/>
    </row>
    <row r="25" spans="1:17">
      <c r="B25" s="2780"/>
      <c r="C25" s="1891"/>
      <c r="D25" s="1891"/>
      <c r="E25" s="1891"/>
      <c r="F25" s="1893"/>
      <c r="G25" s="1891"/>
      <c r="H25" s="1893"/>
      <c r="M25" s="1723"/>
      <c r="Q25" s="1723"/>
    </row>
    <row r="26" spans="1:17">
      <c r="B26" s="2780"/>
      <c r="C26" s="1891"/>
      <c r="D26" s="1891"/>
      <c r="E26" s="1891"/>
      <c r="F26" s="1893"/>
      <c r="G26" s="1891"/>
      <c r="H26" s="1893"/>
    </row>
    <row r="27" spans="1:17">
      <c r="A27" s="362"/>
      <c r="B27" s="2780"/>
      <c r="C27" s="1891"/>
      <c r="D27" s="1891"/>
      <c r="E27" s="1891"/>
      <c r="F27" s="1893"/>
      <c r="G27" s="1891"/>
      <c r="H27" s="1893"/>
    </row>
    <row r="28" spans="1:17" s="195" customFormat="1">
      <c r="A28" s="1225"/>
      <c r="E28" s="12"/>
      <c r="F28" s="2"/>
      <c r="G28" s="1891"/>
      <c r="H28" s="1893"/>
      <c r="I28" s="245"/>
      <c r="J28" s="245"/>
      <c r="N28" s="2858"/>
      <c r="O28" s="2858"/>
      <c r="P28" s="2858"/>
    </row>
    <row r="29" spans="1:17">
      <c r="A29" s="362"/>
      <c r="E29" s="360"/>
      <c r="F29" s="1893"/>
      <c r="G29" s="1891"/>
      <c r="H29" s="1893"/>
      <c r="I29" s="245"/>
      <c r="J29" s="245"/>
    </row>
    <row r="30" spans="1:17">
      <c r="A30" s="362"/>
      <c r="E30" s="2678"/>
      <c r="F30" s="1893"/>
      <c r="G30" s="1891"/>
      <c r="H30" s="1893"/>
    </row>
    <row r="31" spans="1:17">
      <c r="A31" s="362"/>
      <c r="E31" s="2678"/>
      <c r="F31" s="1894"/>
      <c r="G31" s="1891"/>
      <c r="H31" s="1893"/>
    </row>
    <row r="32" spans="1:17">
      <c r="A32" s="1226"/>
      <c r="E32" s="2678"/>
      <c r="G32" s="1891"/>
      <c r="H32" s="1893"/>
    </row>
    <row r="33" spans="1:18">
      <c r="A33" s="55"/>
      <c r="E33" s="360"/>
      <c r="G33" s="1891"/>
      <c r="H33" s="1893"/>
      <c r="I33" s="2670"/>
      <c r="J33" s="2670"/>
    </row>
    <row r="34" spans="1:18" ht="15" customHeight="1">
      <c r="A34" s="55"/>
      <c r="E34" s="2678"/>
      <c r="F34" s="23"/>
      <c r="G34" s="1891"/>
      <c r="H34" s="1893"/>
      <c r="I34" s="2670"/>
      <c r="J34" s="2670"/>
    </row>
    <row r="35" spans="1:18" ht="15" customHeight="1">
      <c r="A35" s="55"/>
      <c r="E35" s="360"/>
      <c r="G35" s="1891"/>
      <c r="H35" s="1893"/>
      <c r="I35" s="2670"/>
      <c r="J35" s="2675"/>
    </row>
    <row r="36" spans="1:18">
      <c r="A36" s="55"/>
      <c r="E36" s="360"/>
      <c r="G36" s="55"/>
      <c r="I36" s="2670"/>
      <c r="J36" s="2670"/>
    </row>
    <row r="37" spans="1:18">
      <c r="E37" s="360"/>
    </row>
    <row r="38" spans="1:18">
      <c r="E38" s="773"/>
      <c r="F38" s="23"/>
      <c r="R38" s="2674"/>
    </row>
    <row r="39" spans="1:18">
      <c r="E39"/>
      <c r="R39" s="2674"/>
    </row>
    <row r="40" spans="1:18">
      <c r="E40"/>
    </row>
    <row r="41" spans="1:18">
      <c r="E41"/>
      <c r="R41" s="20"/>
    </row>
    <row r="42" spans="1:18">
      <c r="R42" s="20"/>
    </row>
    <row r="43" spans="1:18">
      <c r="R43" s="2674"/>
    </row>
    <row r="44" spans="1:18">
      <c r="R44" s="2674"/>
    </row>
    <row r="45" spans="1:18">
      <c r="R45" s="2674"/>
    </row>
    <row r="46" spans="1:18">
      <c r="R46" s="20"/>
    </row>
    <row r="49" spans="6:10">
      <c r="F49" s="2781"/>
      <c r="G49" s="2781"/>
      <c r="H49" s="2781"/>
      <c r="I49" s="2781"/>
      <c r="J49" s="2781"/>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85"/>
  <sheetViews>
    <sheetView zoomScale="130" zoomScaleNormal="130" workbookViewId="0">
      <pane ySplit="3" topLeftCell="A158" activePane="bottomLeft" state="frozen"/>
      <selection pane="bottomLeft" activeCell="H185" sqref="H185"/>
    </sheetView>
  </sheetViews>
  <sheetFormatPr defaultColWidth="8.85546875" defaultRowHeight="12.75"/>
  <cols>
    <col min="1" max="1" width="1.85546875" customWidth="1"/>
    <col min="2" max="2" width="8.28515625" style="3" customWidth="1"/>
    <col min="3" max="3" width="1.28515625" style="194" customWidth="1"/>
    <col min="4" max="4" width="7.7109375" style="3" bestFit="1" customWidth="1"/>
    <col min="5" max="5" width="9.140625" style="362" bestFit="1" customWidth="1"/>
    <col min="6" max="6" width="8" style="3" bestFit="1" customWidth="1"/>
    <col min="7" max="7" width="9.42578125" style="362" bestFit="1" customWidth="1"/>
    <col min="8" max="8" width="9.42578125" style="3" customWidth="1"/>
    <col min="9" max="9" width="8.140625" style="362" bestFit="1" customWidth="1"/>
    <col min="10" max="10" width="8.140625" style="363" bestFit="1" customWidth="1"/>
    <col min="11" max="11" width="8.140625" style="364" bestFit="1" customWidth="1"/>
    <col min="12" max="12" width="7" style="3" bestFit="1" customWidth="1"/>
    <col min="13" max="13" width="9.42578125" style="362"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198"/>
      <c r="B1" s="365"/>
      <c r="C1" s="5034" t="s">
        <v>364</v>
      </c>
      <c r="D1" s="5035"/>
      <c r="E1" s="5035"/>
      <c r="F1" s="5035"/>
      <c r="G1" s="5035"/>
      <c r="H1" s="5035"/>
      <c r="I1" s="5035"/>
      <c r="J1" s="5035"/>
      <c r="K1" s="5035"/>
      <c r="L1" s="5036"/>
      <c r="M1" s="366"/>
      <c r="N1" s="157"/>
      <c r="O1" s="157"/>
      <c r="P1" s="157"/>
    </row>
    <row r="2" spans="1:27" ht="31.15" customHeight="1" thickBot="1">
      <c r="A2" s="20"/>
      <c r="B2" s="5039" t="s">
        <v>365</v>
      </c>
      <c r="C2" s="5040"/>
      <c r="D2" s="1668" t="s">
        <v>366</v>
      </c>
      <c r="E2" s="1669" t="s">
        <v>367</v>
      </c>
      <c r="F2" s="1668" t="s">
        <v>368</v>
      </c>
      <c r="G2" s="1669" t="s">
        <v>367</v>
      </c>
      <c r="H2" s="1668" t="s">
        <v>369</v>
      </c>
      <c r="I2" s="1669" t="s">
        <v>367</v>
      </c>
      <c r="J2" s="1668" t="s">
        <v>370</v>
      </c>
      <c r="K2" s="1669" t="s">
        <v>367</v>
      </c>
      <c r="L2" s="1668" t="s">
        <v>371</v>
      </c>
      <c r="M2" s="1669" t="s">
        <v>367</v>
      </c>
      <c r="Q2" s="838"/>
      <c r="R2" s="3"/>
      <c r="S2" s="3"/>
      <c r="T2" s="3"/>
      <c r="U2" s="3"/>
      <c r="V2" s="3"/>
      <c r="W2" s="3"/>
      <c r="X2" s="967"/>
      <c r="Y2" s="3"/>
      <c r="Z2" s="3"/>
      <c r="AA2" s="3"/>
    </row>
    <row r="3" spans="1:27" ht="18" customHeight="1" thickBot="1">
      <c r="A3" s="20"/>
      <c r="B3" s="2343"/>
      <c r="C3" s="421"/>
      <c r="D3" s="369" t="s">
        <v>373</v>
      </c>
      <c r="E3" s="368" t="s">
        <v>374</v>
      </c>
      <c r="F3" s="369" t="s">
        <v>373</v>
      </c>
      <c r="G3" s="368" t="s">
        <v>374</v>
      </c>
      <c r="H3" s="369" t="s">
        <v>373</v>
      </c>
      <c r="I3" s="368" t="s">
        <v>374</v>
      </c>
      <c r="J3" s="369" t="s">
        <v>373</v>
      </c>
      <c r="K3" s="368" t="s">
        <v>374</v>
      </c>
      <c r="L3" s="369" t="s">
        <v>373</v>
      </c>
      <c r="M3" s="368" t="s">
        <v>374</v>
      </c>
      <c r="Q3" s="838"/>
      <c r="R3" s="3"/>
      <c r="S3" s="23"/>
    </row>
    <row r="4" spans="1:27" ht="11.25" customHeight="1">
      <c r="A4" s="212"/>
      <c r="B4" s="390" t="s">
        <v>158</v>
      </c>
      <c r="C4" s="422"/>
      <c r="D4" s="2340">
        <v>19</v>
      </c>
      <c r="E4" s="372">
        <v>142939.4</v>
      </c>
      <c r="F4" s="2340">
        <v>256</v>
      </c>
      <c r="G4" s="372">
        <v>365195.1</v>
      </c>
      <c r="H4" s="2340">
        <v>43</v>
      </c>
      <c r="I4" s="372">
        <v>164217.20000000001</v>
      </c>
      <c r="J4" s="2340">
        <v>4</v>
      </c>
      <c r="K4" s="372">
        <v>259.3</v>
      </c>
      <c r="L4" s="373">
        <f>SUM(D4+F4+H4+J4)</f>
        <v>322</v>
      </c>
      <c r="M4" s="374">
        <f>SUM(E4+G4+I4+K4)</f>
        <v>672611</v>
      </c>
      <c r="Q4" s="2"/>
      <c r="R4" s="3"/>
      <c r="S4" s="23"/>
      <c r="T4" s="2"/>
      <c r="U4" s="2"/>
      <c r="V4" s="2"/>
      <c r="W4" s="2"/>
    </row>
    <row r="5" spans="1:27" ht="11.25" customHeight="1">
      <c r="A5" s="212"/>
      <c r="B5" s="201" t="s">
        <v>106</v>
      </c>
      <c r="C5" s="375"/>
      <c r="D5" s="2340">
        <v>48</v>
      </c>
      <c r="E5" s="372">
        <v>226742.9</v>
      </c>
      <c r="F5" s="2340">
        <v>298</v>
      </c>
      <c r="G5" s="372">
        <v>428384.8</v>
      </c>
      <c r="H5" s="2340">
        <v>44</v>
      </c>
      <c r="I5" s="372">
        <v>65904.399999999994</v>
      </c>
      <c r="J5" s="2340">
        <v>2</v>
      </c>
      <c r="K5" s="372">
        <v>1413.2</v>
      </c>
      <c r="L5" s="373">
        <f>SUM(D5+F5+H5+J5)</f>
        <v>392</v>
      </c>
      <c r="M5" s="374">
        <f>SUM(E5+G5+I5+K5)</f>
        <v>722445.29999999993</v>
      </c>
      <c r="Q5" s="2"/>
      <c r="R5" s="3"/>
      <c r="S5" s="23"/>
      <c r="T5" s="2"/>
      <c r="U5" s="2"/>
      <c r="V5" s="2"/>
      <c r="W5" s="2"/>
    </row>
    <row r="6" spans="1:27" ht="11.25" customHeight="1">
      <c r="A6" s="212"/>
      <c r="B6" s="376" t="s">
        <v>107</v>
      </c>
      <c r="C6" s="375"/>
      <c r="D6" s="2340">
        <v>75</v>
      </c>
      <c r="E6" s="372">
        <v>266465.7</v>
      </c>
      <c r="F6" s="2340">
        <v>251</v>
      </c>
      <c r="G6" s="372">
        <v>294274.59999999998</v>
      </c>
      <c r="H6" s="2340">
        <v>38</v>
      </c>
      <c r="I6" s="372">
        <v>57222.8</v>
      </c>
      <c r="J6" s="2340">
        <v>3</v>
      </c>
      <c r="K6" s="372" t="s">
        <v>144</v>
      </c>
      <c r="L6" s="373">
        <f>SUM(D6+F6+H6+J6)</f>
        <v>367</v>
      </c>
      <c r="M6" s="374">
        <f>SUM(E6+G6+I6)</f>
        <v>617963.10000000009</v>
      </c>
      <c r="Q6" s="2"/>
      <c r="R6" s="3"/>
      <c r="S6" s="23"/>
      <c r="T6" s="2"/>
      <c r="U6" s="2"/>
      <c r="V6" s="2"/>
      <c r="W6" s="2"/>
    </row>
    <row r="7" spans="1:27" ht="11.25" customHeight="1">
      <c r="A7" s="212"/>
      <c r="B7" s="685" t="s">
        <v>108</v>
      </c>
      <c r="C7" s="2406"/>
      <c r="D7" s="257">
        <v>59</v>
      </c>
      <c r="E7" s="2407">
        <v>435965.1</v>
      </c>
      <c r="F7" s="257">
        <v>257</v>
      </c>
      <c r="G7" s="2407">
        <v>325374.2</v>
      </c>
      <c r="H7" s="257">
        <v>61</v>
      </c>
      <c r="I7" s="2407">
        <v>68172.2</v>
      </c>
      <c r="J7" s="257">
        <v>3</v>
      </c>
      <c r="K7" s="2407">
        <v>2291.1999999999998</v>
      </c>
      <c r="L7" s="377">
        <f>SUM(D7+F7+H7+J7)</f>
        <v>380</v>
      </c>
      <c r="M7" s="2408">
        <f t="shared" ref="M7:M12" si="0">SUM(E7+G7+I7+K7)</f>
        <v>831802.7</v>
      </c>
      <c r="Q7" s="2"/>
      <c r="R7" s="967"/>
      <c r="S7" s="722"/>
      <c r="T7" s="2"/>
      <c r="U7" s="2"/>
      <c r="V7" s="2"/>
      <c r="W7" s="2"/>
    </row>
    <row r="8" spans="1:27" ht="13.7" customHeight="1" thickBot="1">
      <c r="A8" s="212"/>
      <c r="B8" s="1230" t="s">
        <v>670</v>
      </c>
      <c r="C8" s="378"/>
      <c r="D8" s="380">
        <f t="shared" ref="D8:L8" si="1">SUM(D4:D7)</f>
        <v>201</v>
      </c>
      <c r="E8" s="379">
        <f t="shared" si="1"/>
        <v>1072113.1000000001</v>
      </c>
      <c r="F8" s="380">
        <f t="shared" si="1"/>
        <v>1062</v>
      </c>
      <c r="G8" s="379">
        <f t="shared" si="1"/>
        <v>1413228.7</v>
      </c>
      <c r="H8" s="380">
        <f t="shared" si="1"/>
        <v>186</v>
      </c>
      <c r="I8" s="379">
        <f t="shared" si="1"/>
        <v>355516.60000000003</v>
      </c>
      <c r="J8" s="380">
        <f t="shared" si="1"/>
        <v>12</v>
      </c>
      <c r="K8" s="379">
        <f t="shared" si="1"/>
        <v>3963.7</v>
      </c>
      <c r="L8" s="380">
        <f t="shared" si="1"/>
        <v>1461</v>
      </c>
      <c r="M8" s="381">
        <f t="shared" si="0"/>
        <v>2844822.1</v>
      </c>
      <c r="Q8" s="2"/>
      <c r="R8" s="3"/>
      <c r="S8" s="23"/>
      <c r="T8" s="2"/>
      <c r="U8" s="2"/>
      <c r="V8" s="2"/>
      <c r="W8" s="2"/>
    </row>
    <row r="9" spans="1:27" ht="11.25" customHeight="1">
      <c r="A9" s="212"/>
      <c r="B9" s="370" t="s">
        <v>109</v>
      </c>
      <c r="C9" s="371"/>
      <c r="D9" s="2340">
        <v>32</v>
      </c>
      <c r="E9" s="372">
        <v>678699.7</v>
      </c>
      <c r="F9" s="2340"/>
      <c r="G9" s="372">
        <v>298833.3</v>
      </c>
      <c r="H9" s="2340">
        <v>85</v>
      </c>
      <c r="I9" s="372">
        <v>68575.399999999994</v>
      </c>
      <c r="J9" s="2340">
        <v>6</v>
      </c>
      <c r="K9" s="372">
        <v>3714.2</v>
      </c>
      <c r="L9" s="373">
        <f>SUM(D9+F9+H9+J9)</f>
        <v>123</v>
      </c>
      <c r="M9" s="374">
        <f t="shared" si="0"/>
        <v>1049822.6000000001</v>
      </c>
      <c r="Q9" s="2"/>
      <c r="R9" s="3"/>
      <c r="S9" s="3"/>
      <c r="T9" s="2"/>
      <c r="U9" s="2"/>
      <c r="V9" s="2"/>
      <c r="W9" s="2"/>
    </row>
    <row r="10" spans="1:27" ht="11.25" customHeight="1">
      <c r="A10" s="20"/>
      <c r="B10" s="201" t="s">
        <v>110</v>
      </c>
      <c r="C10" s="375"/>
      <c r="D10" s="2340">
        <v>24</v>
      </c>
      <c r="E10" s="372">
        <v>80254.399999999994</v>
      </c>
      <c r="F10" s="2340">
        <v>358</v>
      </c>
      <c r="G10" s="372">
        <v>471841.2</v>
      </c>
      <c r="H10" s="2340">
        <v>83</v>
      </c>
      <c r="I10" s="372">
        <v>65239.5</v>
      </c>
      <c r="J10" s="2340">
        <v>10</v>
      </c>
      <c r="K10" s="372">
        <v>8323.5</v>
      </c>
      <c r="L10" s="373">
        <f>SUM(D10+F10+H10+J10)</f>
        <v>475</v>
      </c>
      <c r="M10" s="374">
        <f t="shared" si="0"/>
        <v>625658.6</v>
      </c>
      <c r="Q10" s="2"/>
      <c r="R10" s="3"/>
      <c r="S10" s="3"/>
    </row>
    <row r="11" spans="1:27" ht="11.25" customHeight="1">
      <c r="A11" s="20"/>
      <c r="B11" s="376" t="s">
        <v>111</v>
      </c>
      <c r="C11" s="375"/>
      <c r="D11" s="2340">
        <v>24</v>
      </c>
      <c r="E11" s="372">
        <v>132760.4</v>
      </c>
      <c r="F11" s="2340">
        <v>311</v>
      </c>
      <c r="G11" s="372">
        <v>428002.6</v>
      </c>
      <c r="H11" s="2340">
        <v>61</v>
      </c>
      <c r="I11" s="372">
        <v>36651.5</v>
      </c>
      <c r="J11" s="2340">
        <v>5</v>
      </c>
      <c r="K11" s="372">
        <v>1886.8</v>
      </c>
      <c r="L11" s="373">
        <f>SUM(D11+F11+H11+J11)</f>
        <v>401</v>
      </c>
      <c r="M11" s="374">
        <f t="shared" si="0"/>
        <v>599301.30000000005</v>
      </c>
      <c r="Q11" s="5037"/>
      <c r="R11" s="3"/>
      <c r="S11" s="3"/>
    </row>
    <row r="12" spans="1:27" ht="11.25" customHeight="1">
      <c r="A12" s="20"/>
      <c r="B12" s="685" t="s">
        <v>112</v>
      </c>
      <c r="C12" s="2406"/>
      <c r="D12" s="257">
        <v>30</v>
      </c>
      <c r="E12" s="2407">
        <v>148273.20000000001</v>
      </c>
      <c r="F12" s="257">
        <v>227</v>
      </c>
      <c r="G12" s="2407">
        <v>263602.5</v>
      </c>
      <c r="H12" s="257">
        <v>51</v>
      </c>
      <c r="I12" s="2407">
        <v>59053</v>
      </c>
      <c r="J12" s="257">
        <v>5</v>
      </c>
      <c r="K12" s="2407">
        <v>1886.7</v>
      </c>
      <c r="L12" s="377">
        <f>SUM(D12+F12+H12+J12)</f>
        <v>313</v>
      </c>
      <c r="M12" s="2408">
        <f t="shared" si="0"/>
        <v>472815.4</v>
      </c>
      <c r="Q12" s="5038"/>
      <c r="R12" s="3"/>
    </row>
    <row r="13" spans="1:27" ht="12.2" customHeight="1" thickBot="1">
      <c r="A13" s="20"/>
      <c r="B13" s="1230" t="s">
        <v>671</v>
      </c>
      <c r="C13" s="378"/>
      <c r="D13" s="206">
        <f t="shared" ref="D13:M13" si="2">SUM(D9:D12)</f>
        <v>110</v>
      </c>
      <c r="E13" s="382">
        <f t="shared" si="2"/>
        <v>1039987.7</v>
      </c>
      <c r="F13" s="206">
        <f t="shared" si="2"/>
        <v>896</v>
      </c>
      <c r="G13" s="382">
        <f t="shared" si="2"/>
        <v>1462279.6</v>
      </c>
      <c r="H13" s="206">
        <f t="shared" si="2"/>
        <v>280</v>
      </c>
      <c r="I13" s="382">
        <f t="shared" si="2"/>
        <v>229519.4</v>
      </c>
      <c r="J13" s="206">
        <f t="shared" si="2"/>
        <v>26</v>
      </c>
      <c r="K13" s="382">
        <f t="shared" si="2"/>
        <v>15811.2</v>
      </c>
      <c r="L13" s="206">
        <f t="shared" si="2"/>
        <v>1312</v>
      </c>
      <c r="M13" s="382">
        <f t="shared" si="2"/>
        <v>2747597.9</v>
      </c>
      <c r="Q13" s="2"/>
      <c r="R13" s="3"/>
    </row>
    <row r="14" spans="1:27" ht="11.25" customHeight="1">
      <c r="A14" s="20"/>
      <c r="B14" s="370" t="s">
        <v>113</v>
      </c>
      <c r="C14" s="371"/>
      <c r="D14" s="384">
        <v>19</v>
      </c>
      <c r="E14" s="383">
        <v>100913.4</v>
      </c>
      <c r="F14" s="384">
        <v>256</v>
      </c>
      <c r="G14" s="383">
        <v>499729</v>
      </c>
      <c r="H14" s="384">
        <v>43</v>
      </c>
      <c r="I14" s="383">
        <v>63937.599999999999</v>
      </c>
      <c r="J14" s="384">
        <v>4</v>
      </c>
      <c r="K14" s="383">
        <v>1470</v>
      </c>
      <c r="L14" s="385">
        <f t="shared" ref="L14:M17" si="3">SUM(D14+F14+H14+J14)</f>
        <v>322</v>
      </c>
      <c r="M14" s="386">
        <f t="shared" si="3"/>
        <v>666050</v>
      </c>
      <c r="Q14" s="2"/>
      <c r="R14" s="3"/>
      <c r="S14" s="3"/>
      <c r="T14" s="23"/>
      <c r="U14" s="23"/>
      <c r="V14" s="23"/>
      <c r="W14" s="23"/>
      <c r="X14" s="964"/>
      <c r="Y14" s="20"/>
    </row>
    <row r="15" spans="1:27" ht="11.25" customHeight="1">
      <c r="A15" s="20"/>
      <c r="B15" s="201" t="s">
        <v>114</v>
      </c>
      <c r="C15" s="375"/>
      <c r="D15" s="2340">
        <v>48</v>
      </c>
      <c r="E15" s="372">
        <v>223387.4</v>
      </c>
      <c r="F15" s="2340">
        <v>298</v>
      </c>
      <c r="G15" s="372">
        <v>513231.1</v>
      </c>
      <c r="H15" s="2340">
        <v>44</v>
      </c>
      <c r="I15" s="372">
        <v>60262.400000000001</v>
      </c>
      <c r="J15" s="2340">
        <v>2</v>
      </c>
      <c r="K15" s="372">
        <v>702.1</v>
      </c>
      <c r="L15" s="373">
        <f t="shared" si="3"/>
        <v>392</v>
      </c>
      <c r="M15" s="374">
        <f t="shared" si="3"/>
        <v>797583</v>
      </c>
      <c r="Q15" s="2"/>
      <c r="R15" s="3"/>
      <c r="S15" s="3"/>
      <c r="T15" s="23"/>
      <c r="U15" s="23"/>
      <c r="V15" s="23"/>
      <c r="W15" s="23"/>
      <c r="X15" s="964"/>
      <c r="Y15" s="20"/>
    </row>
    <row r="16" spans="1:27" ht="11.25" customHeight="1">
      <c r="A16" s="20"/>
      <c r="B16" s="376" t="s">
        <v>115</v>
      </c>
      <c r="C16" s="375"/>
      <c r="D16" s="2340">
        <v>75</v>
      </c>
      <c r="E16" s="372">
        <v>533731</v>
      </c>
      <c r="F16" s="2340">
        <v>251</v>
      </c>
      <c r="G16" s="372">
        <v>269469.7</v>
      </c>
      <c r="H16" s="2340">
        <v>38</v>
      </c>
      <c r="I16" s="372">
        <v>37710.1</v>
      </c>
      <c r="J16" s="2340">
        <v>3</v>
      </c>
      <c r="K16" s="372">
        <v>1053.2</v>
      </c>
      <c r="L16" s="373">
        <f t="shared" si="3"/>
        <v>367</v>
      </c>
      <c r="M16" s="374">
        <f t="shared" si="3"/>
        <v>841963.99999999988</v>
      </c>
      <c r="Q16" s="2"/>
      <c r="R16" s="3"/>
      <c r="S16" s="3"/>
      <c r="T16" s="23"/>
      <c r="U16" s="23"/>
      <c r="V16" s="23"/>
      <c r="W16" s="23"/>
      <c r="X16" s="722"/>
      <c r="Y16" s="20"/>
    </row>
    <row r="17" spans="1:45" ht="11.25" customHeight="1">
      <c r="A17" s="20"/>
      <c r="B17" s="685" t="s">
        <v>116</v>
      </c>
      <c r="C17" s="2406"/>
      <c r="D17" s="257">
        <v>59</v>
      </c>
      <c r="E17" s="2407">
        <v>513700</v>
      </c>
      <c r="F17" s="257">
        <v>257</v>
      </c>
      <c r="G17" s="2407">
        <v>208067.7</v>
      </c>
      <c r="H17" s="257">
        <v>61</v>
      </c>
      <c r="I17" s="2407">
        <v>145271.6</v>
      </c>
      <c r="J17" s="257">
        <v>3</v>
      </c>
      <c r="K17" s="2407">
        <v>1053.2</v>
      </c>
      <c r="L17" s="377">
        <f t="shared" si="3"/>
        <v>380</v>
      </c>
      <c r="M17" s="2408">
        <f t="shared" si="3"/>
        <v>868092.49999999988</v>
      </c>
      <c r="Q17" s="2"/>
      <c r="R17" s="157"/>
      <c r="S17" s="157"/>
      <c r="T17" s="157"/>
      <c r="U17" s="157"/>
      <c r="V17" s="157"/>
      <c r="W17" s="2"/>
    </row>
    <row r="18" spans="1:45" ht="11.25" customHeight="1" thickBot="1">
      <c r="A18" s="20"/>
      <c r="B18" s="1230" t="s">
        <v>672</v>
      </c>
      <c r="C18" s="378"/>
      <c r="D18" s="380">
        <f t="shared" ref="D18:M18" si="4">SUM(D14:D17)</f>
        <v>201</v>
      </c>
      <c r="E18" s="379">
        <f t="shared" si="4"/>
        <v>1371731.8</v>
      </c>
      <c r="F18" s="380">
        <f t="shared" si="4"/>
        <v>1062</v>
      </c>
      <c r="G18" s="379">
        <f t="shared" si="4"/>
        <v>1490497.5</v>
      </c>
      <c r="H18" s="380">
        <f t="shared" si="4"/>
        <v>186</v>
      </c>
      <c r="I18" s="379">
        <f t="shared" si="4"/>
        <v>307181.7</v>
      </c>
      <c r="J18" s="380">
        <f t="shared" si="4"/>
        <v>12</v>
      </c>
      <c r="K18" s="379">
        <f t="shared" si="4"/>
        <v>4278.5</v>
      </c>
      <c r="L18" s="380">
        <f t="shared" si="4"/>
        <v>1461</v>
      </c>
      <c r="M18" s="379">
        <f t="shared" si="4"/>
        <v>3173689.5</v>
      </c>
      <c r="Q18" s="2"/>
      <c r="R18" s="157"/>
      <c r="S18" s="157"/>
      <c r="T18" s="157"/>
      <c r="U18" s="157"/>
      <c r="V18" s="157"/>
      <c r="W18" s="2"/>
      <c r="AH18" s="20"/>
    </row>
    <row r="19" spans="1:45" ht="11.25" customHeight="1">
      <c r="A19" s="20"/>
      <c r="B19" s="370" t="s">
        <v>117</v>
      </c>
      <c r="C19" s="371"/>
      <c r="D19" s="2340">
        <v>61</v>
      </c>
      <c r="E19" s="372">
        <v>409463.7</v>
      </c>
      <c r="F19" s="2340">
        <v>404</v>
      </c>
      <c r="G19" s="372">
        <v>474994.8</v>
      </c>
      <c r="H19" s="2340">
        <v>34</v>
      </c>
      <c r="I19" s="372">
        <v>64881.5</v>
      </c>
      <c r="J19" s="2340">
        <v>3</v>
      </c>
      <c r="K19" s="372">
        <v>1053.2</v>
      </c>
      <c r="L19" s="373">
        <f t="shared" ref="L19:M22" si="5">SUM(D19+F19+H19+J19)</f>
        <v>502</v>
      </c>
      <c r="M19" s="374">
        <f t="shared" si="5"/>
        <v>950393.2</v>
      </c>
    </row>
    <row r="20" spans="1:45" ht="11.25" customHeight="1">
      <c r="A20" s="20"/>
      <c r="B20" s="201" t="s">
        <v>118</v>
      </c>
      <c r="C20" s="375"/>
      <c r="D20" s="2340">
        <v>44</v>
      </c>
      <c r="E20" s="372">
        <v>240536.9</v>
      </c>
      <c r="F20" s="2340">
        <v>341</v>
      </c>
      <c r="G20" s="372">
        <v>438680.3</v>
      </c>
      <c r="H20" s="2340">
        <v>39</v>
      </c>
      <c r="I20" s="372">
        <v>116242.4</v>
      </c>
      <c r="J20" s="2340">
        <v>3</v>
      </c>
      <c r="K20" s="372">
        <v>1053.2</v>
      </c>
      <c r="L20" s="373">
        <f t="shared" si="5"/>
        <v>427</v>
      </c>
      <c r="M20" s="374">
        <f t="shared" si="5"/>
        <v>796512.79999999993</v>
      </c>
    </row>
    <row r="21" spans="1:45" ht="11.25" customHeight="1">
      <c r="A21" s="20"/>
      <c r="B21" s="376" t="s">
        <v>119</v>
      </c>
      <c r="C21" s="375"/>
      <c r="D21" s="2340">
        <v>44</v>
      </c>
      <c r="E21" s="372">
        <v>198151.9</v>
      </c>
      <c r="F21" s="2340">
        <v>268</v>
      </c>
      <c r="G21" s="372">
        <v>262169.2</v>
      </c>
      <c r="H21" s="2340">
        <v>29</v>
      </c>
      <c r="I21" s="372">
        <v>47571</v>
      </c>
      <c r="J21" s="2340">
        <v>5</v>
      </c>
      <c r="K21" s="372">
        <v>1617.7</v>
      </c>
      <c r="L21" s="373">
        <f t="shared" si="5"/>
        <v>346</v>
      </c>
      <c r="M21" s="374">
        <f t="shared" si="5"/>
        <v>509509.8</v>
      </c>
      <c r="Q21" s="838"/>
      <c r="R21" s="837" t="s">
        <v>603</v>
      </c>
      <c r="S21" s="837"/>
      <c r="T21" s="837"/>
      <c r="U21" s="837"/>
      <c r="AO21" s="20"/>
    </row>
    <row r="22" spans="1:45" ht="11.25" customHeight="1">
      <c r="A22" s="20"/>
      <c r="B22" s="685" t="s">
        <v>120</v>
      </c>
      <c r="C22" s="2406"/>
      <c r="D22" s="257">
        <v>36</v>
      </c>
      <c r="E22" s="2407">
        <v>211664.2</v>
      </c>
      <c r="F22" s="257">
        <v>310</v>
      </c>
      <c r="G22" s="2407">
        <v>256364.3</v>
      </c>
      <c r="H22" s="257">
        <v>13</v>
      </c>
      <c r="I22" s="2407">
        <v>9938.9</v>
      </c>
      <c r="J22" s="257">
        <v>10</v>
      </c>
      <c r="K22" s="2407">
        <v>67451</v>
      </c>
      <c r="L22" s="377">
        <f t="shared" si="5"/>
        <v>369</v>
      </c>
      <c r="M22" s="2408">
        <f t="shared" si="5"/>
        <v>545418.4</v>
      </c>
      <c r="Q22" s="2335"/>
      <c r="AJ22" s="20"/>
    </row>
    <row r="23" spans="1:45" ht="13.7" customHeight="1" thickBot="1">
      <c r="A23" s="20"/>
      <c r="B23" s="1230" t="s">
        <v>673</v>
      </c>
      <c r="C23" s="378"/>
      <c r="D23" s="206">
        <f t="shared" ref="D23:M23" si="6">SUM(D19:D22)</f>
        <v>185</v>
      </c>
      <c r="E23" s="382">
        <f t="shared" si="6"/>
        <v>1059816.7</v>
      </c>
      <c r="F23" s="206">
        <f t="shared" si="6"/>
        <v>1323</v>
      </c>
      <c r="G23" s="382">
        <f t="shared" si="6"/>
        <v>1432208.6</v>
      </c>
      <c r="H23" s="206">
        <f t="shared" si="6"/>
        <v>115</v>
      </c>
      <c r="I23" s="382">
        <f t="shared" si="6"/>
        <v>238633.8</v>
      </c>
      <c r="J23" s="206">
        <f t="shared" si="6"/>
        <v>21</v>
      </c>
      <c r="K23" s="382">
        <f t="shared" si="6"/>
        <v>71175.100000000006</v>
      </c>
      <c r="L23" s="206">
        <f t="shared" si="6"/>
        <v>1644</v>
      </c>
      <c r="M23" s="382">
        <f t="shared" si="6"/>
        <v>2801834.1999999997</v>
      </c>
      <c r="Q23" s="2339"/>
      <c r="R23" s="3" t="s">
        <v>730</v>
      </c>
      <c r="S23" s="1251" t="s">
        <v>599</v>
      </c>
      <c r="T23" s="1252" t="s">
        <v>626</v>
      </c>
      <c r="U23" s="1252" t="s">
        <v>638</v>
      </c>
      <c r="V23" s="1252" t="s">
        <v>639</v>
      </c>
      <c r="W23" s="1463" t="s">
        <v>689</v>
      </c>
      <c r="X23" s="1463" t="s">
        <v>707</v>
      </c>
      <c r="Y23" s="1463" t="s">
        <v>708</v>
      </c>
      <c r="Z23" s="1463" t="s">
        <v>709</v>
      </c>
      <c r="AA23" s="1665" t="s">
        <v>725</v>
      </c>
      <c r="AB23" s="1665" t="s">
        <v>726</v>
      </c>
      <c r="AC23" s="1665" t="s">
        <v>727</v>
      </c>
      <c r="AD23" s="1665" t="s">
        <v>728</v>
      </c>
      <c r="AE23" s="1990" t="s">
        <v>765</v>
      </c>
      <c r="AF23" s="1990" t="s">
        <v>769</v>
      </c>
      <c r="AG23" s="1990" t="s">
        <v>755</v>
      </c>
      <c r="AH23" s="1990" t="s">
        <v>770</v>
      </c>
      <c r="AI23" s="2104" t="s">
        <v>792</v>
      </c>
      <c r="AJ23" s="2104" t="s">
        <v>798</v>
      </c>
      <c r="AK23" s="2104" t="s">
        <v>787</v>
      </c>
      <c r="AL23" s="2104" t="s">
        <v>799</v>
      </c>
      <c r="AM23" s="1990" t="s">
        <v>825</v>
      </c>
      <c r="AN23" s="1990" t="s">
        <v>829</v>
      </c>
      <c r="AO23" s="1990" t="s">
        <v>844</v>
      </c>
      <c r="AP23" s="1990" t="s">
        <v>845</v>
      </c>
      <c r="AQ23" s="2648" t="s">
        <v>846</v>
      </c>
      <c r="AR23" s="2648" t="s">
        <v>868</v>
      </c>
    </row>
    <row r="24" spans="1:45" ht="11.25" customHeight="1">
      <c r="A24" s="20"/>
      <c r="B24" s="387" t="s">
        <v>121</v>
      </c>
      <c r="C24" s="388"/>
      <c r="D24" s="384">
        <v>79</v>
      </c>
      <c r="E24" s="383">
        <v>376875.12</v>
      </c>
      <c r="F24" s="384">
        <v>305</v>
      </c>
      <c r="G24" s="383">
        <v>311468.39</v>
      </c>
      <c r="H24" s="384">
        <v>17</v>
      </c>
      <c r="I24" s="383">
        <v>18348.59</v>
      </c>
      <c r="J24" s="384">
        <v>12</v>
      </c>
      <c r="K24" s="383">
        <v>119408.06</v>
      </c>
      <c r="L24" s="385">
        <f t="shared" ref="L24:M27" si="7">SUM(D24+F24+H24+J24)</f>
        <v>413</v>
      </c>
      <c r="M24" s="386">
        <f t="shared" si="7"/>
        <v>826100.15999999992</v>
      </c>
      <c r="Q24" s="839"/>
      <c r="R24" s="3" t="s">
        <v>372</v>
      </c>
      <c r="S24" s="3">
        <v>280888.75</v>
      </c>
      <c r="T24" s="2784">
        <v>392342.44</v>
      </c>
      <c r="U24" s="3">
        <v>198162.7</v>
      </c>
      <c r="V24" s="2784">
        <v>124382.5</v>
      </c>
      <c r="W24" s="23">
        <v>217867.81</v>
      </c>
      <c r="X24" s="3">
        <v>214953.89</v>
      </c>
      <c r="Y24" s="3">
        <v>104105.04999999999</v>
      </c>
      <c r="Z24" s="3">
        <v>258781.35000000003</v>
      </c>
      <c r="AA24" s="3">
        <v>139216.98000000001</v>
      </c>
      <c r="AB24" s="23">
        <v>181660.42</v>
      </c>
      <c r="AC24" s="2787">
        <v>220786.75000000003</v>
      </c>
      <c r="AD24" s="3">
        <v>118428.15</v>
      </c>
      <c r="AE24" s="3">
        <v>482785.75</v>
      </c>
      <c r="AF24" s="3">
        <v>85347.39</v>
      </c>
      <c r="AG24" s="3">
        <v>153799.25</v>
      </c>
      <c r="AH24" s="3">
        <v>100979.29</v>
      </c>
      <c r="AI24" s="3">
        <v>65833.41</v>
      </c>
      <c r="AJ24" s="2784">
        <v>26592.84</v>
      </c>
      <c r="AK24" s="2784">
        <v>51952.480000000003</v>
      </c>
      <c r="AL24" s="2784">
        <v>125089.57</v>
      </c>
      <c r="AM24" s="2791">
        <v>143343.39000000001</v>
      </c>
      <c r="AN24" s="2791">
        <v>122867.04</v>
      </c>
      <c r="AO24" s="2792">
        <v>121432.6</v>
      </c>
      <c r="AP24" s="2793">
        <v>49757.27</v>
      </c>
      <c r="AQ24" s="2792">
        <v>22845.13</v>
      </c>
      <c r="AR24" s="2793">
        <v>40127</v>
      </c>
    </row>
    <row r="25" spans="1:45" ht="11.25" customHeight="1">
      <c r="A25" s="20"/>
      <c r="B25" s="201" t="s">
        <v>122</v>
      </c>
      <c r="C25" s="375"/>
      <c r="D25" s="2340">
        <v>31</v>
      </c>
      <c r="E25" s="372">
        <v>200770.9</v>
      </c>
      <c r="F25" s="2340">
        <v>368</v>
      </c>
      <c r="G25" s="372">
        <v>347650.34</v>
      </c>
      <c r="H25" s="2340">
        <v>32</v>
      </c>
      <c r="I25" s="372">
        <v>26670.76</v>
      </c>
      <c r="J25" s="2340">
        <v>12</v>
      </c>
      <c r="K25" s="372">
        <v>133336.94</v>
      </c>
      <c r="L25" s="373">
        <f t="shared" si="7"/>
        <v>443</v>
      </c>
      <c r="M25" s="374">
        <f t="shared" si="7"/>
        <v>708428.94</v>
      </c>
      <c r="Q25" s="839"/>
      <c r="R25" s="3" t="s">
        <v>368</v>
      </c>
      <c r="S25" s="3">
        <v>297323.59000000003</v>
      </c>
      <c r="T25" s="2785">
        <v>429030.56</v>
      </c>
      <c r="U25" s="23">
        <v>443863.8</v>
      </c>
      <c r="V25" s="2785">
        <v>451470.8</v>
      </c>
      <c r="W25" s="23">
        <v>629245.65</v>
      </c>
      <c r="X25" s="3">
        <v>544077.26</v>
      </c>
      <c r="Y25" s="3">
        <v>364421.74</v>
      </c>
      <c r="Z25" s="3">
        <v>750531.61</v>
      </c>
      <c r="AA25" s="3">
        <v>399473.46</v>
      </c>
      <c r="AB25" s="23">
        <v>389595.44000000012</v>
      </c>
      <c r="AC25" s="2787">
        <v>345085.44000000006</v>
      </c>
      <c r="AD25" s="3">
        <v>425346.5</v>
      </c>
      <c r="AE25" s="3">
        <v>474717.05</v>
      </c>
      <c r="AF25" s="3">
        <v>535300.43000000005</v>
      </c>
      <c r="AG25" s="3">
        <v>376119.68</v>
      </c>
      <c r="AH25" s="3">
        <v>613237.07999999996</v>
      </c>
      <c r="AI25" s="3">
        <v>814404.81</v>
      </c>
      <c r="AJ25" s="2785">
        <v>441208.85</v>
      </c>
      <c r="AK25" s="2785">
        <v>237665.52</v>
      </c>
      <c r="AL25" s="2785">
        <v>450002.31</v>
      </c>
      <c r="AM25" s="2794">
        <v>827838.59</v>
      </c>
      <c r="AN25" s="2794">
        <v>310254.37</v>
      </c>
      <c r="AO25" s="2794">
        <v>326482.64999999997</v>
      </c>
      <c r="AP25" s="2793">
        <v>296467.89999999997</v>
      </c>
      <c r="AQ25" s="2794">
        <v>728492.7</v>
      </c>
      <c r="AR25" s="2794">
        <v>182032</v>
      </c>
    </row>
    <row r="26" spans="1:45" ht="11.25" customHeight="1">
      <c r="A26" s="20"/>
      <c r="B26" s="376" t="s">
        <v>123</v>
      </c>
      <c r="C26" s="375"/>
      <c r="D26" s="2340">
        <v>20</v>
      </c>
      <c r="E26" s="372">
        <v>67468.759999999995</v>
      </c>
      <c r="F26" s="2340">
        <v>313</v>
      </c>
      <c r="G26" s="372">
        <v>278765.89</v>
      </c>
      <c r="H26" s="2340">
        <v>25</v>
      </c>
      <c r="I26" s="372">
        <v>16207</v>
      </c>
      <c r="J26" s="2340">
        <v>1</v>
      </c>
      <c r="K26" s="372">
        <v>108.46</v>
      </c>
      <c r="L26" s="373">
        <f t="shared" si="7"/>
        <v>359</v>
      </c>
      <c r="M26" s="374">
        <f t="shared" si="7"/>
        <v>362550.11000000004</v>
      </c>
      <c r="Q26" s="839"/>
      <c r="R26" s="3" t="s">
        <v>369</v>
      </c>
      <c r="S26" s="3">
        <v>738.79</v>
      </c>
      <c r="T26" s="2785">
        <v>27000.16</v>
      </c>
      <c r="U26" s="23">
        <v>8800</v>
      </c>
      <c r="V26" s="2785">
        <v>7932.39</v>
      </c>
      <c r="W26" s="23">
        <v>9609.2900000000009</v>
      </c>
      <c r="X26" s="3">
        <v>684.29</v>
      </c>
      <c r="Y26" s="3">
        <v>13752.95</v>
      </c>
      <c r="Z26" s="3">
        <v>10290.009999999998</v>
      </c>
      <c r="AA26" s="3">
        <v>24035.51</v>
      </c>
      <c r="AB26" s="23">
        <v>10615.84</v>
      </c>
      <c r="AC26" s="2787">
        <v>2250</v>
      </c>
      <c r="AD26" s="3">
        <v>10500</v>
      </c>
      <c r="AE26" s="3">
        <v>0</v>
      </c>
      <c r="AF26" s="3">
        <v>0</v>
      </c>
      <c r="AG26" s="3">
        <v>19320.580000000002</v>
      </c>
      <c r="AH26" s="3">
        <v>741.74</v>
      </c>
      <c r="AI26" s="3">
        <v>6490.39</v>
      </c>
      <c r="AJ26" s="2785">
        <v>0</v>
      </c>
      <c r="AK26" s="2785">
        <v>1599.05</v>
      </c>
      <c r="AL26" s="2785">
        <v>0</v>
      </c>
      <c r="AM26" s="2794">
        <v>0</v>
      </c>
      <c r="AN26" s="2794">
        <v>19485.18</v>
      </c>
      <c r="AO26" s="2794">
        <v>1902.4100000000003</v>
      </c>
      <c r="AP26" s="2793">
        <v>705.28</v>
      </c>
      <c r="AQ26" s="2794">
        <v>3750</v>
      </c>
      <c r="AR26" s="2794">
        <v>95.16</v>
      </c>
    </row>
    <row r="27" spans="1:45" ht="11.25" customHeight="1">
      <c r="A27" s="20"/>
      <c r="B27" s="685" t="s">
        <v>124</v>
      </c>
      <c r="C27" s="2406"/>
      <c r="D27" s="257">
        <v>19</v>
      </c>
      <c r="E27" s="2407">
        <v>66249.09</v>
      </c>
      <c r="F27" s="257">
        <v>289</v>
      </c>
      <c r="G27" s="2407">
        <v>376421.1</v>
      </c>
      <c r="H27" s="257">
        <v>25</v>
      </c>
      <c r="I27" s="2407">
        <v>24143.59</v>
      </c>
      <c r="J27" s="257">
        <v>0</v>
      </c>
      <c r="K27" s="2407">
        <v>0</v>
      </c>
      <c r="L27" s="377">
        <f t="shared" si="7"/>
        <v>333</v>
      </c>
      <c r="M27" s="2408">
        <f t="shared" si="7"/>
        <v>466813.77999999997</v>
      </c>
      <c r="Q27" s="839"/>
      <c r="R27" s="3" t="s">
        <v>370</v>
      </c>
      <c r="S27" s="3">
        <v>4861.28</v>
      </c>
      <c r="T27" s="2784">
        <v>765</v>
      </c>
      <c r="U27" s="157">
        <v>510</v>
      </c>
      <c r="V27" s="4">
        <v>510</v>
      </c>
      <c r="W27" s="23">
        <v>255</v>
      </c>
      <c r="X27" s="157">
        <v>0</v>
      </c>
      <c r="Y27" s="157">
        <v>0</v>
      </c>
      <c r="Z27" s="3">
        <v>1180</v>
      </c>
      <c r="AA27" s="3">
        <v>8896.74</v>
      </c>
      <c r="AB27" s="23">
        <v>6164.74</v>
      </c>
      <c r="AC27" s="2787">
        <v>4055.16</v>
      </c>
      <c r="AD27" s="3">
        <v>10180.74</v>
      </c>
      <c r="AE27" s="3">
        <v>10180.74</v>
      </c>
      <c r="AF27" s="3">
        <v>9242</v>
      </c>
      <c r="AG27" s="3">
        <v>3000</v>
      </c>
      <c r="AH27" s="3">
        <v>24111.39</v>
      </c>
      <c r="AI27" s="3">
        <v>360</v>
      </c>
      <c r="AJ27" s="2784">
        <v>360</v>
      </c>
      <c r="AK27" s="2784">
        <v>0</v>
      </c>
      <c r="AL27" s="2784">
        <v>0</v>
      </c>
      <c r="AM27" s="2791">
        <v>0</v>
      </c>
      <c r="AN27" s="2791">
        <v>0</v>
      </c>
      <c r="AO27" s="2791">
        <v>0</v>
      </c>
      <c r="AP27" s="2793">
        <v>1132.26</v>
      </c>
      <c r="AQ27" s="2791">
        <v>1132.26</v>
      </c>
      <c r="AR27" s="2791">
        <v>377.42</v>
      </c>
    </row>
    <row r="28" spans="1:45" ht="12.2" customHeight="1" thickBot="1">
      <c r="A28" s="20"/>
      <c r="B28" s="1230" t="s">
        <v>674</v>
      </c>
      <c r="C28" s="378"/>
      <c r="D28" s="380">
        <f t="shared" ref="D28:L28" si="8">SUM(D24:D27)</f>
        <v>149</v>
      </c>
      <c r="E28" s="379">
        <f t="shared" si="8"/>
        <v>711363.87</v>
      </c>
      <c r="F28" s="380">
        <f t="shared" si="8"/>
        <v>1275</v>
      </c>
      <c r="G28" s="379">
        <f t="shared" si="8"/>
        <v>1314305.72</v>
      </c>
      <c r="H28" s="380">
        <f t="shared" si="8"/>
        <v>99</v>
      </c>
      <c r="I28" s="379">
        <f t="shared" si="8"/>
        <v>85369.94</v>
      </c>
      <c r="J28" s="380">
        <f t="shared" si="8"/>
        <v>25</v>
      </c>
      <c r="K28" s="379">
        <f t="shared" si="8"/>
        <v>252853.46</v>
      </c>
      <c r="L28" s="380">
        <f t="shared" si="8"/>
        <v>1548</v>
      </c>
      <c r="M28" s="381">
        <f>SUM(E28+G28+I28+K28)</f>
        <v>2363892.9899999998</v>
      </c>
      <c r="Q28" s="839"/>
      <c r="R28" s="3"/>
      <c r="S28" s="3">
        <f>SUM(S24:S27)</f>
        <v>583812.41000000015</v>
      </c>
      <c r="T28" s="3">
        <f>SUM(T24:T27)</f>
        <v>849138.16</v>
      </c>
      <c r="U28" s="3">
        <f>SUM(U24:U27)</f>
        <v>651336.5</v>
      </c>
      <c r="V28" s="2786">
        <f t="shared" ref="V28:AH28" si="9">SUM(V24:V27)</f>
        <v>584295.69000000006</v>
      </c>
      <c r="W28" s="23">
        <f t="shared" si="9"/>
        <v>856977.75</v>
      </c>
      <c r="X28" s="2788">
        <f t="shared" si="9"/>
        <v>759715.44000000006</v>
      </c>
      <c r="Y28" s="2788">
        <f t="shared" si="9"/>
        <v>482279.74</v>
      </c>
      <c r="Z28" s="2788">
        <f t="shared" si="9"/>
        <v>1020782.97</v>
      </c>
      <c r="AA28" s="2788">
        <f t="shared" si="9"/>
        <v>571622.69000000006</v>
      </c>
      <c r="AB28" s="2788">
        <f t="shared" si="9"/>
        <v>588036.44000000006</v>
      </c>
      <c r="AC28" s="2788">
        <f t="shared" si="9"/>
        <v>572177.35000000009</v>
      </c>
      <c r="AD28" s="2788">
        <f t="shared" si="9"/>
        <v>564455.39</v>
      </c>
      <c r="AE28" s="2788">
        <f t="shared" si="9"/>
        <v>967683.54</v>
      </c>
      <c r="AF28" s="2788">
        <f t="shared" si="9"/>
        <v>629889.82000000007</v>
      </c>
      <c r="AG28" s="2788">
        <f t="shared" si="9"/>
        <v>552239.50999999989</v>
      </c>
      <c r="AH28" s="2788">
        <f t="shared" si="9"/>
        <v>739069.5</v>
      </c>
      <c r="AI28" s="2788">
        <f t="shared" ref="AI28:AQ28" si="10">SUM(AI24:AI27)</f>
        <v>887088.6100000001</v>
      </c>
      <c r="AJ28" s="2789">
        <f t="shared" si="10"/>
        <v>468161.69</v>
      </c>
      <c r="AK28" s="2789">
        <f t="shared" si="10"/>
        <v>291217.05</v>
      </c>
      <c r="AL28" s="2789">
        <f t="shared" si="10"/>
        <v>575091.88</v>
      </c>
      <c r="AM28" s="2789">
        <f t="shared" si="10"/>
        <v>971181.98</v>
      </c>
      <c r="AN28" s="2789">
        <f t="shared" si="10"/>
        <v>452606.58999999997</v>
      </c>
      <c r="AO28" s="1223">
        <f t="shared" si="10"/>
        <v>449817.66</v>
      </c>
      <c r="AP28" s="2790">
        <f t="shared" si="10"/>
        <v>348062.71</v>
      </c>
      <c r="AQ28" s="1223">
        <f t="shared" si="10"/>
        <v>756220.09</v>
      </c>
      <c r="AR28" s="413">
        <f>SUM(AR24:AR27)</f>
        <v>222631.58000000002</v>
      </c>
    </row>
    <row r="29" spans="1:45" ht="11.25" customHeight="1">
      <c r="A29" s="20"/>
      <c r="B29" s="387" t="s">
        <v>125</v>
      </c>
      <c r="C29" s="388"/>
      <c r="D29" s="384">
        <v>28</v>
      </c>
      <c r="E29" s="383">
        <v>72830.5</v>
      </c>
      <c r="F29" s="384">
        <v>224</v>
      </c>
      <c r="G29" s="383">
        <v>197331.9</v>
      </c>
      <c r="H29" s="384">
        <v>14</v>
      </c>
      <c r="I29" s="383">
        <v>91910</v>
      </c>
      <c r="J29" s="384">
        <v>0</v>
      </c>
      <c r="K29" s="383">
        <v>0</v>
      </c>
      <c r="L29" s="385">
        <f>SUM(D29+F29+H29+J29)</f>
        <v>266</v>
      </c>
      <c r="M29" s="386">
        <f>SUM(E29+G29+I29+K29)</f>
        <v>362072.4</v>
      </c>
      <c r="AS29" s="20"/>
    </row>
    <row r="30" spans="1:45" ht="11.25" customHeight="1">
      <c r="A30" s="20"/>
      <c r="B30" s="201" t="s">
        <v>126</v>
      </c>
      <c r="C30" s="375"/>
      <c r="D30" s="2340">
        <v>18</v>
      </c>
      <c r="E30" s="372">
        <v>84039.17</v>
      </c>
      <c r="F30" s="2340">
        <v>249</v>
      </c>
      <c r="G30" s="372">
        <v>221810.99</v>
      </c>
      <c r="H30" s="2340">
        <v>14</v>
      </c>
      <c r="I30" s="372">
        <v>24520.52</v>
      </c>
      <c r="J30" s="2340">
        <v>3</v>
      </c>
      <c r="K30" s="372">
        <v>1035</v>
      </c>
      <c r="L30" s="373">
        <f>SUM(D30+F30+H30+J30)</f>
        <v>284</v>
      </c>
      <c r="M30" s="374">
        <f>SUM(E30+G30+I30+K30)</f>
        <v>331405.68</v>
      </c>
      <c r="T30" s="2259"/>
    </row>
    <row r="31" spans="1:45" ht="11.25" customHeight="1">
      <c r="A31" s="20"/>
      <c r="B31" s="201" t="s">
        <v>127</v>
      </c>
      <c r="C31" s="375"/>
      <c r="D31" s="2340">
        <v>28</v>
      </c>
      <c r="E31" s="372">
        <v>177859.4</v>
      </c>
      <c r="F31" s="2340">
        <v>251</v>
      </c>
      <c r="G31" s="372">
        <v>228410.3</v>
      </c>
      <c r="H31" s="2340">
        <v>23</v>
      </c>
      <c r="I31" s="372">
        <v>102594.2</v>
      </c>
      <c r="J31" s="2340">
        <v>0</v>
      </c>
      <c r="K31" s="372">
        <v>0</v>
      </c>
      <c r="L31" s="373">
        <f>SUM(D31+F31+H31+J31)</f>
        <v>302</v>
      </c>
      <c r="M31" s="374">
        <f>SUM(E31+G31+I31+K31)</f>
        <v>508863.89999999997</v>
      </c>
    </row>
    <row r="32" spans="1:45" ht="11.25" customHeight="1">
      <c r="A32" s="20"/>
      <c r="B32" s="202" t="s">
        <v>401</v>
      </c>
      <c r="C32" s="2406"/>
      <c r="D32" s="2341">
        <v>11</v>
      </c>
      <c r="E32" s="2407">
        <v>108440.9</v>
      </c>
      <c r="F32" s="2341">
        <v>258</v>
      </c>
      <c r="G32" s="2407">
        <v>230922.1</v>
      </c>
      <c r="H32" s="2341">
        <v>14</v>
      </c>
      <c r="I32" s="2407">
        <v>13637</v>
      </c>
      <c r="J32" s="2341">
        <v>3</v>
      </c>
      <c r="K32" s="2407">
        <v>10147.5</v>
      </c>
      <c r="L32" s="377">
        <v>286</v>
      </c>
      <c r="M32" s="2408">
        <v>363147.5</v>
      </c>
      <c r="R32" s="3" t="s">
        <v>406</v>
      </c>
      <c r="S32" s="1251" t="s">
        <v>599</v>
      </c>
      <c r="T32" s="1252" t="s">
        <v>626</v>
      </c>
      <c r="U32" s="1252" t="s">
        <v>638</v>
      </c>
      <c r="V32" s="1252" t="s">
        <v>639</v>
      </c>
      <c r="W32" s="1463" t="s">
        <v>689</v>
      </c>
      <c r="X32" s="1463" t="s">
        <v>707</v>
      </c>
      <c r="Y32" s="1463" t="s">
        <v>708</v>
      </c>
      <c r="Z32" s="1463" t="s">
        <v>709</v>
      </c>
      <c r="AA32" s="1665" t="s">
        <v>725</v>
      </c>
      <c r="AB32" s="1665" t="s">
        <v>726</v>
      </c>
      <c r="AC32" s="1665" t="s">
        <v>727</v>
      </c>
      <c r="AD32" s="1665" t="s">
        <v>728</v>
      </c>
      <c r="AE32" s="1990" t="s">
        <v>765</v>
      </c>
      <c r="AF32" s="1990" t="s">
        <v>769</v>
      </c>
      <c r="AG32" s="1990" t="s">
        <v>755</v>
      </c>
      <c r="AH32" s="1990" t="s">
        <v>770</v>
      </c>
      <c r="AI32" s="2104" t="s">
        <v>792</v>
      </c>
      <c r="AJ32" s="2104" t="s">
        <v>798</v>
      </c>
      <c r="AK32" s="2104" t="s">
        <v>787</v>
      </c>
      <c r="AL32" s="2104" t="s">
        <v>799</v>
      </c>
      <c r="AM32" s="1990" t="s">
        <v>825</v>
      </c>
      <c r="AN32" s="1990" t="s">
        <v>829</v>
      </c>
      <c r="AO32" s="1990" t="s">
        <v>844</v>
      </c>
      <c r="AP32" s="1990" t="s">
        <v>845</v>
      </c>
      <c r="AQ32" s="2648" t="s">
        <v>846</v>
      </c>
      <c r="AR32" s="2648" t="s">
        <v>868</v>
      </c>
    </row>
    <row r="33" spans="1:44" ht="11.25" customHeight="1" thickBot="1">
      <c r="A33" s="20"/>
      <c r="B33" s="1230" t="s">
        <v>675</v>
      </c>
      <c r="C33" s="378"/>
      <c r="D33" s="380">
        <f t="shared" ref="D33:L33" si="11">SUM(D29:D32)</f>
        <v>85</v>
      </c>
      <c r="E33" s="379">
        <f t="shared" si="11"/>
        <v>443169.97</v>
      </c>
      <c r="F33" s="380">
        <f t="shared" si="11"/>
        <v>982</v>
      </c>
      <c r="G33" s="379">
        <f t="shared" si="11"/>
        <v>878475.28999999992</v>
      </c>
      <c r="H33" s="380">
        <f t="shared" si="11"/>
        <v>65</v>
      </c>
      <c r="I33" s="379">
        <f t="shared" si="11"/>
        <v>232661.72</v>
      </c>
      <c r="J33" s="380">
        <f t="shared" si="11"/>
        <v>6</v>
      </c>
      <c r="K33" s="379">
        <f t="shared" si="11"/>
        <v>11182.5</v>
      </c>
      <c r="L33" s="380">
        <f t="shared" si="11"/>
        <v>1138</v>
      </c>
      <c r="M33" s="381">
        <f>SUM(E33+G33+I33+K33)</f>
        <v>1565489.4799999997</v>
      </c>
      <c r="R33" s="3" t="s">
        <v>372</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57">
        <v>10</v>
      </c>
      <c r="AR33" s="2805">
        <v>7</v>
      </c>
    </row>
    <row r="34" spans="1:44" ht="11.25" customHeight="1">
      <c r="A34" s="20"/>
      <c r="B34" s="522" t="s">
        <v>421</v>
      </c>
      <c r="C34" s="388"/>
      <c r="D34" s="384">
        <v>52</v>
      </c>
      <c r="E34" s="383">
        <v>216921.60000000001</v>
      </c>
      <c r="F34" s="384">
        <v>223</v>
      </c>
      <c r="G34" s="383">
        <v>278595.09999999998</v>
      </c>
      <c r="H34" s="384">
        <v>16</v>
      </c>
      <c r="I34" s="383">
        <v>69772.3</v>
      </c>
      <c r="J34" s="384">
        <v>0</v>
      </c>
      <c r="K34" s="383">
        <v>0</v>
      </c>
      <c r="L34" s="384">
        <v>291</v>
      </c>
      <c r="M34" s="386">
        <f>SUM(E34+G34+I34+K34)</f>
        <v>565289</v>
      </c>
      <c r="R34" s="3" t="s">
        <v>368</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823">
        <v>159</v>
      </c>
    </row>
    <row r="35" spans="1:44" ht="11.25" customHeight="1">
      <c r="A35" s="20"/>
      <c r="B35" s="376" t="s">
        <v>571</v>
      </c>
      <c r="C35" s="375"/>
      <c r="D35" s="2340">
        <v>25</v>
      </c>
      <c r="E35" s="372">
        <v>94373.8</v>
      </c>
      <c r="F35" s="2340">
        <v>202</v>
      </c>
      <c r="G35" s="372">
        <v>251303.3</v>
      </c>
      <c r="H35" s="2340">
        <v>6</v>
      </c>
      <c r="I35" s="372">
        <v>54312.95</v>
      </c>
      <c r="J35" s="2340">
        <v>1</v>
      </c>
      <c r="K35" s="372">
        <v>477.87</v>
      </c>
      <c r="L35" s="2340">
        <f>SUM(D35+F35+H35+J35)</f>
        <v>234</v>
      </c>
      <c r="M35" s="374">
        <f>SUM(E35+G35+I35+K35)</f>
        <v>400467.92</v>
      </c>
      <c r="R35" s="3" t="s">
        <v>369</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823">
        <v>1</v>
      </c>
    </row>
    <row r="36" spans="1:44" ht="11.25" customHeight="1">
      <c r="A36" s="20"/>
      <c r="B36" s="376" t="s">
        <v>422</v>
      </c>
      <c r="C36" s="375"/>
      <c r="D36" s="2340">
        <v>20</v>
      </c>
      <c r="E36" s="372">
        <v>413668.7</v>
      </c>
      <c r="F36" s="2340">
        <v>151</v>
      </c>
      <c r="G36" s="372">
        <v>191232.9</v>
      </c>
      <c r="H36" s="2340">
        <v>11</v>
      </c>
      <c r="I36" s="372">
        <v>34632.5</v>
      </c>
      <c r="J36" s="2340">
        <v>2</v>
      </c>
      <c r="K36" s="372">
        <v>3312.1</v>
      </c>
      <c r="L36" s="2340">
        <f>SUM(D36+F36+H36+J36)</f>
        <v>184</v>
      </c>
      <c r="M36" s="374">
        <f>SUM(E36+G36+I36+K36)</f>
        <v>642846.19999999995</v>
      </c>
      <c r="R36" s="3" t="s">
        <v>370</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823">
        <v>1</v>
      </c>
    </row>
    <row r="37" spans="1:44" ht="11.25" customHeight="1">
      <c r="A37" s="20"/>
      <c r="B37" s="685" t="s">
        <v>475</v>
      </c>
      <c r="C37" s="2406"/>
      <c r="D37" s="2341">
        <v>64</v>
      </c>
      <c r="E37" s="2407">
        <v>321306.3</v>
      </c>
      <c r="F37" s="2341">
        <v>191</v>
      </c>
      <c r="G37" s="2407">
        <v>241473</v>
      </c>
      <c r="H37" s="2341">
        <v>16</v>
      </c>
      <c r="I37" s="2407">
        <v>178165.11</v>
      </c>
      <c r="J37" s="2341">
        <v>0</v>
      </c>
      <c r="K37" s="2407">
        <v>0</v>
      </c>
      <c r="L37" s="2341">
        <f>SUM(D37+F37+H37+J37)</f>
        <v>271</v>
      </c>
      <c r="M37" s="2408">
        <f>SUM(E37+G37+I37+K37)</f>
        <v>740944.41</v>
      </c>
      <c r="N37" s="245"/>
    </row>
    <row r="38" spans="1:44" ht="12.75" customHeight="1" thickBot="1">
      <c r="A38" s="20"/>
      <c r="B38" s="1231" t="s">
        <v>676</v>
      </c>
      <c r="C38" s="375"/>
      <c r="D38" s="380">
        <f t="shared" ref="D38:M38" si="12">SUM(D34:D37)</f>
        <v>161</v>
      </c>
      <c r="E38" s="379">
        <f t="shared" si="12"/>
        <v>1046270.4000000001</v>
      </c>
      <c r="F38" s="380">
        <f t="shared" si="12"/>
        <v>767</v>
      </c>
      <c r="G38" s="379">
        <f t="shared" si="12"/>
        <v>962604.29999999993</v>
      </c>
      <c r="H38" s="380">
        <f t="shared" si="12"/>
        <v>49</v>
      </c>
      <c r="I38" s="379">
        <f t="shared" si="12"/>
        <v>336882.86</v>
      </c>
      <c r="J38" s="380">
        <f t="shared" si="12"/>
        <v>3</v>
      </c>
      <c r="K38" s="379">
        <f t="shared" si="12"/>
        <v>3789.97</v>
      </c>
      <c r="L38" s="380">
        <f t="shared" si="12"/>
        <v>980</v>
      </c>
      <c r="M38" s="381">
        <f t="shared" si="12"/>
        <v>2349547.5299999998</v>
      </c>
      <c r="N38" s="245"/>
    </row>
    <row r="39" spans="1:44" ht="11.25" customHeight="1">
      <c r="A39" s="20"/>
      <c r="B39" s="522" t="s">
        <v>522</v>
      </c>
      <c r="C39" s="388"/>
      <c r="D39" s="384">
        <v>48</v>
      </c>
      <c r="E39" s="383">
        <v>608198.9</v>
      </c>
      <c r="F39" s="384">
        <v>243</v>
      </c>
      <c r="G39" s="383">
        <v>430437.3</v>
      </c>
      <c r="H39" s="384">
        <v>7</v>
      </c>
      <c r="I39" s="383">
        <v>50972</v>
      </c>
      <c r="J39" s="384">
        <v>3</v>
      </c>
      <c r="K39" s="383">
        <v>1154.8</v>
      </c>
      <c r="L39" s="384">
        <f t="shared" ref="L39:M42" si="13">SUM(D39+F39+H39+J39)</f>
        <v>301</v>
      </c>
      <c r="M39" s="386">
        <f t="shared" si="13"/>
        <v>1090763</v>
      </c>
      <c r="N39" s="245"/>
    </row>
    <row r="40" spans="1:44" ht="11.25" customHeight="1">
      <c r="A40" s="20"/>
      <c r="B40" s="376" t="s">
        <v>480</v>
      </c>
      <c r="C40" s="375"/>
      <c r="D40" s="2340">
        <v>15</v>
      </c>
      <c r="E40" s="372">
        <v>138617.70000000001</v>
      </c>
      <c r="F40" s="2340">
        <v>314</v>
      </c>
      <c r="G40" s="372">
        <v>497950.1</v>
      </c>
      <c r="H40" s="2340">
        <v>7</v>
      </c>
      <c r="I40" s="372">
        <v>9487.2999999999993</v>
      </c>
      <c r="J40" s="2340">
        <v>5</v>
      </c>
      <c r="K40" s="372">
        <v>1117.4000000000001</v>
      </c>
      <c r="L40" s="2340">
        <f t="shared" si="13"/>
        <v>341</v>
      </c>
      <c r="M40" s="374">
        <f t="shared" si="13"/>
        <v>647172.50000000012</v>
      </c>
      <c r="N40" s="245"/>
    </row>
    <row r="41" spans="1:44" ht="11.25" customHeight="1">
      <c r="A41" s="20"/>
      <c r="B41" s="376" t="s">
        <v>494</v>
      </c>
      <c r="C41" s="375"/>
      <c r="D41" s="2340">
        <v>23</v>
      </c>
      <c r="E41" s="372">
        <v>119964.6</v>
      </c>
      <c r="F41" s="2340">
        <v>287</v>
      </c>
      <c r="G41" s="372">
        <v>373657.2</v>
      </c>
      <c r="H41" s="2340">
        <v>9</v>
      </c>
      <c r="I41" s="372">
        <v>20963.400000000001</v>
      </c>
      <c r="J41" s="2340">
        <v>3</v>
      </c>
      <c r="K41" s="372">
        <v>511.2</v>
      </c>
      <c r="L41" s="2340">
        <f t="shared" si="13"/>
        <v>322</v>
      </c>
      <c r="M41" s="374">
        <f t="shared" si="13"/>
        <v>515096.40000000008</v>
      </c>
      <c r="N41" s="245"/>
    </row>
    <row r="42" spans="1:44" ht="11.25" customHeight="1">
      <c r="A42" s="20"/>
      <c r="B42" s="685" t="s">
        <v>424</v>
      </c>
      <c r="C42" s="2406"/>
      <c r="D42" s="2341">
        <v>58</v>
      </c>
      <c r="E42" s="2407">
        <v>873546.41</v>
      </c>
      <c r="F42" s="2341">
        <v>349</v>
      </c>
      <c r="G42" s="2407">
        <v>311245.2</v>
      </c>
      <c r="H42" s="2341">
        <v>11</v>
      </c>
      <c r="I42" s="2407">
        <v>29322.29</v>
      </c>
      <c r="J42" s="2341">
        <v>4</v>
      </c>
      <c r="K42" s="2407">
        <v>1153</v>
      </c>
      <c r="L42" s="2341">
        <f t="shared" si="13"/>
        <v>422</v>
      </c>
      <c r="M42" s="2408">
        <f t="shared" si="13"/>
        <v>1215266.9000000001</v>
      </c>
      <c r="N42" s="245"/>
    </row>
    <row r="43" spans="1:44" ht="12.6" customHeight="1" thickBot="1">
      <c r="A43" s="20"/>
      <c r="B43" s="1230" t="s">
        <v>679</v>
      </c>
      <c r="C43" s="378"/>
      <c r="D43" s="206">
        <f t="shared" ref="D43:M43" si="14">SUM(D39:D42)</f>
        <v>144</v>
      </c>
      <c r="E43" s="382">
        <f t="shared" si="14"/>
        <v>1740327.61</v>
      </c>
      <c r="F43" s="206">
        <f t="shared" si="14"/>
        <v>1193</v>
      </c>
      <c r="G43" s="382">
        <f t="shared" si="14"/>
        <v>1613289.7999999998</v>
      </c>
      <c r="H43" s="206">
        <f t="shared" si="14"/>
        <v>34</v>
      </c>
      <c r="I43" s="382">
        <f t="shared" si="14"/>
        <v>110744.99000000002</v>
      </c>
      <c r="J43" s="206">
        <f t="shared" si="14"/>
        <v>15</v>
      </c>
      <c r="K43" s="382">
        <f t="shared" si="14"/>
        <v>3936.3999999999996</v>
      </c>
      <c r="L43" s="206">
        <f t="shared" si="14"/>
        <v>1386</v>
      </c>
      <c r="M43" s="687">
        <f t="shared" si="14"/>
        <v>3468298.8</v>
      </c>
      <c r="N43" s="245"/>
    </row>
    <row r="44" spans="1:44" ht="11.25" customHeight="1">
      <c r="A44" s="20"/>
      <c r="B44" s="522" t="s">
        <v>412</v>
      </c>
      <c r="C44" s="686"/>
      <c r="D44" s="384">
        <v>45</v>
      </c>
      <c r="E44" s="688">
        <v>265508.3</v>
      </c>
      <c r="F44" s="384">
        <v>307</v>
      </c>
      <c r="G44" s="689">
        <v>355764.4</v>
      </c>
      <c r="H44" s="384">
        <v>11</v>
      </c>
      <c r="I44" s="688">
        <v>41579.9</v>
      </c>
      <c r="J44" s="384">
        <v>4</v>
      </c>
      <c r="K44" s="723">
        <v>1325.2</v>
      </c>
      <c r="L44" s="384">
        <f t="shared" ref="L44:M47" si="15">SUM(D44,F44,H44,J44)</f>
        <v>367</v>
      </c>
      <c r="M44" s="386">
        <f t="shared" si="15"/>
        <v>664177.79999999993</v>
      </c>
      <c r="N44" s="245"/>
    </row>
    <row r="45" spans="1:44" ht="11.25" customHeight="1">
      <c r="A45" s="20"/>
      <c r="B45" s="376" t="s">
        <v>207</v>
      </c>
      <c r="C45" s="719"/>
      <c r="D45" s="2340">
        <v>37</v>
      </c>
      <c r="E45" s="720">
        <v>137902.6</v>
      </c>
      <c r="F45" s="2340">
        <v>359</v>
      </c>
      <c r="G45" s="721">
        <v>324871.90000000002</v>
      </c>
      <c r="H45" s="2340">
        <v>11</v>
      </c>
      <c r="I45" s="720">
        <v>34434.230000000003</v>
      </c>
      <c r="J45" s="2340">
        <v>4</v>
      </c>
      <c r="K45" s="722">
        <v>1682.9</v>
      </c>
      <c r="L45" s="2340">
        <f t="shared" si="15"/>
        <v>411</v>
      </c>
      <c r="M45" s="374">
        <f t="shared" si="15"/>
        <v>498891.63</v>
      </c>
      <c r="N45" s="245"/>
    </row>
    <row r="46" spans="1:44" ht="11.25" customHeight="1">
      <c r="A46" s="20"/>
      <c r="B46" s="376" t="s">
        <v>328</v>
      </c>
      <c r="C46" s="719"/>
      <c r="D46" s="2340">
        <v>87</v>
      </c>
      <c r="E46" s="720">
        <v>368065.7</v>
      </c>
      <c r="F46" s="2340">
        <v>303</v>
      </c>
      <c r="G46" s="721">
        <v>586250.19999999995</v>
      </c>
      <c r="H46" s="2340">
        <v>10</v>
      </c>
      <c r="I46" s="721">
        <v>20430.5</v>
      </c>
      <c r="J46" s="2340">
        <v>7</v>
      </c>
      <c r="K46" s="722">
        <v>3780.5</v>
      </c>
      <c r="L46" s="2340">
        <f t="shared" si="15"/>
        <v>407</v>
      </c>
      <c r="M46" s="374">
        <f t="shared" si="15"/>
        <v>978526.89999999991</v>
      </c>
      <c r="N46" s="245"/>
    </row>
    <row r="47" spans="1:44" ht="11.25" customHeight="1">
      <c r="A47" s="20"/>
      <c r="B47" s="685" t="s">
        <v>547</v>
      </c>
      <c r="C47" s="2409"/>
      <c r="D47" s="2341">
        <v>39</v>
      </c>
      <c r="E47" s="2410">
        <v>281187.7</v>
      </c>
      <c r="F47" s="2341">
        <v>250</v>
      </c>
      <c r="G47" s="2411">
        <v>517896.42</v>
      </c>
      <c r="H47" s="2341">
        <v>13</v>
      </c>
      <c r="I47" s="2411">
        <v>130818.2</v>
      </c>
      <c r="J47" s="2341">
        <v>7</v>
      </c>
      <c r="K47" s="2412">
        <v>3409.1</v>
      </c>
      <c r="L47" s="2341">
        <f t="shared" si="15"/>
        <v>309</v>
      </c>
      <c r="M47" s="2408">
        <f t="shared" si="15"/>
        <v>933311.41999999993</v>
      </c>
      <c r="N47" s="245"/>
    </row>
    <row r="48" spans="1:44" ht="12.6" customHeight="1" thickBot="1">
      <c r="A48" s="20"/>
      <c r="B48" s="1230" t="s">
        <v>677</v>
      </c>
      <c r="C48" s="811"/>
      <c r="D48" s="2413">
        <f t="shared" ref="D48:M48" si="16">SUM(D44:D47)</f>
        <v>208</v>
      </c>
      <c r="E48" s="2414">
        <f t="shared" si="16"/>
        <v>1052664.3</v>
      </c>
      <c r="F48" s="2413">
        <f t="shared" si="16"/>
        <v>1219</v>
      </c>
      <c r="G48" s="2415">
        <f t="shared" si="16"/>
        <v>1784782.92</v>
      </c>
      <c r="H48" s="2413">
        <f t="shared" si="16"/>
        <v>45</v>
      </c>
      <c r="I48" s="2415">
        <f t="shared" si="16"/>
        <v>227262.83000000002</v>
      </c>
      <c r="J48" s="2413">
        <f t="shared" si="16"/>
        <v>22</v>
      </c>
      <c r="K48" s="2416">
        <f t="shared" si="16"/>
        <v>10197.700000000001</v>
      </c>
      <c r="L48" s="2413">
        <f t="shared" si="16"/>
        <v>1494</v>
      </c>
      <c r="M48" s="2417">
        <f t="shared" si="16"/>
        <v>3074907.75</v>
      </c>
      <c r="N48" s="245"/>
    </row>
    <row r="49" spans="1:16" s="1723" customFormat="1" ht="10.9" customHeight="1">
      <c r="A49" s="1991"/>
      <c r="B49" s="522" t="s">
        <v>599</v>
      </c>
      <c r="C49" s="965"/>
      <c r="D49" s="654">
        <v>26</v>
      </c>
      <c r="E49" s="723">
        <v>280888.75</v>
      </c>
      <c r="F49" s="384">
        <v>220</v>
      </c>
      <c r="G49" s="689">
        <v>297323.59000000003</v>
      </c>
      <c r="H49" s="384">
        <v>5</v>
      </c>
      <c r="I49" s="689">
        <v>738.79</v>
      </c>
      <c r="J49" s="384">
        <v>9</v>
      </c>
      <c r="K49" s="688">
        <v>4861.28</v>
      </c>
      <c r="L49" s="654">
        <f t="shared" ref="L49:M52" si="17">SUM(D49+F49+H49+J49)</f>
        <v>260</v>
      </c>
      <c r="M49" s="386">
        <f t="shared" si="17"/>
        <v>583812.41000000015</v>
      </c>
      <c r="N49" s="245"/>
      <c r="O49" s="3"/>
      <c r="P49" s="3"/>
    </row>
    <row r="50" spans="1:16" s="1723" customFormat="1" ht="10.9" customHeight="1">
      <c r="A50" s="1991"/>
      <c r="B50" s="376" t="s">
        <v>626</v>
      </c>
      <c r="C50" s="966" t="s">
        <v>96</v>
      </c>
      <c r="D50" s="2338">
        <v>56</v>
      </c>
      <c r="E50" s="722">
        <v>392342.44</v>
      </c>
      <c r="F50" s="2340">
        <v>280</v>
      </c>
      <c r="G50" s="721">
        <v>429030.56</v>
      </c>
      <c r="H50" s="2340">
        <v>14</v>
      </c>
      <c r="I50" s="721">
        <v>27000.16</v>
      </c>
      <c r="J50" s="2340">
        <v>3</v>
      </c>
      <c r="K50" s="720">
        <v>765</v>
      </c>
      <c r="L50" s="2338">
        <f t="shared" si="17"/>
        <v>353</v>
      </c>
      <c r="M50" s="374">
        <f t="shared" si="17"/>
        <v>849138.16</v>
      </c>
      <c r="N50" s="245"/>
      <c r="O50" s="3"/>
      <c r="P50" s="3"/>
    </row>
    <row r="51" spans="1:16" s="1723" customFormat="1" ht="10.9" customHeight="1">
      <c r="A51" s="1991"/>
      <c r="B51" s="376" t="s">
        <v>638</v>
      </c>
      <c r="C51" s="966"/>
      <c r="D51" s="2338">
        <v>43</v>
      </c>
      <c r="E51" s="722">
        <v>198162.73</v>
      </c>
      <c r="F51" s="2340">
        <v>270</v>
      </c>
      <c r="G51" s="721">
        <v>443863.8</v>
      </c>
      <c r="H51" s="2340">
        <v>13</v>
      </c>
      <c r="I51" s="721">
        <v>8800</v>
      </c>
      <c r="J51" s="2340">
        <v>2</v>
      </c>
      <c r="K51" s="720">
        <v>510</v>
      </c>
      <c r="L51" s="2338">
        <f t="shared" si="17"/>
        <v>328</v>
      </c>
      <c r="M51" s="374">
        <f t="shared" si="17"/>
        <v>651336.53</v>
      </c>
      <c r="N51" s="245"/>
      <c r="O51" s="3"/>
      <c r="P51" s="3"/>
    </row>
    <row r="52" spans="1:16" s="1723" customFormat="1" ht="10.9" customHeight="1" thickBot="1">
      <c r="A52" s="1991"/>
      <c r="B52" s="685" t="s">
        <v>639</v>
      </c>
      <c r="C52" s="966"/>
      <c r="D52" s="2338">
        <v>39</v>
      </c>
      <c r="E52" s="722">
        <v>124382.5</v>
      </c>
      <c r="F52" s="2340">
        <v>249</v>
      </c>
      <c r="G52" s="721">
        <v>451470.8</v>
      </c>
      <c r="H52" s="2340">
        <v>14</v>
      </c>
      <c r="I52" s="721">
        <v>7932.39</v>
      </c>
      <c r="J52" s="2340">
        <v>2</v>
      </c>
      <c r="K52" s="720">
        <v>510</v>
      </c>
      <c r="L52" s="2338">
        <f t="shared" si="17"/>
        <v>304</v>
      </c>
      <c r="M52" s="374">
        <f t="shared" si="17"/>
        <v>584295.69000000006</v>
      </c>
      <c r="N52" s="3"/>
      <c r="O52" s="3"/>
      <c r="P52" s="3"/>
    </row>
    <row r="53" spans="1:16" s="145" customFormat="1" ht="12.6" customHeight="1" thickBot="1">
      <c r="A53" s="144"/>
      <c r="B53" s="1959" t="s">
        <v>678</v>
      </c>
      <c r="C53" s="2418"/>
      <c r="D53" s="1952">
        <f t="shared" ref="D53:L53" si="18">SUM(D49:D52)</f>
        <v>164</v>
      </c>
      <c r="E53" s="1953">
        <f t="shared" si="18"/>
        <v>995776.41999999993</v>
      </c>
      <c r="F53" s="1952">
        <f t="shared" si="18"/>
        <v>1019</v>
      </c>
      <c r="G53" s="1954">
        <f t="shared" si="18"/>
        <v>1621688.75</v>
      </c>
      <c r="H53" s="1952">
        <f t="shared" si="18"/>
        <v>46</v>
      </c>
      <c r="I53" s="1954">
        <f t="shared" si="18"/>
        <v>44471.34</v>
      </c>
      <c r="J53" s="1952">
        <f t="shared" si="18"/>
        <v>16</v>
      </c>
      <c r="K53" s="1955">
        <f t="shared" si="18"/>
        <v>6646.28</v>
      </c>
      <c r="L53" s="1960">
        <f t="shared" si="18"/>
        <v>1245</v>
      </c>
      <c r="M53" s="1961">
        <f>SUM(M49:M52)</f>
        <v>2668582.7900000005</v>
      </c>
      <c r="N53" s="1958"/>
      <c r="O53" s="1958"/>
      <c r="P53" s="1958"/>
    </row>
    <row r="54" spans="1:16" ht="10.9" customHeight="1">
      <c r="A54" s="20"/>
      <c r="B54" s="522" t="s">
        <v>689</v>
      </c>
      <c r="C54" s="388"/>
      <c r="D54" s="384">
        <v>53</v>
      </c>
      <c r="E54" s="688">
        <v>217867.81</v>
      </c>
      <c r="F54" s="384">
        <v>311</v>
      </c>
      <c r="G54" s="965">
        <v>629245.65</v>
      </c>
      <c r="H54" s="1521">
        <v>9</v>
      </c>
      <c r="I54" s="965">
        <v>9609.2900000000009</v>
      </c>
      <c r="J54" s="1521">
        <v>1</v>
      </c>
      <c r="K54" s="1529">
        <v>255</v>
      </c>
      <c r="L54" s="384">
        <f>SUM(D54,F54,H54,J54)</f>
        <v>374</v>
      </c>
      <c r="M54" s="386">
        <f>SUM(K54,I54,G54,E54)</f>
        <v>856977.75</v>
      </c>
    </row>
    <row r="55" spans="1:16" ht="10.9" customHeight="1">
      <c r="A55" s="20"/>
      <c r="B55" s="376" t="s">
        <v>707</v>
      </c>
      <c r="C55" s="375"/>
      <c r="D55" s="2340">
        <v>25</v>
      </c>
      <c r="E55" s="720">
        <v>214953.89</v>
      </c>
      <c r="F55" s="2340">
        <v>319</v>
      </c>
      <c r="G55" s="966">
        <v>544077.26</v>
      </c>
      <c r="H55" s="255">
        <v>3</v>
      </c>
      <c r="I55" s="966">
        <v>684.29</v>
      </c>
      <c r="J55" s="255">
        <v>0</v>
      </c>
      <c r="K55" s="2337">
        <v>0</v>
      </c>
      <c r="L55" s="2340">
        <f t="shared" ref="L55:L57" si="19">SUM(D55,F55,H55,J55)</f>
        <v>347</v>
      </c>
      <c r="M55" s="374">
        <f t="shared" ref="M55:M57" si="20">SUM(K55,I55,G55,E55)</f>
        <v>759715.44000000006</v>
      </c>
    </row>
    <row r="56" spans="1:16" ht="10.9" customHeight="1">
      <c r="A56" s="20"/>
      <c r="B56" s="1664" t="s">
        <v>708</v>
      </c>
      <c r="C56" s="966"/>
      <c r="D56" s="2340">
        <v>29</v>
      </c>
      <c r="E56" s="720">
        <v>104105.04999999999</v>
      </c>
      <c r="F56" s="2340">
        <v>280</v>
      </c>
      <c r="G56" s="2336">
        <v>364421.74</v>
      </c>
      <c r="H56" s="255">
        <v>9</v>
      </c>
      <c r="I56" s="2336">
        <v>13752.95</v>
      </c>
      <c r="J56" s="255">
        <v>0</v>
      </c>
      <c r="K56" s="2337">
        <v>0</v>
      </c>
      <c r="L56" s="2340">
        <f t="shared" si="19"/>
        <v>318</v>
      </c>
      <c r="M56" s="374">
        <f t="shared" si="20"/>
        <v>482279.74</v>
      </c>
    </row>
    <row r="57" spans="1:16" ht="10.9" customHeight="1" thickBot="1">
      <c r="A57" s="20"/>
      <c r="B57" s="1647" t="s">
        <v>709</v>
      </c>
      <c r="C57" s="966"/>
      <c r="D57" s="2340">
        <v>50</v>
      </c>
      <c r="E57" s="720">
        <v>258781.35000000003</v>
      </c>
      <c r="F57" s="2340">
        <v>350</v>
      </c>
      <c r="G57" s="2336">
        <v>750531.61</v>
      </c>
      <c r="H57" s="255">
        <v>12</v>
      </c>
      <c r="I57" s="2336">
        <v>10290.009999999998</v>
      </c>
      <c r="J57" s="255">
        <v>1</v>
      </c>
      <c r="K57" s="2337">
        <v>1180</v>
      </c>
      <c r="L57" s="207">
        <f t="shared" si="19"/>
        <v>413</v>
      </c>
      <c r="M57" s="1667">
        <f t="shared" si="20"/>
        <v>1020782.97</v>
      </c>
    </row>
    <row r="58" spans="1:16" s="145" customFormat="1" ht="12.6" customHeight="1" thickBot="1">
      <c r="A58" s="144"/>
      <c r="B58" s="1950" t="s">
        <v>729</v>
      </c>
      <c r="C58" s="1951"/>
      <c r="D58" s="1952">
        <f t="shared" ref="D58:K58" si="21">SUM(D54:D57)</f>
        <v>157</v>
      </c>
      <c r="E58" s="1953">
        <f t="shared" si="21"/>
        <v>795708.10000000009</v>
      </c>
      <c r="F58" s="1952">
        <f t="shared" si="21"/>
        <v>1260</v>
      </c>
      <c r="G58" s="1954">
        <f t="shared" si="21"/>
        <v>2288276.2600000002</v>
      </c>
      <c r="H58" s="1952">
        <f t="shared" si="21"/>
        <v>33</v>
      </c>
      <c r="I58" s="1954">
        <f t="shared" si="21"/>
        <v>34336.54</v>
      </c>
      <c r="J58" s="1952">
        <f t="shared" si="21"/>
        <v>2</v>
      </c>
      <c r="K58" s="1955">
        <f t="shared" si="21"/>
        <v>1435</v>
      </c>
      <c r="L58" s="1956">
        <f>SUM(L54:L57)</f>
        <v>1452</v>
      </c>
      <c r="M58" s="1957">
        <f>SUM(M54:M57)</f>
        <v>3119755.8999999994</v>
      </c>
      <c r="N58" s="1958"/>
      <c r="O58" s="1958"/>
      <c r="P58" s="407"/>
    </row>
    <row r="59" spans="1:16" ht="10.9" customHeight="1">
      <c r="A59" s="20"/>
      <c r="B59" s="522" t="s">
        <v>725</v>
      </c>
      <c r="C59" s="388"/>
      <c r="D59" s="384">
        <v>27</v>
      </c>
      <c r="E59" s="688">
        <v>139216.98000000001</v>
      </c>
      <c r="F59" s="384">
        <v>315</v>
      </c>
      <c r="G59" s="688">
        <v>398973.46</v>
      </c>
      <c r="H59" s="1521">
        <v>10</v>
      </c>
      <c r="I59" s="688">
        <v>24035.51</v>
      </c>
      <c r="J59" s="1521">
        <v>12</v>
      </c>
      <c r="K59" s="688">
        <v>8896.74</v>
      </c>
      <c r="L59" s="384">
        <f>SUM(D59,F59,H59,J59)</f>
        <v>364</v>
      </c>
      <c r="M59" s="386">
        <f t="shared" ref="M59:M62" si="22">SUM(K59,I59,G59,E59)</f>
        <v>571122.69000000006</v>
      </c>
      <c r="P59" s="23"/>
    </row>
    <row r="60" spans="1:16" ht="10.9" customHeight="1">
      <c r="A60" s="20"/>
      <c r="B60" s="376" t="s">
        <v>726</v>
      </c>
      <c r="C60" s="375"/>
      <c r="D60" s="2340">
        <v>32</v>
      </c>
      <c r="E60" s="720">
        <v>181660.42</v>
      </c>
      <c r="F60" s="2340">
        <v>304</v>
      </c>
      <c r="G60" s="720">
        <v>395056.64000000001</v>
      </c>
      <c r="H60" s="255">
        <v>6</v>
      </c>
      <c r="I60" s="720">
        <v>10615.84</v>
      </c>
      <c r="J60" s="255">
        <v>8</v>
      </c>
      <c r="K60" s="720">
        <v>6164.74</v>
      </c>
      <c r="L60" s="2340">
        <f t="shared" ref="L60:L62" si="23">SUM(D60,F60,H60,J60)</f>
        <v>350</v>
      </c>
      <c r="M60" s="374">
        <f t="shared" si="22"/>
        <v>593497.64</v>
      </c>
    </row>
    <row r="61" spans="1:16" s="20" customFormat="1" ht="10.9" customHeight="1">
      <c r="B61" s="1664" t="s">
        <v>727</v>
      </c>
      <c r="C61" s="966"/>
      <c r="D61" s="2340">
        <v>35</v>
      </c>
      <c r="E61" s="720">
        <v>220786.75000000003</v>
      </c>
      <c r="F61" s="2340">
        <v>295</v>
      </c>
      <c r="G61" s="720">
        <v>345085.44000000006</v>
      </c>
      <c r="H61" s="255">
        <v>5</v>
      </c>
      <c r="I61" s="720">
        <v>2250</v>
      </c>
      <c r="J61" s="255">
        <v>4</v>
      </c>
      <c r="K61" s="720">
        <v>4055.16</v>
      </c>
      <c r="L61" s="2340">
        <f t="shared" si="23"/>
        <v>339</v>
      </c>
      <c r="M61" s="374">
        <f t="shared" si="22"/>
        <v>572177.35000000009</v>
      </c>
      <c r="N61" s="23"/>
      <c r="O61" s="23"/>
      <c r="P61" s="23"/>
    </row>
    <row r="62" spans="1:16" s="20" customFormat="1" ht="10.9" customHeight="1" thickBot="1">
      <c r="B62" s="1647" t="s">
        <v>728</v>
      </c>
      <c r="C62" s="966"/>
      <c r="D62" s="2340">
        <v>26</v>
      </c>
      <c r="E62" s="720">
        <v>118428.15</v>
      </c>
      <c r="F62" s="2340">
        <v>322</v>
      </c>
      <c r="G62" s="720">
        <v>425346.5</v>
      </c>
      <c r="H62" s="255">
        <v>3</v>
      </c>
      <c r="I62" s="720">
        <v>10500</v>
      </c>
      <c r="J62" s="255">
        <v>6</v>
      </c>
      <c r="K62" s="720">
        <v>10180.74</v>
      </c>
      <c r="L62" s="207">
        <f t="shared" si="23"/>
        <v>357</v>
      </c>
      <c r="M62" s="1667">
        <f t="shared" si="22"/>
        <v>564455.39</v>
      </c>
      <c r="N62" s="23"/>
      <c r="O62" s="23"/>
      <c r="P62" s="23"/>
    </row>
    <row r="63" spans="1:16" s="144" customFormat="1" ht="10.9" customHeight="1" thickBot="1">
      <c r="B63" s="1998" t="s">
        <v>764</v>
      </c>
      <c r="C63" s="1999"/>
      <c r="D63" s="1960">
        <f>SUM(D59:D62)</f>
        <v>120</v>
      </c>
      <c r="E63" s="2000">
        <f t="shared" ref="E63:K63" si="24">SUM(E59:E62)</f>
        <v>660092.30000000005</v>
      </c>
      <c r="F63" s="1960">
        <f>SUM(F59:F62)</f>
        <v>1236</v>
      </c>
      <c r="G63" s="2001">
        <f t="shared" si="24"/>
        <v>1564462.04</v>
      </c>
      <c r="H63" s="1960">
        <f t="shared" si="24"/>
        <v>24</v>
      </c>
      <c r="I63" s="2001">
        <f t="shared" si="24"/>
        <v>47401.35</v>
      </c>
      <c r="J63" s="1960">
        <f t="shared" si="24"/>
        <v>30</v>
      </c>
      <c r="K63" s="2002">
        <f t="shared" si="24"/>
        <v>29297.379999999997</v>
      </c>
      <c r="L63" s="2003">
        <f>SUM(L59:L62)</f>
        <v>1410</v>
      </c>
      <c r="M63" s="2004">
        <f>SUM(M59:M62)</f>
        <v>2301253.0700000003</v>
      </c>
      <c r="N63" s="407"/>
      <c r="O63" s="407"/>
      <c r="P63" s="407"/>
    </row>
    <row r="64" spans="1:16" s="144" customFormat="1" ht="10.9" customHeight="1">
      <c r="B64" s="522" t="s">
        <v>765</v>
      </c>
      <c r="C64" s="388"/>
      <c r="D64" s="384">
        <v>40</v>
      </c>
      <c r="E64" s="688">
        <v>482785.75</v>
      </c>
      <c r="F64" s="384">
        <v>340</v>
      </c>
      <c r="G64" s="688">
        <v>474717.05</v>
      </c>
      <c r="H64" s="1521">
        <v>0</v>
      </c>
      <c r="I64" s="965">
        <v>0</v>
      </c>
      <c r="J64" s="1521">
        <v>6</v>
      </c>
      <c r="K64" s="688">
        <v>10180.74</v>
      </c>
      <c r="L64" s="384">
        <f>SUM(D64,F64,H64,J64)</f>
        <v>386</v>
      </c>
      <c r="M64" s="386">
        <f t="shared" ref="M64:M67" si="25">SUM(K64,I64,G64,E64)</f>
        <v>967683.54</v>
      </c>
      <c r="N64" s="407"/>
      <c r="O64" s="407"/>
      <c r="P64" s="407"/>
    </row>
    <row r="65" spans="2:16" s="144" customFormat="1" ht="10.9" customHeight="1">
      <c r="B65" s="376" t="s">
        <v>769</v>
      </c>
      <c r="C65" s="375"/>
      <c r="D65" s="2340">
        <v>37</v>
      </c>
      <c r="E65" s="720">
        <v>85347.39</v>
      </c>
      <c r="F65" s="2340">
        <v>307</v>
      </c>
      <c r="G65" s="720">
        <v>535300.43000000005</v>
      </c>
      <c r="H65" s="255">
        <v>0</v>
      </c>
      <c r="I65" s="966">
        <v>0</v>
      </c>
      <c r="J65" s="255">
        <v>5</v>
      </c>
      <c r="K65" s="720">
        <v>9242</v>
      </c>
      <c r="L65" s="2340">
        <f>SUM(D65,F65,H65,J65)</f>
        <v>349</v>
      </c>
      <c r="M65" s="374">
        <f t="shared" si="25"/>
        <v>629889.82000000007</v>
      </c>
      <c r="N65" s="407"/>
      <c r="O65" s="407"/>
      <c r="P65" s="407"/>
    </row>
    <row r="66" spans="2:16" s="144" customFormat="1" ht="10.9" customHeight="1">
      <c r="B66" s="376" t="s">
        <v>755</v>
      </c>
      <c r="C66" s="375"/>
      <c r="D66" s="2340">
        <v>40</v>
      </c>
      <c r="E66" s="720">
        <v>153799.25</v>
      </c>
      <c r="F66" s="2340">
        <v>268</v>
      </c>
      <c r="G66" s="720">
        <v>376119.68</v>
      </c>
      <c r="H66" s="255">
        <v>7</v>
      </c>
      <c r="I66" s="966">
        <v>19320.580000000002</v>
      </c>
      <c r="J66" s="255">
        <v>1</v>
      </c>
      <c r="K66" s="720">
        <v>3000</v>
      </c>
      <c r="L66" s="2340">
        <f>SUM(D66,F66,H66,J66)</f>
        <v>316</v>
      </c>
      <c r="M66" s="374">
        <f t="shared" si="25"/>
        <v>552239.51</v>
      </c>
      <c r="N66" s="407"/>
      <c r="O66" s="407"/>
      <c r="P66" s="407"/>
    </row>
    <row r="67" spans="2:16" s="144" customFormat="1" ht="10.9" customHeight="1" thickBot="1">
      <c r="B67" s="1647" t="s">
        <v>770</v>
      </c>
      <c r="C67" s="375"/>
      <c r="D67" s="2340">
        <v>30</v>
      </c>
      <c r="E67" s="720">
        <v>100979.29</v>
      </c>
      <c r="F67" s="2340">
        <v>258</v>
      </c>
      <c r="G67" s="720">
        <v>613237.07999999996</v>
      </c>
      <c r="H67" s="255">
        <v>2</v>
      </c>
      <c r="I67" s="966">
        <v>741.74</v>
      </c>
      <c r="J67" s="255">
        <v>3</v>
      </c>
      <c r="K67" s="720">
        <v>24111.39</v>
      </c>
      <c r="L67" s="207">
        <f>SUM(D67,F67,H67,J67)</f>
        <v>293</v>
      </c>
      <c r="M67" s="1667">
        <f t="shared" si="25"/>
        <v>739069.5</v>
      </c>
      <c r="N67" s="407"/>
      <c r="O67" s="407"/>
      <c r="P67" s="407"/>
    </row>
    <row r="68" spans="2:16" s="144" customFormat="1" ht="10.9" customHeight="1" thickBot="1">
      <c r="B68" s="1950" t="s">
        <v>784</v>
      </c>
      <c r="C68" s="1951"/>
      <c r="D68" s="1952">
        <f>SUM(D64:D67)</f>
        <v>147</v>
      </c>
      <c r="E68" s="1953">
        <f t="shared" ref="E68:K68" si="26">SUM(E64:E67)</f>
        <v>822911.68</v>
      </c>
      <c r="F68" s="1952">
        <f>SUM(F64:F67)</f>
        <v>1173</v>
      </c>
      <c r="G68" s="1954">
        <f t="shared" si="26"/>
        <v>1999374.2399999998</v>
      </c>
      <c r="H68" s="1952">
        <f t="shared" si="26"/>
        <v>9</v>
      </c>
      <c r="I68" s="1954">
        <f t="shared" si="26"/>
        <v>20062.320000000003</v>
      </c>
      <c r="J68" s="1952">
        <f t="shared" si="26"/>
        <v>15</v>
      </c>
      <c r="K68" s="1955">
        <f t="shared" si="26"/>
        <v>46534.13</v>
      </c>
      <c r="L68" s="1952">
        <f>SUM(L64:L67)</f>
        <v>1344</v>
      </c>
      <c r="M68" s="2099">
        <f>SUM(M64:M67)</f>
        <v>2888882.37</v>
      </c>
      <c r="N68" s="407"/>
      <c r="O68" s="407"/>
      <c r="P68" s="407"/>
    </row>
    <row r="69" spans="2:16" s="144" customFormat="1">
      <c r="B69" s="376" t="s">
        <v>792</v>
      </c>
      <c r="C69" s="2098"/>
      <c r="D69" s="2100">
        <v>24</v>
      </c>
      <c r="E69" s="2101">
        <v>65833.41</v>
      </c>
      <c r="F69" s="2100">
        <v>263</v>
      </c>
      <c r="G69" s="2102">
        <v>814404.81</v>
      </c>
      <c r="H69" s="2100">
        <v>2</v>
      </c>
      <c r="I69" s="2102">
        <v>6490.39</v>
      </c>
      <c r="J69" s="2100">
        <v>1</v>
      </c>
      <c r="K69" s="2103">
        <v>360</v>
      </c>
      <c r="L69" s="384">
        <f>SUM(D69,F69,H69,J69)</f>
        <v>290</v>
      </c>
      <c r="M69" s="386">
        <f t="shared" ref="M69:M70" si="27">SUM(K69,I69,G69,E69)</f>
        <v>887088.6100000001</v>
      </c>
      <c r="N69" s="2109"/>
      <c r="O69" s="2109"/>
      <c r="P69" s="407"/>
    </row>
    <row r="70" spans="2:16" s="144" customFormat="1">
      <c r="B70" s="376" t="s">
        <v>798</v>
      </c>
      <c r="C70" s="2098"/>
      <c r="D70" s="2100">
        <v>11</v>
      </c>
      <c r="E70" s="2101">
        <v>26592.84</v>
      </c>
      <c r="F70" s="2100">
        <v>215</v>
      </c>
      <c r="G70" s="2102">
        <v>441208.85</v>
      </c>
      <c r="H70" s="2100">
        <v>0</v>
      </c>
      <c r="I70" s="2102">
        <v>0</v>
      </c>
      <c r="J70" s="2100">
        <v>1</v>
      </c>
      <c r="K70" s="2103">
        <v>360</v>
      </c>
      <c r="L70" s="2340">
        <f>SUM(D70,F70,H70,J70)</f>
        <v>227</v>
      </c>
      <c r="M70" s="374">
        <f t="shared" si="27"/>
        <v>468161.69</v>
      </c>
      <c r="N70" s="2297"/>
      <c r="O70" s="2109"/>
      <c r="P70" s="407"/>
    </row>
    <row r="71" spans="2:16" s="144" customFormat="1">
      <c r="B71" s="376" t="s">
        <v>787</v>
      </c>
      <c r="C71" s="2098"/>
      <c r="D71" s="2100">
        <v>16</v>
      </c>
      <c r="E71" s="2101">
        <v>51952.480000000003</v>
      </c>
      <c r="F71" s="2100">
        <v>208</v>
      </c>
      <c r="G71" s="2102">
        <v>237665.52</v>
      </c>
      <c r="H71" s="2100">
        <v>1</v>
      </c>
      <c r="I71" s="2102">
        <v>1599.05</v>
      </c>
      <c r="J71" s="2100">
        <v>0</v>
      </c>
      <c r="K71" s="2101">
        <v>0</v>
      </c>
      <c r="L71" s="2340">
        <f>SUM(D71+F71+H71+J71)</f>
        <v>225</v>
      </c>
      <c r="M71" s="374">
        <f>SUM(E71+G71+I71+K71)</f>
        <v>291217.05</v>
      </c>
      <c r="P71" s="407"/>
    </row>
    <row r="72" spans="2:16" s="20" customFormat="1" ht="13.5" thickBot="1">
      <c r="B72" s="2172" t="s">
        <v>799</v>
      </c>
      <c r="C72" s="378"/>
      <c r="D72" s="207">
        <v>31</v>
      </c>
      <c r="E72" s="2295">
        <v>125089.57</v>
      </c>
      <c r="F72" s="207">
        <v>259</v>
      </c>
      <c r="G72" s="2296">
        <v>450002.31</v>
      </c>
      <c r="H72" s="207">
        <v>0</v>
      </c>
      <c r="I72" s="2296">
        <v>0</v>
      </c>
      <c r="J72" s="207">
        <v>0</v>
      </c>
      <c r="K72" s="2295">
        <v>0</v>
      </c>
      <c r="L72" s="207">
        <f>SUM(D72,F72,H72,J72)</f>
        <v>290</v>
      </c>
      <c r="M72" s="2295">
        <f>SUM(E72,G72,I72,K72)</f>
        <v>575091.88</v>
      </c>
      <c r="P72" s="23"/>
    </row>
    <row r="73" spans="2:16" s="20" customFormat="1" ht="13.5" thickBot="1">
      <c r="B73" s="1950" t="s">
        <v>812</v>
      </c>
      <c r="C73" s="2294"/>
      <c r="D73" s="1952">
        <f t="shared" ref="D73:M73" si="28">SUM(D69:D72)</f>
        <v>82</v>
      </c>
      <c r="E73" s="1953">
        <f t="shared" si="28"/>
        <v>269468.30000000005</v>
      </c>
      <c r="F73" s="1952">
        <f t="shared" si="28"/>
        <v>945</v>
      </c>
      <c r="G73" s="1954">
        <f t="shared" si="28"/>
        <v>1943281.4900000002</v>
      </c>
      <c r="H73" s="1952">
        <f t="shared" si="28"/>
        <v>3</v>
      </c>
      <c r="I73" s="1954">
        <f t="shared" si="28"/>
        <v>8089.4400000000005</v>
      </c>
      <c r="J73" s="1952">
        <f t="shared" si="28"/>
        <v>2</v>
      </c>
      <c r="K73" s="1955">
        <f t="shared" si="28"/>
        <v>720</v>
      </c>
      <c r="L73" s="1952">
        <f t="shared" si="28"/>
        <v>1032</v>
      </c>
      <c r="M73" s="2099">
        <f t="shared" si="28"/>
        <v>2221559.23</v>
      </c>
      <c r="P73" s="23"/>
    </row>
    <row r="74" spans="2:16" s="2419" customFormat="1" ht="12.75" customHeight="1">
      <c r="B74" s="370" t="s">
        <v>825</v>
      </c>
      <c r="C74" s="2422"/>
      <c r="D74" s="2423">
        <v>27</v>
      </c>
      <c r="E74" s="2424">
        <v>143343.39000000001</v>
      </c>
      <c r="F74" s="2423">
        <v>178</v>
      </c>
      <c r="G74" s="2425">
        <v>827838.59</v>
      </c>
      <c r="H74" s="2423">
        <v>0</v>
      </c>
      <c r="I74" s="2425">
        <v>0</v>
      </c>
      <c r="J74" s="2423">
        <v>0</v>
      </c>
      <c r="K74" s="2426">
        <v>0</v>
      </c>
      <c r="L74" s="385">
        <f>SUM(D74,F74,H74,J74)</f>
        <v>205</v>
      </c>
      <c r="M74" s="386">
        <f t="shared" ref="M74" si="29">SUM(K74,I74,G74,E74)</f>
        <v>971181.98</v>
      </c>
      <c r="P74" s="755"/>
    </row>
    <row r="75" spans="2:16" s="2419" customFormat="1" ht="12.75" customHeight="1">
      <c r="B75" s="390" t="s">
        <v>829</v>
      </c>
      <c r="C75" s="2637"/>
      <c r="D75" s="2638">
        <v>27</v>
      </c>
      <c r="E75" s="2639">
        <v>122867.04</v>
      </c>
      <c r="F75" s="2638">
        <v>182</v>
      </c>
      <c r="G75" s="2640">
        <v>310254.37</v>
      </c>
      <c r="H75" s="2638">
        <v>16</v>
      </c>
      <c r="I75" s="2640">
        <v>19485.18</v>
      </c>
      <c r="J75" s="2638">
        <v>0</v>
      </c>
      <c r="K75" s="2636">
        <v>0</v>
      </c>
      <c r="L75" s="373">
        <f>SUM(D75,F75,H75,J75)</f>
        <v>225</v>
      </c>
      <c r="M75" s="374">
        <f t="shared" ref="M75" si="30">SUM(K75,I75,G75,E75)</f>
        <v>452606.58999999997</v>
      </c>
      <c r="P75" s="755"/>
    </row>
    <row r="76" spans="2:16" s="2419" customFormat="1" ht="12.75" customHeight="1">
      <c r="B76" s="390" t="s">
        <v>844</v>
      </c>
      <c r="C76" s="2637"/>
      <c r="D76" s="2643">
        <v>25</v>
      </c>
      <c r="E76" s="2641">
        <v>121432.6</v>
      </c>
      <c r="F76" s="2638">
        <v>162</v>
      </c>
      <c r="G76" s="2640">
        <v>326482.64999999997</v>
      </c>
      <c r="H76" s="2638">
        <v>6</v>
      </c>
      <c r="I76" s="2640">
        <v>1902.4100000000003</v>
      </c>
      <c r="J76" s="2638">
        <v>0</v>
      </c>
      <c r="K76" s="2636">
        <v>0</v>
      </c>
      <c r="L76" s="373">
        <f>D76+F76+H76+J76</f>
        <v>193</v>
      </c>
      <c r="M76" s="374">
        <f>E76+G76+I76+K76</f>
        <v>449817.66</v>
      </c>
      <c r="P76" s="755"/>
    </row>
    <row r="77" spans="2:16" s="2419" customFormat="1" ht="12.75" customHeight="1" thickBot="1">
      <c r="B77" s="390" t="s">
        <v>845</v>
      </c>
      <c r="C77" s="2637"/>
      <c r="D77" s="2643">
        <v>24</v>
      </c>
      <c r="E77" s="2642">
        <v>49757.27</v>
      </c>
      <c r="F77" s="2647">
        <v>193</v>
      </c>
      <c r="G77" s="2644">
        <v>296467.89999999997</v>
      </c>
      <c r="H77" s="2645">
        <v>7</v>
      </c>
      <c r="I77" s="2642">
        <v>705.28</v>
      </c>
      <c r="J77" s="2647">
        <v>3</v>
      </c>
      <c r="K77" s="2644">
        <v>1132.26</v>
      </c>
      <c r="L77" s="2645">
        <f>D77+F77+H77+J77</f>
        <v>227</v>
      </c>
      <c r="M77" s="2644">
        <f>E77+G77+I77+K77</f>
        <v>348062.71</v>
      </c>
      <c r="P77" s="755"/>
    </row>
    <row r="78" spans="2:16" s="2419" customFormat="1" ht="12.75" customHeight="1" thickBot="1">
      <c r="B78" s="1950" t="s">
        <v>870</v>
      </c>
      <c r="C78" s="2294"/>
      <c r="D78" s="1952">
        <f>SUM(D74:D77)</f>
        <v>103</v>
      </c>
      <c r="E78" s="2646">
        <f>SUM(E74:E77)</f>
        <v>437400.30000000005</v>
      </c>
      <c r="F78" s="1952">
        <f t="shared" ref="F78:K78" si="31">SUM(F74:F77)</f>
        <v>715</v>
      </c>
      <c r="G78" s="2646">
        <f t="shared" si="31"/>
        <v>1761043.5099999998</v>
      </c>
      <c r="H78" s="1952">
        <f t="shared" si="31"/>
        <v>29</v>
      </c>
      <c r="I78" s="2646">
        <f t="shared" si="31"/>
        <v>22092.87</v>
      </c>
      <c r="J78" s="1952">
        <f t="shared" si="31"/>
        <v>3</v>
      </c>
      <c r="K78" s="2646">
        <f t="shared" si="31"/>
        <v>1132.26</v>
      </c>
      <c r="L78" s="1952">
        <f>SUM(L74:L77)</f>
        <v>850</v>
      </c>
      <c r="M78" s="2646">
        <f>SUM(M74:M77)</f>
        <v>2221668.94</v>
      </c>
      <c r="N78" s="2427"/>
      <c r="P78" s="755"/>
    </row>
    <row r="79" spans="2:16" s="2419" customFormat="1" ht="12.75" customHeight="1">
      <c r="B79" s="370" t="s">
        <v>846</v>
      </c>
      <c r="C79" s="2422"/>
      <c r="D79" s="2643">
        <v>10</v>
      </c>
      <c r="E79" s="2979">
        <v>13509.13</v>
      </c>
      <c r="F79" s="2638">
        <v>172</v>
      </c>
      <c r="G79" s="2640">
        <v>728492.7</v>
      </c>
      <c r="H79" s="2638">
        <v>4</v>
      </c>
      <c r="I79" s="2640">
        <v>3750</v>
      </c>
      <c r="J79" s="2638">
        <v>3</v>
      </c>
      <c r="K79" s="2636">
        <v>1132.26</v>
      </c>
      <c r="L79" s="373">
        <f t="shared" ref="L79:M80" si="32">D79+F79+H79+J79</f>
        <v>189</v>
      </c>
      <c r="M79" s="374">
        <f t="shared" si="32"/>
        <v>746884.09</v>
      </c>
      <c r="N79" s="2427"/>
      <c r="O79" s="2420"/>
      <c r="P79" s="755"/>
    </row>
    <row r="80" spans="2:16" s="2419" customFormat="1" ht="12.75" customHeight="1">
      <c r="B80" s="390" t="s">
        <v>868</v>
      </c>
      <c r="C80" s="2637"/>
      <c r="D80" s="2638">
        <v>7</v>
      </c>
      <c r="E80" s="2639">
        <v>40126.699999999997</v>
      </c>
      <c r="F80" s="2638">
        <v>163</v>
      </c>
      <c r="G80" s="2640">
        <v>175332.1</v>
      </c>
      <c r="H80" s="2638">
        <v>1</v>
      </c>
      <c r="I80" s="2640">
        <v>95.16</v>
      </c>
      <c r="J80" s="2638">
        <v>1</v>
      </c>
      <c r="K80" s="2636">
        <v>377.42</v>
      </c>
      <c r="L80" s="373">
        <f t="shared" si="32"/>
        <v>172</v>
      </c>
      <c r="M80" s="374">
        <f t="shared" si="32"/>
        <v>215931.38</v>
      </c>
      <c r="P80" s="755"/>
    </row>
    <row r="81" spans="1:16" s="2419" customFormat="1" ht="12.75" customHeight="1">
      <c r="B81" s="390" t="s">
        <v>881</v>
      </c>
      <c r="C81" s="2637"/>
      <c r="D81" s="2978">
        <v>8</v>
      </c>
      <c r="E81" s="2636">
        <v>29833.17</v>
      </c>
      <c r="F81" s="2638">
        <v>168</v>
      </c>
      <c r="G81" s="2640">
        <v>195290.32</v>
      </c>
      <c r="H81" s="2638">
        <v>0</v>
      </c>
      <c r="I81" s="2640">
        <v>0</v>
      </c>
      <c r="J81" s="2638">
        <v>0</v>
      </c>
      <c r="K81" s="2636">
        <v>0</v>
      </c>
      <c r="L81" s="373">
        <v>173</v>
      </c>
      <c r="M81" s="374">
        <v>222499.69</v>
      </c>
      <c r="P81" s="755"/>
    </row>
    <row r="82" spans="1:16" s="2419" customFormat="1" ht="12.75" customHeight="1" thickBot="1">
      <c r="B82" s="2763" t="s">
        <v>898</v>
      </c>
      <c r="C82" s="2764"/>
      <c r="D82" s="2645">
        <v>22</v>
      </c>
      <c r="E82" s="2980">
        <v>84970.78</v>
      </c>
      <c r="F82" s="2765">
        <v>123</v>
      </c>
      <c r="G82" s="2766">
        <v>127797.88</v>
      </c>
      <c r="H82" s="2765">
        <v>0</v>
      </c>
      <c r="I82" s="2766">
        <v>0</v>
      </c>
      <c r="J82" s="2765">
        <v>0</v>
      </c>
      <c r="K82" s="2767">
        <v>0</v>
      </c>
      <c r="L82" s="2263">
        <f t="shared" ref="L82:M82" si="33">D82+F82+H82+J82</f>
        <v>145</v>
      </c>
      <c r="M82" s="1667">
        <f t="shared" si="33"/>
        <v>212768.66</v>
      </c>
      <c r="N82" s="2427"/>
      <c r="O82" s="2420"/>
      <c r="P82" s="755"/>
    </row>
    <row r="83" spans="1:16" s="2419" customFormat="1" ht="12.75" customHeight="1" thickBot="1">
      <c r="B83" s="1950" t="s">
        <v>903</v>
      </c>
      <c r="C83" s="2294"/>
      <c r="D83" s="1952">
        <f>SUM(D79:D82)</f>
        <v>47</v>
      </c>
      <c r="E83" s="2646">
        <f>SUM(E79:E82)</f>
        <v>168439.78</v>
      </c>
      <c r="F83" s="1952">
        <f>SUM(F79:F82)</f>
        <v>626</v>
      </c>
      <c r="G83" s="2646">
        <f t="shared" ref="G83:K83" si="34">SUM(G79:G82)</f>
        <v>1226913</v>
      </c>
      <c r="H83" s="1952">
        <f t="shared" si="34"/>
        <v>5</v>
      </c>
      <c r="I83" s="2646">
        <f t="shared" si="34"/>
        <v>3845.16</v>
      </c>
      <c r="J83" s="1952">
        <f t="shared" si="34"/>
        <v>4</v>
      </c>
      <c r="K83" s="2646">
        <f t="shared" si="34"/>
        <v>1509.68</v>
      </c>
      <c r="L83" s="1952">
        <f>SUM(L79:L82)</f>
        <v>679</v>
      </c>
      <c r="M83" s="2646">
        <f>SUM(M79:M82)</f>
        <v>1398083.8199999998</v>
      </c>
      <c r="N83" s="2427"/>
      <c r="P83" s="755"/>
    </row>
    <row r="84" spans="1:16" s="2419" customFormat="1" ht="12.75" customHeight="1">
      <c r="B84" s="370" t="s">
        <v>905</v>
      </c>
      <c r="C84" s="2422"/>
      <c r="D84" s="2643">
        <v>12</v>
      </c>
      <c r="E84" s="2979">
        <v>284607.90000000002</v>
      </c>
      <c r="F84" s="2638">
        <v>118</v>
      </c>
      <c r="G84" s="2640">
        <v>105810.51</v>
      </c>
      <c r="H84" s="2638">
        <v>0</v>
      </c>
      <c r="I84" s="2640">
        <v>0</v>
      </c>
      <c r="J84" s="2638">
        <v>0</v>
      </c>
      <c r="K84" s="2636">
        <v>0</v>
      </c>
      <c r="L84" s="373">
        <f t="shared" ref="L84" si="35">D84+F84+H84+J84</f>
        <v>130</v>
      </c>
      <c r="M84" s="374">
        <f t="shared" ref="M84" si="36">E84+G84+I84+K84</f>
        <v>390418.41000000003</v>
      </c>
      <c r="N84" s="2427"/>
      <c r="O84" s="2420"/>
      <c r="P84" s="755"/>
    </row>
    <row r="85" spans="1:16" s="2419" customFormat="1" ht="12.75" customHeight="1">
      <c r="B85" s="390" t="s">
        <v>919</v>
      </c>
      <c r="C85" s="2637"/>
      <c r="D85" s="2638">
        <v>9</v>
      </c>
      <c r="E85" s="2639">
        <v>48028.639999999999</v>
      </c>
      <c r="F85" s="2638">
        <v>99</v>
      </c>
      <c r="G85" s="2640">
        <v>103505.84</v>
      </c>
      <c r="H85" s="2638">
        <v>0</v>
      </c>
      <c r="I85" s="2640">
        <v>0</v>
      </c>
      <c r="J85" s="2638">
        <v>0</v>
      </c>
      <c r="K85" s="2636">
        <v>0</v>
      </c>
      <c r="L85" s="373">
        <f t="shared" ref="L85" si="37">D85+F85+H85+J85</f>
        <v>108</v>
      </c>
      <c r="M85" s="374">
        <f t="shared" ref="M85" si="38">E85+G85+I85+K85</f>
        <v>151534.47999999998</v>
      </c>
      <c r="P85" s="755"/>
    </row>
    <row r="86" spans="1:16" s="2419" customFormat="1" ht="12.75" customHeight="1">
      <c r="B86" s="390" t="s">
        <v>919</v>
      </c>
      <c r="C86" s="2637"/>
      <c r="D86" s="2978">
        <v>6</v>
      </c>
      <c r="E86" s="2636">
        <v>12282.74</v>
      </c>
      <c r="F86" s="2638">
        <v>103</v>
      </c>
      <c r="G86" s="2640">
        <v>112857.96</v>
      </c>
      <c r="H86" s="2638">
        <v>0</v>
      </c>
      <c r="I86" s="2640">
        <v>0</v>
      </c>
      <c r="J86" s="2638">
        <v>0</v>
      </c>
      <c r="K86" s="2636">
        <v>0</v>
      </c>
      <c r="L86" s="373">
        <f t="shared" ref="L86" si="39">D86+F86+H86+J86</f>
        <v>109</v>
      </c>
      <c r="M86" s="374">
        <f t="shared" ref="M86" si="40">E86+G86+I86+K86</f>
        <v>125140.70000000001</v>
      </c>
      <c r="P86" s="755"/>
    </row>
    <row r="87" spans="1:16" s="2419" customFormat="1" ht="12.75" customHeight="1" thickBot="1">
      <c r="B87" s="2763" t="s">
        <v>919</v>
      </c>
      <c r="C87" s="2764"/>
      <c r="D87" s="2645">
        <v>0</v>
      </c>
      <c r="E87" s="2980">
        <v>0</v>
      </c>
      <c r="F87" s="2765">
        <v>84</v>
      </c>
      <c r="G87" s="2766">
        <v>141820.21</v>
      </c>
      <c r="H87" s="2765">
        <v>0</v>
      </c>
      <c r="I87" s="2766">
        <v>0</v>
      </c>
      <c r="J87" s="2765">
        <v>0</v>
      </c>
      <c r="K87" s="2767">
        <v>0</v>
      </c>
      <c r="L87" s="2263">
        <f t="shared" ref="L87" si="41">D87+F87+H87+J87</f>
        <v>84</v>
      </c>
      <c r="M87" s="1667">
        <f t="shared" ref="M87" si="42">E87+G87+I87+K87</f>
        <v>141820.21</v>
      </c>
      <c r="N87" s="2427"/>
      <c r="O87" s="2420"/>
      <c r="P87" s="755"/>
    </row>
    <row r="88" spans="1:16" s="2419" customFormat="1" ht="12.75" customHeight="1" thickBot="1">
      <c r="B88" s="1950" t="s">
        <v>944</v>
      </c>
      <c r="C88" s="2294"/>
      <c r="D88" s="1952">
        <f>SUM(D84:D87)</f>
        <v>27</v>
      </c>
      <c r="E88" s="2646">
        <f>SUM(E84:E87)</f>
        <v>344919.28</v>
      </c>
      <c r="F88" s="1952">
        <f>SUM(F84:F87)</f>
        <v>404</v>
      </c>
      <c r="G88" s="2646">
        <f t="shared" ref="G88:K88" si="43">SUM(G84:G87)</f>
        <v>463994.52</v>
      </c>
      <c r="H88" s="1952">
        <f t="shared" si="43"/>
        <v>0</v>
      </c>
      <c r="I88" s="2646">
        <f t="shared" si="43"/>
        <v>0</v>
      </c>
      <c r="J88" s="1952">
        <f t="shared" si="43"/>
        <v>0</v>
      </c>
      <c r="K88" s="2646">
        <f t="shared" si="43"/>
        <v>0</v>
      </c>
      <c r="L88" s="1952">
        <f>SUM(L84:L87)</f>
        <v>431</v>
      </c>
      <c r="M88" s="2646">
        <f>SUM(M84:M87)</f>
        <v>808913.8</v>
      </c>
      <c r="N88" s="2427"/>
      <c r="P88" s="755"/>
    </row>
    <row r="89" spans="1:16" s="20" customFormat="1" ht="12.75" customHeight="1">
      <c r="A89" s="49"/>
      <c r="B89" s="49" t="s">
        <v>375</v>
      </c>
      <c r="C89" s="2337"/>
      <c r="D89" s="2044"/>
      <c r="E89" s="2044"/>
      <c r="F89" s="2044"/>
      <c r="G89" s="2044"/>
      <c r="H89" s="2044"/>
      <c r="I89" s="2044"/>
      <c r="J89" s="2044"/>
      <c r="K89" s="2044"/>
      <c r="L89" s="2044"/>
      <c r="M89" s="2044"/>
      <c r="N89" s="23"/>
      <c r="O89" s="23"/>
      <c r="P89" s="23"/>
    </row>
    <row r="90" spans="1:16" ht="12.75" customHeight="1">
      <c r="A90" s="55"/>
      <c r="B90" s="139"/>
      <c r="C90" s="363"/>
      <c r="D90" s="1466"/>
      <c r="E90" s="1466"/>
      <c r="F90" s="1466"/>
      <c r="G90" s="1466"/>
      <c r="I90" s="1466"/>
      <c r="J90" s="1466"/>
      <c r="K90" s="1466"/>
      <c r="L90" s="1466"/>
      <c r="M90" s="1466"/>
      <c r="O90" s="2109"/>
    </row>
    <row r="91" spans="1:16" ht="12.75" customHeight="1">
      <c r="A91" s="55"/>
      <c r="B91" s="139"/>
      <c r="C91" s="363"/>
      <c r="D91" s="418"/>
      <c r="E91" s="418"/>
      <c r="F91" s="418"/>
      <c r="G91" s="418"/>
      <c r="H91" s="418"/>
      <c r="I91" s="418"/>
      <c r="J91" s="418"/>
      <c r="K91" s="418"/>
      <c r="L91" s="418"/>
      <c r="M91" s="418"/>
      <c r="N91" s="420"/>
    </row>
    <row r="92" spans="1:16" ht="27.75" customHeight="1" thickBot="1">
      <c r="A92" s="55"/>
      <c r="B92" s="139"/>
      <c r="C92" s="363"/>
      <c r="D92" s="418"/>
      <c r="E92" s="418"/>
      <c r="F92" s="418"/>
      <c r="G92" s="418"/>
      <c r="H92" s="418"/>
      <c r="I92" s="418"/>
      <c r="J92" s="418"/>
      <c r="K92" s="418"/>
      <c r="L92" s="418"/>
      <c r="M92" s="418"/>
      <c r="N92" s="420"/>
    </row>
    <row r="93" spans="1:16" ht="24" customHeight="1" thickBot="1">
      <c r="A93" s="198" t="s">
        <v>811</v>
      </c>
      <c r="B93" s="365"/>
      <c r="D93" s="2342"/>
      <c r="E93" s="1227"/>
      <c r="F93" s="1227"/>
      <c r="G93" s="1227"/>
      <c r="H93" s="2342" t="s">
        <v>376</v>
      </c>
      <c r="I93" s="1227"/>
      <c r="J93" s="1227"/>
      <c r="K93" s="1227"/>
      <c r="L93" s="1228"/>
      <c r="M93" s="366"/>
    </row>
    <row r="94" spans="1:16" ht="25.5" customHeight="1" thickBot="1">
      <c r="B94" s="389" t="s">
        <v>377</v>
      </c>
      <c r="C94" s="367"/>
    </row>
    <row r="95" spans="1:16" ht="18.75" customHeight="1" thickBot="1">
      <c r="A95" s="20"/>
      <c r="B95" s="5039" t="s">
        <v>365</v>
      </c>
      <c r="C95" s="5041"/>
      <c r="D95" s="1671" t="s">
        <v>372</v>
      </c>
      <c r="E95" s="1672" t="s">
        <v>367</v>
      </c>
      <c r="F95" s="1668" t="s">
        <v>368</v>
      </c>
      <c r="G95" s="1669" t="s">
        <v>367</v>
      </c>
      <c r="H95" s="1671" t="s">
        <v>369</v>
      </c>
      <c r="I95" s="1672" t="s">
        <v>367</v>
      </c>
      <c r="J95" s="1668" t="s">
        <v>370</v>
      </c>
      <c r="K95" s="1669" t="s">
        <v>367</v>
      </c>
      <c r="L95" s="1671" t="s">
        <v>371</v>
      </c>
      <c r="M95" s="1669" t="s">
        <v>367</v>
      </c>
    </row>
    <row r="96" spans="1:16" ht="11.25" customHeight="1" thickBot="1">
      <c r="A96" s="212"/>
      <c r="B96" s="5032"/>
      <c r="C96" s="5033"/>
      <c r="D96" s="1670" t="s">
        <v>373</v>
      </c>
      <c r="E96" s="466" t="s">
        <v>374</v>
      </c>
      <c r="F96" s="463" t="s">
        <v>373</v>
      </c>
      <c r="G96" s="464" t="s">
        <v>374</v>
      </c>
      <c r="H96" s="1670" t="s">
        <v>373</v>
      </c>
      <c r="I96" s="466" t="s">
        <v>374</v>
      </c>
      <c r="J96" s="463" t="s">
        <v>373</v>
      </c>
      <c r="K96" s="464" t="s">
        <v>374</v>
      </c>
      <c r="L96" s="1670" t="s">
        <v>373</v>
      </c>
      <c r="M96" s="464" t="s">
        <v>374</v>
      </c>
    </row>
    <row r="97" spans="1:22" ht="11.25" customHeight="1">
      <c r="A97" s="212"/>
      <c r="B97" s="390" t="s">
        <v>158</v>
      </c>
      <c r="C97" s="1810"/>
      <c r="D97" s="397">
        <v>-42.424242424242422</v>
      </c>
      <c r="E97" s="396">
        <v>31.312589397019678</v>
      </c>
      <c r="F97" s="590">
        <v>-28.690807799442894</v>
      </c>
      <c r="G97" s="591">
        <v>-4.8221568234985028</v>
      </c>
      <c r="H97" s="395">
        <v>-51.136363636363633</v>
      </c>
      <c r="I97" s="396">
        <v>131.04354053320165</v>
      </c>
      <c r="J97" s="1807">
        <v>300</v>
      </c>
      <c r="K97" s="383">
        <v>25.508228460793816</v>
      </c>
      <c r="L97" s="1804">
        <v>-33.056133056133049</v>
      </c>
      <c r="M97" s="383">
        <v>19.292211122832441</v>
      </c>
    </row>
    <row r="98" spans="1:22" ht="11.25" customHeight="1">
      <c r="A98" s="212"/>
      <c r="B98" s="201" t="s">
        <v>106</v>
      </c>
      <c r="C98" s="1811"/>
      <c r="D98" s="392">
        <v>26.315789473684205</v>
      </c>
      <c r="E98" s="391">
        <v>49.228724944584542</v>
      </c>
      <c r="F98" s="592">
        <v>-16.526610644257701</v>
      </c>
      <c r="G98" s="593">
        <v>12.437958763936479</v>
      </c>
      <c r="H98" s="398">
        <v>-43.589743589743591</v>
      </c>
      <c r="I98" s="391">
        <v>-44.295250958919866</v>
      </c>
      <c r="J98" s="467">
        <v>0</v>
      </c>
      <c r="K98" s="372">
        <v>97.567454215014692</v>
      </c>
      <c r="L98" s="1805">
        <v>-17.473684210526315</v>
      </c>
      <c r="M98" s="372">
        <v>10.810391289229642</v>
      </c>
    </row>
    <row r="99" spans="1:22" ht="11.25" customHeight="1">
      <c r="A99" s="212"/>
      <c r="B99" s="376" t="s">
        <v>107</v>
      </c>
      <c r="C99" s="1811"/>
      <c r="D99" s="392">
        <v>114.28571428571428</v>
      </c>
      <c r="E99" s="391">
        <v>72.841121374085418</v>
      </c>
      <c r="F99" s="592">
        <v>-5.9925093632958806</v>
      </c>
      <c r="G99" s="593">
        <v>-14.000611370199863</v>
      </c>
      <c r="H99" s="398">
        <v>-32.142857142857139</v>
      </c>
      <c r="I99" s="391">
        <v>-12.581425760482986</v>
      </c>
      <c r="J99" s="467">
        <v>-25</v>
      </c>
      <c r="K99" s="372" t="s">
        <v>144</v>
      </c>
      <c r="L99" s="1805">
        <v>1.3812154696132524</v>
      </c>
      <c r="M99" s="372">
        <v>9.5728601961861557</v>
      </c>
    </row>
    <row r="100" spans="1:22" ht="13.5" thickBot="1">
      <c r="A100" s="212"/>
      <c r="B100" s="465" t="s">
        <v>108</v>
      </c>
      <c r="C100" s="375"/>
      <c r="D100" s="392">
        <v>110.71428571428572</v>
      </c>
      <c r="E100" s="391">
        <v>325.32890019287669</v>
      </c>
      <c r="F100" s="592">
        <v>-11.68384879725086</v>
      </c>
      <c r="G100" s="593">
        <v>18.03405120704285</v>
      </c>
      <c r="H100" s="398">
        <v>32.608695652173907</v>
      </c>
      <c r="I100" s="391">
        <v>20.749376523267031</v>
      </c>
      <c r="J100" s="467">
        <v>-40</v>
      </c>
      <c r="K100" s="372">
        <v>106.73102950464676</v>
      </c>
      <c r="L100" s="1805">
        <v>2.7027027027026946</v>
      </c>
      <c r="M100" s="372">
        <v>90.899572875640956</v>
      </c>
    </row>
    <row r="101" spans="1:22" ht="11.25" customHeight="1" thickBot="1">
      <c r="A101" s="212"/>
      <c r="B101" s="1232" t="s">
        <v>670</v>
      </c>
      <c r="C101" s="1812"/>
      <c r="D101" s="833">
        <v>50</v>
      </c>
      <c r="E101" s="830">
        <v>107.1851456191728</v>
      </c>
      <c r="F101" s="832">
        <v>-16.640502354788069</v>
      </c>
      <c r="G101" s="831">
        <v>2.2199032981162077</v>
      </c>
      <c r="H101" s="836">
        <v>-30.597014925373131</v>
      </c>
      <c r="I101" s="833">
        <v>14.202937657102026</v>
      </c>
      <c r="J101" s="834">
        <v>0</v>
      </c>
      <c r="K101" s="835">
        <v>-5.5407273247223685</v>
      </c>
      <c r="L101" s="1806">
        <v>-13.447867298578203</v>
      </c>
      <c r="M101" s="835">
        <v>28.405270208213693</v>
      </c>
    </row>
    <row r="102" spans="1:22" ht="11.25" customHeight="1">
      <c r="A102" s="212"/>
      <c r="B102" s="370" t="s">
        <v>109</v>
      </c>
      <c r="C102" s="1813"/>
      <c r="D102" s="395">
        <v>68.421052631578931</v>
      </c>
      <c r="E102" s="396">
        <v>374.8163907222222</v>
      </c>
      <c r="F102" s="1807">
        <v>1.171875</v>
      </c>
      <c r="G102" s="591">
        <v>-18.17160197384905</v>
      </c>
      <c r="H102" s="397">
        <v>97.674418604651152</v>
      </c>
      <c r="I102" s="396">
        <v>-58.241036870681029</v>
      </c>
      <c r="J102" s="1807">
        <v>50</v>
      </c>
      <c r="K102" s="383">
        <v>1332.3949093713845</v>
      </c>
      <c r="L102" s="1804">
        <v>18.633540372670794</v>
      </c>
      <c r="M102" s="383">
        <v>56.081687632227244</v>
      </c>
      <c r="R102" s="3"/>
      <c r="S102" s="3"/>
      <c r="T102" s="3"/>
      <c r="U102" s="3"/>
      <c r="V102" s="3"/>
    </row>
    <row r="103" spans="1:22" ht="11.25" customHeight="1">
      <c r="A103" s="20"/>
      <c r="B103" s="201" t="s">
        <v>110</v>
      </c>
      <c r="C103" s="1811"/>
      <c r="D103" s="398">
        <v>-50</v>
      </c>
      <c r="E103" s="391">
        <v>-64.60555104481773</v>
      </c>
      <c r="F103" s="467">
        <v>20.134228187919462</v>
      </c>
      <c r="G103" s="593">
        <v>10.14424414685115</v>
      </c>
      <c r="H103" s="392">
        <v>88.636363636363654</v>
      </c>
      <c r="I103" s="391">
        <v>-1.0088855979266924</v>
      </c>
      <c r="J103" s="467">
        <v>400</v>
      </c>
      <c r="K103" s="372">
        <v>488.9824511746391</v>
      </c>
      <c r="L103" s="1805">
        <v>21.173469387755105</v>
      </c>
      <c r="M103" s="372">
        <v>-13.3970973304138</v>
      </c>
    </row>
    <row r="104" spans="1:22" ht="11.25" customHeight="1">
      <c r="A104" s="20"/>
      <c r="B104" s="376" t="s">
        <v>111</v>
      </c>
      <c r="C104" s="1811"/>
      <c r="D104" s="398">
        <v>-68</v>
      </c>
      <c r="E104" s="391">
        <v>-50.177302369498214</v>
      </c>
      <c r="F104" s="467">
        <v>23.904382470119529</v>
      </c>
      <c r="G104" s="593">
        <v>45.443269653582064</v>
      </c>
      <c r="H104" s="392">
        <v>60.526315789473699</v>
      </c>
      <c r="I104" s="391">
        <v>-35.949481675136482</v>
      </c>
      <c r="J104" s="467">
        <v>66.666666666666686</v>
      </c>
      <c r="K104" s="372" t="s">
        <v>144</v>
      </c>
      <c r="L104" s="1805">
        <v>9.2643051771117229</v>
      </c>
      <c r="M104" s="372">
        <v>-3.0198890516278425</v>
      </c>
    </row>
    <row r="105" spans="1:22" ht="13.5" thickBot="1">
      <c r="A105" s="20"/>
      <c r="B105" s="465" t="s">
        <v>112</v>
      </c>
      <c r="C105" s="375"/>
      <c r="D105" s="398">
        <v>-49.152542372881356</v>
      </c>
      <c r="E105" s="391">
        <v>-65.989662934028431</v>
      </c>
      <c r="F105" s="467">
        <v>-11.673151750972764</v>
      </c>
      <c r="G105" s="593">
        <v>-18.984818095595784</v>
      </c>
      <c r="H105" s="392">
        <v>-16.393442622950815</v>
      </c>
      <c r="I105" s="391">
        <v>-13.376713675075763</v>
      </c>
      <c r="J105" s="467">
        <v>66.666666666666686</v>
      </c>
      <c r="K105" s="372">
        <v>-17.65450418994412</v>
      </c>
      <c r="L105" s="1805">
        <v>-17.631578947368425</v>
      </c>
      <c r="M105" s="372">
        <v>-43.157746422318652</v>
      </c>
    </row>
    <row r="106" spans="1:22" ht="11.25" customHeight="1" thickBot="1">
      <c r="A106" s="20"/>
      <c r="B106" s="1232" t="s">
        <v>671</v>
      </c>
      <c r="C106" s="1814"/>
      <c r="D106" s="836">
        <v>-45.273631840796028</v>
      </c>
      <c r="E106" s="830">
        <v>-2.9964562507444441</v>
      </c>
      <c r="F106" s="832">
        <v>8.7570621468926504</v>
      </c>
      <c r="G106" s="831">
        <v>3.4708395038963005</v>
      </c>
      <c r="H106" s="833">
        <v>50.537634408602145</v>
      </c>
      <c r="I106" s="830">
        <v>-35.440595460240118</v>
      </c>
      <c r="J106" s="832">
        <v>116.66666666666666</v>
      </c>
      <c r="K106" s="831">
        <v>298.900017660267</v>
      </c>
      <c r="L106" s="833">
        <v>7.5290896646132808</v>
      </c>
      <c r="M106" s="831">
        <v>-3.4175845301539312</v>
      </c>
    </row>
    <row r="107" spans="1:22" ht="11.25" customHeight="1">
      <c r="A107" s="20"/>
      <c r="B107" s="390" t="s">
        <v>113</v>
      </c>
      <c r="C107" s="1813"/>
      <c r="D107" s="397">
        <v>-40.625</v>
      </c>
      <c r="E107" s="396">
        <v>-85.131362221023522</v>
      </c>
      <c r="F107" s="592">
        <v>-1.1583011583011569</v>
      </c>
      <c r="G107" s="591">
        <v>67.226677883622756</v>
      </c>
      <c r="H107" s="395">
        <v>-49.411764705882355</v>
      </c>
      <c r="I107" s="396">
        <v>-6.7630666390571434</v>
      </c>
      <c r="J107" s="1807">
        <v>-33.333333333333343</v>
      </c>
      <c r="K107" s="383">
        <v>-60.422163588390497</v>
      </c>
      <c r="L107" s="2421">
        <v>-15.706806282722525</v>
      </c>
      <c r="M107" s="383">
        <v>-36.55594764296368</v>
      </c>
    </row>
    <row r="108" spans="1:22" ht="11.25" customHeight="1">
      <c r="A108" s="20"/>
      <c r="B108" s="201" t="s">
        <v>114</v>
      </c>
      <c r="C108" s="1811"/>
      <c r="D108" s="392">
        <v>100</v>
      </c>
      <c r="E108" s="391">
        <v>178.34909986243747</v>
      </c>
      <c r="F108" s="592">
        <v>-16.759776536312856</v>
      </c>
      <c r="G108" s="593">
        <v>8.7719978670790084</v>
      </c>
      <c r="H108" s="398">
        <v>-46.98795180722891</v>
      </c>
      <c r="I108" s="391">
        <v>-7.6289671134818633</v>
      </c>
      <c r="J108" s="467">
        <v>-80</v>
      </c>
      <c r="K108" s="372">
        <v>-91.564846518892296</v>
      </c>
      <c r="L108" s="1805">
        <v>-17.473684210526315</v>
      </c>
      <c r="M108" s="372">
        <v>27.478947783983159</v>
      </c>
    </row>
    <row r="109" spans="1:22" ht="11.25" customHeight="1">
      <c r="A109" s="20"/>
      <c r="B109" s="376" t="s">
        <v>115</v>
      </c>
      <c r="C109" s="1811"/>
      <c r="D109" s="392">
        <v>212.5</v>
      </c>
      <c r="E109" s="391">
        <v>302.02575466780763</v>
      </c>
      <c r="F109" s="592">
        <v>-19.292604501607713</v>
      </c>
      <c r="G109" s="593">
        <v>-37.040172185869892</v>
      </c>
      <c r="H109" s="398">
        <v>-37.704918032786885</v>
      </c>
      <c r="I109" s="391">
        <v>2.8882856090473723</v>
      </c>
      <c r="J109" s="467">
        <v>-40</v>
      </c>
      <c r="K109" s="372">
        <v>-44.180623277506882</v>
      </c>
      <c r="L109" s="1805">
        <v>-8.4788029925187089</v>
      </c>
      <c r="M109" s="372">
        <v>40.490935027172441</v>
      </c>
    </row>
    <row r="110" spans="1:22" ht="13.5" thickBot="1">
      <c r="A110" s="20"/>
      <c r="B110" s="465" t="s">
        <v>116</v>
      </c>
      <c r="C110" s="375"/>
      <c r="D110" s="392">
        <v>96.666666666666657</v>
      </c>
      <c r="E110" s="391">
        <v>246.45505728614472</v>
      </c>
      <c r="F110" s="592">
        <v>13.215859030836995</v>
      </c>
      <c r="G110" s="593">
        <v>-21.067630238711686</v>
      </c>
      <c r="H110" s="398">
        <v>19.607843137254903</v>
      </c>
      <c r="I110" s="391">
        <v>146.00206594076508</v>
      </c>
      <c r="J110" s="467">
        <v>-40</v>
      </c>
      <c r="K110" s="372">
        <v>-44.177664705570571</v>
      </c>
      <c r="L110" s="1805">
        <v>21.405750798722039</v>
      </c>
      <c r="M110" s="372">
        <v>83.600724511088231</v>
      </c>
    </row>
    <row r="111" spans="1:22" ht="11.25" customHeight="1" thickBot="1">
      <c r="A111" s="20"/>
      <c r="B111" s="1232" t="s">
        <v>672</v>
      </c>
      <c r="C111" s="1814"/>
      <c r="D111" s="833">
        <v>82.727272727272748</v>
      </c>
      <c r="E111" s="830">
        <v>31.898848419072664</v>
      </c>
      <c r="F111" s="832">
        <v>-8.0519480519480595</v>
      </c>
      <c r="G111" s="831">
        <v>1.9297198702628293</v>
      </c>
      <c r="H111" s="836">
        <v>-33.571428571428569</v>
      </c>
      <c r="I111" s="833">
        <v>33.836921846257894</v>
      </c>
      <c r="J111" s="834">
        <v>-53.846153846153847</v>
      </c>
      <c r="K111" s="835">
        <v>-72.940067800040481</v>
      </c>
      <c r="L111" s="836">
        <v>-7.0019096117122928</v>
      </c>
      <c r="M111" s="835">
        <v>15.507785910012515</v>
      </c>
    </row>
    <row r="112" spans="1:22" ht="11.25" customHeight="1">
      <c r="A112" s="20"/>
      <c r="B112" s="390" t="s">
        <v>117</v>
      </c>
      <c r="C112" s="1813"/>
      <c r="D112" s="398">
        <v>221.0526315789474</v>
      </c>
      <c r="E112" s="396">
        <v>305.75751089548066</v>
      </c>
      <c r="F112" s="467">
        <v>57.8125</v>
      </c>
      <c r="G112" s="591">
        <v>-4.9495226412715709</v>
      </c>
      <c r="H112" s="398">
        <v>-20.930232558139537</v>
      </c>
      <c r="I112" s="396">
        <v>1.4762831260479032</v>
      </c>
      <c r="J112" s="467">
        <v>-25</v>
      </c>
      <c r="K112" s="383">
        <v>-28.353741496598644</v>
      </c>
      <c r="L112" s="2421">
        <v>55.900621118012424</v>
      </c>
      <c r="M112" s="383">
        <v>42.690969146460475</v>
      </c>
    </row>
    <row r="113" spans="1:13" ht="11.25" customHeight="1">
      <c r="A113" s="20"/>
      <c r="B113" s="201" t="s">
        <v>118</v>
      </c>
      <c r="C113" s="1811"/>
      <c r="D113" s="398">
        <v>-8.3333333333333428</v>
      </c>
      <c r="E113" s="391">
        <v>7.6770220701794187</v>
      </c>
      <c r="F113" s="467">
        <v>14.429530201342274</v>
      </c>
      <c r="G113" s="593">
        <v>-14.525776010066409</v>
      </c>
      <c r="H113" s="398">
        <v>-11.36363636363636</v>
      </c>
      <c r="I113" s="391">
        <v>92.89374468988953</v>
      </c>
      <c r="J113" s="467">
        <v>50</v>
      </c>
      <c r="K113" s="372">
        <v>50.007121492664851</v>
      </c>
      <c r="L113" s="1805">
        <v>8.9285714285714164</v>
      </c>
      <c r="M113" s="372">
        <v>-0.13418039251088487</v>
      </c>
    </row>
    <row r="114" spans="1:13" ht="11.25" customHeight="1">
      <c r="A114" s="20"/>
      <c r="B114" s="376" t="s">
        <v>119</v>
      </c>
      <c r="C114" s="1811"/>
      <c r="D114" s="398">
        <v>-41.333333333333336</v>
      </c>
      <c r="E114" s="391">
        <v>-62.874200674122363</v>
      </c>
      <c r="F114" s="467">
        <v>6.772908366533855</v>
      </c>
      <c r="G114" s="593">
        <v>-2.7092099779678449</v>
      </c>
      <c r="H114" s="398">
        <v>-23.68421052631578</v>
      </c>
      <c r="I114" s="391">
        <v>26.149227925675092</v>
      </c>
      <c r="J114" s="467">
        <v>66.666666666666686</v>
      </c>
      <c r="K114" s="372">
        <v>53.598556779339162</v>
      </c>
      <c r="L114" s="1805">
        <v>-5.7220708446866411</v>
      </c>
      <c r="M114" s="372">
        <v>-39.48555995268206</v>
      </c>
    </row>
    <row r="115" spans="1:13" ht="13.5" thickBot="1">
      <c r="A115" s="20"/>
      <c r="B115" s="465" t="s">
        <v>120</v>
      </c>
      <c r="C115" s="375"/>
      <c r="D115" s="398">
        <v>-38.983050847457626</v>
      </c>
      <c r="E115" s="391">
        <v>-58.796145610278373</v>
      </c>
      <c r="F115" s="467">
        <v>20.622568093385212</v>
      </c>
      <c r="G115" s="593">
        <v>23.211964182811641</v>
      </c>
      <c r="H115" s="398">
        <v>-78.688524590163937</v>
      </c>
      <c r="I115" s="391">
        <v>-93.158401229145952</v>
      </c>
      <c r="J115" s="467">
        <v>233.33333333333337</v>
      </c>
      <c r="K115" s="372">
        <v>6304.3866312191412</v>
      </c>
      <c r="L115" s="1805">
        <v>-2.8947368421052602</v>
      </c>
      <c r="M115" s="372">
        <v>-37.170474344611883</v>
      </c>
    </row>
    <row r="116" spans="1:13" ht="11.25" customHeight="1" thickBot="1">
      <c r="A116" s="20"/>
      <c r="B116" s="1232" t="s">
        <v>673</v>
      </c>
      <c r="C116" s="1814"/>
      <c r="D116" s="836">
        <v>-7.9601990049751237</v>
      </c>
      <c r="E116" s="830">
        <v>-22.73878173561333</v>
      </c>
      <c r="F116" s="834">
        <v>24.576271186440678</v>
      </c>
      <c r="G116" s="831">
        <v>-3.9107009572307163</v>
      </c>
      <c r="H116" s="836">
        <v>-38.172043010752688</v>
      </c>
      <c r="I116" s="833">
        <v>-22.31509884866189</v>
      </c>
      <c r="J116" s="834">
        <v>75</v>
      </c>
      <c r="K116" s="835">
        <v>1563.552646955709</v>
      </c>
      <c r="L116" s="836">
        <v>12.525667351129371</v>
      </c>
      <c r="M116" s="835">
        <v>-11.716814136984738</v>
      </c>
    </row>
    <row r="117" spans="1:13" ht="11.25" customHeight="1">
      <c r="A117" s="20"/>
      <c r="B117" s="387" t="s">
        <v>121</v>
      </c>
      <c r="C117" s="1815"/>
      <c r="D117" s="397">
        <v>29.508196721311492</v>
      </c>
      <c r="E117" s="396">
        <v>-7.9588447034499126</v>
      </c>
      <c r="F117" s="590">
        <v>-24.504950495049499</v>
      </c>
      <c r="G117" s="591">
        <v>-34.426989516516798</v>
      </c>
      <c r="H117" s="397">
        <v>-50</v>
      </c>
      <c r="I117" s="396">
        <v>-71.719843098572014</v>
      </c>
      <c r="J117" s="1807">
        <v>300</v>
      </c>
      <c r="K117" s="383">
        <v>11237.643372578807</v>
      </c>
      <c r="L117" s="2421">
        <v>-17.729083665338635</v>
      </c>
      <c r="M117" s="383">
        <v>-13.078064952484937</v>
      </c>
    </row>
    <row r="118" spans="1:13" ht="11.25" customHeight="1">
      <c r="A118" s="20"/>
      <c r="B118" s="201" t="s">
        <v>122</v>
      </c>
      <c r="C118" s="1811"/>
      <c r="D118" s="392">
        <v>-29.545454545454547</v>
      </c>
      <c r="E118" s="391">
        <f t="shared" ref="E118:E119" si="44">SUM(E25/E20)*100-100</f>
        <v>-16.532182796069961</v>
      </c>
      <c r="F118" s="592">
        <v>7.9178885630498428</v>
      </c>
      <c r="G118" s="593">
        <v>-20.750865721574456</v>
      </c>
      <c r="H118" s="392">
        <v>-17.948717948717956</v>
      </c>
      <c r="I118" s="391">
        <v>-77.055910752014753</v>
      </c>
      <c r="J118" s="467">
        <v>300</v>
      </c>
      <c r="K118" s="372">
        <v>12560.17280668439</v>
      </c>
      <c r="L118" s="1805">
        <v>3.7470725995316201</v>
      </c>
      <c r="M118" s="372">
        <v>-11.058687318019238</v>
      </c>
    </row>
    <row r="119" spans="1:13" ht="11.25" customHeight="1">
      <c r="A119" s="20"/>
      <c r="B119" s="376" t="s">
        <v>123</v>
      </c>
      <c r="C119" s="1811"/>
      <c r="D119" s="398">
        <v>-54.545454545454547</v>
      </c>
      <c r="E119" s="391">
        <f t="shared" si="44"/>
        <v>-65.950990124243077</v>
      </c>
      <c r="F119" s="467">
        <v>16.791044776119406</v>
      </c>
      <c r="G119" s="593">
        <v>6.330526240305872</v>
      </c>
      <c r="H119" s="392">
        <v>-13.793103448275872</v>
      </c>
      <c r="I119" s="391">
        <v>-65.930924302621349</v>
      </c>
      <c r="J119" s="467">
        <v>-80</v>
      </c>
      <c r="K119" s="372">
        <v>-93.295419422637082</v>
      </c>
      <c r="L119" s="1805">
        <v>3.7572254335260169</v>
      </c>
      <c r="M119" s="372">
        <v>-28.84334903862495</v>
      </c>
    </row>
    <row r="120" spans="1:13" ht="13.5" thickBot="1">
      <c r="A120" s="20"/>
      <c r="B120" s="465" t="s">
        <v>124</v>
      </c>
      <c r="C120" s="375"/>
      <c r="D120" s="392">
        <v>-47.222222222222221</v>
      </c>
      <c r="E120" s="391">
        <f t="shared" ref="E120" si="45">SUM(E27/E22)*100-100</f>
        <v>-68.700852576864676</v>
      </c>
      <c r="F120" s="592">
        <v>-6.7741935483871032</v>
      </c>
      <c r="G120" s="593">
        <v>46.830545438658959</v>
      </c>
      <c r="H120" s="392">
        <v>92.307692307692321</v>
      </c>
      <c r="I120" s="391">
        <v>142.92014206803572</v>
      </c>
      <c r="J120" s="467">
        <v>-100</v>
      </c>
      <c r="K120" s="372">
        <v>-100</v>
      </c>
      <c r="L120" s="1805">
        <v>-9.7560975609756042</v>
      </c>
      <c r="M120" s="372">
        <v>-14.411802022080678</v>
      </c>
    </row>
    <row r="121" spans="1:13" ht="11.25" customHeight="1" thickBot="1">
      <c r="A121" s="20"/>
      <c r="B121" s="1232" t="s">
        <v>674</v>
      </c>
      <c r="C121" s="1814"/>
      <c r="D121" s="836">
        <v>-19.459459459459467</v>
      </c>
      <c r="E121" s="830">
        <v>-32.878594005925748</v>
      </c>
      <c r="F121" s="834">
        <v>-3.6281179138321988</v>
      </c>
      <c r="G121" s="831">
        <v>-8.2322421468492877</v>
      </c>
      <c r="H121" s="836">
        <v>-13.91304347826086</v>
      </c>
      <c r="I121" s="833">
        <v>-64.225545584908758</v>
      </c>
      <c r="J121" s="834">
        <v>19.047619047619051</v>
      </c>
      <c r="K121" s="835">
        <v>255.25550368036011</v>
      </c>
      <c r="L121" s="1806">
        <v>-5.8394160583941641</v>
      </c>
      <c r="M121" s="835">
        <v>-15.630518393986335</v>
      </c>
    </row>
    <row r="122" spans="1:13" ht="11.25" customHeight="1">
      <c r="A122" s="20"/>
      <c r="B122" s="387" t="s">
        <v>125</v>
      </c>
      <c r="C122" s="1815"/>
      <c r="D122" s="397">
        <f t="shared" ref="D122:M122" si="46">SUM(D29/D24)*100-100</f>
        <v>-64.556962025316466</v>
      </c>
      <c r="E122" s="396">
        <f t="shared" si="46"/>
        <v>-80.675163698787017</v>
      </c>
      <c r="F122" s="590">
        <f t="shared" si="46"/>
        <v>-26.557377049180332</v>
      </c>
      <c r="G122" s="591">
        <f t="shared" si="46"/>
        <v>-36.644646347579609</v>
      </c>
      <c r="H122" s="397">
        <f t="shared" si="46"/>
        <v>-17.64705882352942</v>
      </c>
      <c r="I122" s="396">
        <f t="shared" si="46"/>
        <v>400.91042417973262</v>
      </c>
      <c r="J122" s="590">
        <f t="shared" si="46"/>
        <v>-100</v>
      </c>
      <c r="K122" s="591">
        <f t="shared" si="46"/>
        <v>-100</v>
      </c>
      <c r="L122" s="1804">
        <f t="shared" si="46"/>
        <v>-35.593220338983059</v>
      </c>
      <c r="M122" s="383">
        <f t="shared" si="46"/>
        <v>-56.170883685581167</v>
      </c>
    </row>
    <row r="123" spans="1:13" ht="11.25" customHeight="1">
      <c r="A123" s="20"/>
      <c r="B123" s="201" t="s">
        <v>126</v>
      </c>
      <c r="C123" s="1811"/>
      <c r="D123" s="392">
        <f t="shared" ref="D123:M123" si="47">SUM(D30/D25)*100-100</f>
        <v>-41.935483870967737</v>
      </c>
      <c r="E123" s="391">
        <f t="shared" si="47"/>
        <v>-58.141757595348729</v>
      </c>
      <c r="F123" s="592">
        <f t="shared" si="47"/>
        <v>-32.33695652173914</v>
      </c>
      <c r="G123" s="593">
        <f t="shared" si="47"/>
        <v>-36.197102525485811</v>
      </c>
      <c r="H123" s="392">
        <f t="shared" si="47"/>
        <v>-56.25</v>
      </c>
      <c r="I123" s="391">
        <f t="shared" si="47"/>
        <v>-8.0621624580626872</v>
      </c>
      <c r="J123" s="592">
        <f t="shared" si="47"/>
        <v>-75</v>
      </c>
      <c r="K123" s="593">
        <f t="shared" si="47"/>
        <v>-99.223770996994531</v>
      </c>
      <c r="L123" s="1805">
        <f t="shared" si="47"/>
        <v>-35.891647855530479</v>
      </c>
      <c r="M123" s="372">
        <f t="shared" si="47"/>
        <v>-53.219629903882804</v>
      </c>
    </row>
    <row r="124" spans="1:13" ht="11.25" customHeight="1">
      <c r="A124" s="20"/>
      <c r="B124" s="201" t="s">
        <v>127</v>
      </c>
      <c r="C124" s="1811"/>
      <c r="D124" s="392">
        <f>SUM(D31/D26)*100-100</f>
        <v>40</v>
      </c>
      <c r="E124" s="391">
        <f>SUM(E31/E26)*100-100</f>
        <v>163.6174134517961</v>
      </c>
      <c r="F124" s="592">
        <f t="shared" ref="F124:M124" si="48">SUM(F31/F26)*100-100</f>
        <v>-19.808306709265182</v>
      </c>
      <c r="G124" s="593">
        <f t="shared" si="48"/>
        <v>-18.063755935132534</v>
      </c>
      <c r="H124" s="392">
        <f t="shared" si="48"/>
        <v>-8</v>
      </c>
      <c r="I124" s="391">
        <f t="shared" si="48"/>
        <v>533.02400197445547</v>
      </c>
      <c r="J124" s="592">
        <f t="shared" si="48"/>
        <v>-100</v>
      </c>
      <c r="K124" s="593">
        <f t="shared" si="48"/>
        <v>-100</v>
      </c>
      <c r="L124" s="398">
        <f t="shared" si="48"/>
        <v>-15.877437325905291</v>
      </c>
      <c r="M124" s="372">
        <f t="shared" si="48"/>
        <v>40.35684611983703</v>
      </c>
    </row>
    <row r="125" spans="1:13" ht="13.5" thickBot="1">
      <c r="A125" s="20"/>
      <c r="B125" s="201" t="s">
        <v>401</v>
      </c>
      <c r="C125" s="1811"/>
      <c r="D125" s="392">
        <f t="shared" ref="D125:M140" si="49">SUM(D32/D27)*100-100</f>
        <v>-42.105263157894733</v>
      </c>
      <c r="E125" s="391">
        <f t="shared" si="49"/>
        <v>63.686625733274212</v>
      </c>
      <c r="F125" s="592">
        <f t="shared" si="49"/>
        <v>-10.726643598615908</v>
      </c>
      <c r="G125" s="593">
        <f t="shared" si="49"/>
        <v>-38.653252965893778</v>
      </c>
      <c r="H125" s="392">
        <f t="shared" si="49"/>
        <v>-43.999999999999993</v>
      </c>
      <c r="I125" s="391">
        <f t="shared" si="49"/>
        <v>-43.517099155510842</v>
      </c>
      <c r="J125" s="592">
        <v>100</v>
      </c>
      <c r="K125" s="593">
        <v>100</v>
      </c>
      <c r="L125" s="398">
        <f t="shared" si="49"/>
        <v>-14.114114114114116</v>
      </c>
      <c r="M125" s="372">
        <f t="shared" si="49"/>
        <v>-22.207202195273666</v>
      </c>
    </row>
    <row r="126" spans="1:13" ht="11.25" customHeight="1" thickBot="1">
      <c r="A126" s="20"/>
      <c r="B126" s="1233" t="s">
        <v>675</v>
      </c>
      <c r="C126" s="1814"/>
      <c r="D126" s="833">
        <f t="shared" si="49"/>
        <v>-42.95302013422819</v>
      </c>
      <c r="E126" s="830">
        <f t="shared" si="49"/>
        <v>-37.701366531308381</v>
      </c>
      <c r="F126" s="832">
        <f t="shared" si="49"/>
        <v>-22.980392156862749</v>
      </c>
      <c r="G126" s="831">
        <f t="shared" si="49"/>
        <v>-33.160506217685793</v>
      </c>
      <c r="H126" s="833">
        <f t="shared" si="49"/>
        <v>-34.343434343434339</v>
      </c>
      <c r="I126" s="830">
        <f t="shared" si="49"/>
        <v>172.53354049446443</v>
      </c>
      <c r="J126" s="832">
        <f t="shared" si="49"/>
        <v>-76</v>
      </c>
      <c r="K126" s="831">
        <f t="shared" si="49"/>
        <v>-95.577477958972764</v>
      </c>
      <c r="L126" s="836">
        <f t="shared" si="49"/>
        <v>-26.485788113695079</v>
      </c>
      <c r="M126" s="835">
        <f t="shared" si="49"/>
        <v>-33.774943001967287</v>
      </c>
    </row>
    <row r="127" spans="1:13" ht="11.25" customHeight="1">
      <c r="A127" s="20"/>
      <c r="B127" s="201" t="s">
        <v>421</v>
      </c>
      <c r="C127" s="1811"/>
      <c r="D127" s="392">
        <f t="shared" si="49"/>
        <v>85.714285714285722</v>
      </c>
      <c r="E127" s="391">
        <f t="shared" si="49"/>
        <v>197.84444703798545</v>
      </c>
      <c r="F127" s="592">
        <f t="shared" si="49"/>
        <v>-0.4464285714285694</v>
      </c>
      <c r="G127" s="593">
        <f t="shared" si="49"/>
        <v>41.180974794242587</v>
      </c>
      <c r="H127" s="392">
        <f t="shared" si="49"/>
        <v>14.285714285714278</v>
      </c>
      <c r="I127" s="391">
        <f t="shared" si="49"/>
        <v>-24.086280056577081</v>
      </c>
      <c r="J127" s="592">
        <v>0</v>
      </c>
      <c r="K127" s="593">
        <v>0</v>
      </c>
      <c r="L127" s="398">
        <f t="shared" si="49"/>
        <v>9.3984962406014887</v>
      </c>
      <c r="M127" s="372">
        <f t="shared" si="49"/>
        <v>56.125957129016172</v>
      </c>
    </row>
    <row r="128" spans="1:13" ht="11.25" customHeight="1">
      <c r="A128" s="20"/>
      <c r="B128" s="201" t="s">
        <v>571</v>
      </c>
      <c r="C128" s="1811"/>
      <c r="D128" s="392">
        <f t="shared" si="49"/>
        <v>38.888888888888886</v>
      </c>
      <c r="E128" s="391">
        <f t="shared" si="49"/>
        <v>12.297396559247304</v>
      </c>
      <c r="F128" s="592">
        <f t="shared" si="49"/>
        <v>-18.875502008032129</v>
      </c>
      <c r="G128" s="593">
        <f t="shared" si="49"/>
        <v>13.296144613934601</v>
      </c>
      <c r="H128" s="392">
        <f t="shared" si="49"/>
        <v>-57.142857142857146</v>
      </c>
      <c r="I128" s="391">
        <f t="shared" si="49"/>
        <v>121.49999265920948</v>
      </c>
      <c r="J128" s="592">
        <f>SUM(J35/J30)*100-100</f>
        <v>-66.666666666666671</v>
      </c>
      <c r="K128" s="593">
        <f>SUM(K35/K30)*100-100</f>
        <v>-53.828985507246372</v>
      </c>
      <c r="L128" s="398">
        <f t="shared" si="49"/>
        <v>-17.605633802816897</v>
      </c>
      <c r="M128" s="372">
        <f t="shared" si="49"/>
        <v>20.839184168478937</v>
      </c>
    </row>
    <row r="129" spans="1:17" ht="11.25" customHeight="1">
      <c r="A129" s="20"/>
      <c r="B129" s="201" t="s">
        <v>422</v>
      </c>
      <c r="C129" s="1811"/>
      <c r="D129" s="392">
        <f t="shared" si="49"/>
        <v>-28.571428571428569</v>
      </c>
      <c r="E129" s="391">
        <f t="shared" si="49"/>
        <v>132.58185960370946</v>
      </c>
      <c r="F129" s="592">
        <f t="shared" si="49"/>
        <v>-39.840637450199203</v>
      </c>
      <c r="G129" s="593">
        <f t="shared" si="49"/>
        <v>-16.276586476179048</v>
      </c>
      <c r="H129" s="392">
        <f t="shared" si="49"/>
        <v>-52.173913043478258</v>
      </c>
      <c r="I129" s="391">
        <f t="shared" si="49"/>
        <v>-66.243218427552435</v>
      </c>
      <c r="J129" s="1808" t="s">
        <v>597</v>
      </c>
      <c r="K129" s="1809" t="s">
        <v>597</v>
      </c>
      <c r="L129" s="398">
        <f t="shared" si="49"/>
        <v>-39.072847682119203</v>
      </c>
      <c r="M129" s="372">
        <f t="shared" si="49"/>
        <v>26.329692477693939</v>
      </c>
    </row>
    <row r="130" spans="1:17" ht="13.5" thickBot="1">
      <c r="A130" s="20"/>
      <c r="B130" s="201" t="s">
        <v>475</v>
      </c>
      <c r="C130" s="1811"/>
      <c r="D130" s="392">
        <f t="shared" si="49"/>
        <v>481.81818181818187</v>
      </c>
      <c r="E130" s="391">
        <f t="shared" si="49"/>
        <v>196.29623140346496</v>
      </c>
      <c r="F130" s="592">
        <f t="shared" si="49"/>
        <v>-25.968992248062023</v>
      </c>
      <c r="G130" s="593">
        <f t="shared" si="49"/>
        <v>4.5690299889010078</v>
      </c>
      <c r="H130" s="392">
        <f t="shared" si="49"/>
        <v>14.285714285714278</v>
      </c>
      <c r="I130" s="391">
        <f t="shared" si="49"/>
        <v>1206.4831707853634</v>
      </c>
      <c r="J130" s="592">
        <f>SUM(J37/J32)*100-100</f>
        <v>-100</v>
      </c>
      <c r="K130" s="593">
        <f>SUM(K37/K32)*100-100</f>
        <v>-100</v>
      </c>
      <c r="L130" s="398">
        <f t="shared" si="49"/>
        <v>-5.2447552447552397</v>
      </c>
      <c r="M130" s="372">
        <f t="shared" si="49"/>
        <v>104.03401097350252</v>
      </c>
    </row>
    <row r="131" spans="1:17" ht="11.25" customHeight="1" thickBot="1">
      <c r="A131" s="20"/>
      <c r="B131" s="1232" t="s">
        <v>676</v>
      </c>
      <c r="C131" s="1814"/>
      <c r="D131" s="833">
        <f t="shared" si="49"/>
        <v>89.411764705882348</v>
      </c>
      <c r="E131" s="830">
        <f t="shared" si="49"/>
        <v>136.08783781085171</v>
      </c>
      <c r="F131" s="832">
        <f t="shared" si="49"/>
        <v>-21.894093686354381</v>
      </c>
      <c r="G131" s="831">
        <f t="shared" si="49"/>
        <v>9.5767076157600428</v>
      </c>
      <c r="H131" s="833">
        <f t="shared" si="49"/>
        <v>-24.615384615384613</v>
      </c>
      <c r="I131" s="830">
        <f t="shared" si="49"/>
        <v>44.795138624437215</v>
      </c>
      <c r="J131" s="832">
        <f>SUM(J38/J33)*100-100</f>
        <v>-50</v>
      </c>
      <c r="K131" s="831">
        <f>SUM(K38/K33)*100-100</f>
        <v>-66.108025933378045</v>
      </c>
      <c r="L131" s="836">
        <f t="shared" si="49"/>
        <v>-13.884007029876983</v>
      </c>
      <c r="M131" s="835">
        <f t="shared" si="49"/>
        <v>50.083891333463328</v>
      </c>
      <c r="O131" s="157"/>
      <c r="P131" s="157"/>
      <c r="Q131" s="2"/>
    </row>
    <row r="132" spans="1:17" s="1723" customFormat="1" ht="11.25" customHeight="1">
      <c r="A132" s="1991"/>
      <c r="B132" s="387" t="s">
        <v>522</v>
      </c>
      <c r="C132" s="1815"/>
      <c r="D132" s="397">
        <f t="shared" si="49"/>
        <v>-7.6923076923076934</v>
      </c>
      <c r="E132" s="725">
        <f t="shared" si="49"/>
        <v>180.37728838437482</v>
      </c>
      <c r="F132" s="590">
        <f t="shared" si="49"/>
        <v>8.968609865470853</v>
      </c>
      <c r="G132" s="591">
        <f t="shared" si="49"/>
        <v>54.502825067634006</v>
      </c>
      <c r="H132" s="395">
        <f t="shared" si="49"/>
        <v>-56.25</v>
      </c>
      <c r="I132" s="396">
        <f t="shared" si="49"/>
        <v>-26.94522038115413</v>
      </c>
      <c r="J132" s="590">
        <v>100</v>
      </c>
      <c r="K132" s="591">
        <v>100</v>
      </c>
      <c r="L132" s="397">
        <f t="shared" si="49"/>
        <v>3.4364261168385042</v>
      </c>
      <c r="M132" s="591">
        <f t="shared" si="49"/>
        <v>92.956700024235403</v>
      </c>
      <c r="N132" s="3"/>
      <c r="O132" s="157"/>
      <c r="P132" s="968"/>
      <c r="Q132" s="2345"/>
    </row>
    <row r="133" spans="1:17" s="1723" customFormat="1" ht="11.25" customHeight="1">
      <c r="A133" s="1991"/>
      <c r="B133" s="201" t="s">
        <v>480</v>
      </c>
      <c r="C133" s="1811"/>
      <c r="D133" s="392">
        <f t="shared" si="49"/>
        <v>-40</v>
      </c>
      <c r="E133" s="724">
        <f t="shared" si="49"/>
        <v>46.881549752155792</v>
      </c>
      <c r="F133" s="592">
        <f t="shared" si="49"/>
        <v>55.445544554455438</v>
      </c>
      <c r="G133" s="593">
        <f t="shared" si="49"/>
        <v>98.147059748121109</v>
      </c>
      <c r="H133" s="398">
        <f t="shared" si="49"/>
        <v>16.666666666666671</v>
      </c>
      <c r="I133" s="391">
        <f t="shared" si="49"/>
        <v>-82.532158536776222</v>
      </c>
      <c r="J133" s="592">
        <f>(J40/J35)*100-100</f>
        <v>400</v>
      </c>
      <c r="K133" s="593">
        <f>(K40/K35)*100-100</f>
        <v>133.82928411492668</v>
      </c>
      <c r="L133" s="392">
        <f t="shared" si="49"/>
        <v>45.726495726495727</v>
      </c>
      <c r="M133" s="593">
        <f t="shared" si="49"/>
        <v>61.604080546576654</v>
      </c>
      <c r="N133" s="3"/>
      <c r="O133" s="969"/>
      <c r="P133" s="157"/>
      <c r="Q133" s="2345"/>
    </row>
    <row r="134" spans="1:17" s="1723" customFormat="1" ht="11.25" customHeight="1">
      <c r="A134" s="1991"/>
      <c r="B134" s="201" t="s">
        <v>494</v>
      </c>
      <c r="C134" s="1811"/>
      <c r="D134" s="392">
        <f t="shared" si="49"/>
        <v>14.999999999999986</v>
      </c>
      <c r="E134" s="724">
        <f t="shared" si="49"/>
        <v>-70.999836342464391</v>
      </c>
      <c r="F134" s="592">
        <f t="shared" si="49"/>
        <v>90.066225165562912</v>
      </c>
      <c r="G134" s="593">
        <f t="shared" si="49"/>
        <v>95.393784228550658</v>
      </c>
      <c r="H134" s="398">
        <f t="shared" si="49"/>
        <v>-18.181818181818173</v>
      </c>
      <c r="I134" s="391">
        <f t="shared" si="49"/>
        <v>-39.468995885367789</v>
      </c>
      <c r="J134" s="592">
        <f>(J41/J36)*100-100</f>
        <v>50</v>
      </c>
      <c r="K134" s="593">
        <f>(K41/K36)*100-100</f>
        <v>-84.565683403278882</v>
      </c>
      <c r="L134" s="392">
        <f t="shared" si="49"/>
        <v>75</v>
      </c>
      <c r="M134" s="593">
        <f t="shared" si="49"/>
        <v>-19.872529385722416</v>
      </c>
      <c r="N134" s="3"/>
      <c r="O134" s="969"/>
      <c r="P134" s="157"/>
      <c r="Q134" s="2345"/>
    </row>
    <row r="135" spans="1:17" s="1723" customFormat="1" ht="11.25" customHeight="1" thickBot="1">
      <c r="A135" s="1991"/>
      <c r="B135" s="201" t="s">
        <v>424</v>
      </c>
      <c r="C135" s="1811"/>
      <c r="D135" s="392">
        <f t="shared" si="49"/>
        <v>-9.375</v>
      </c>
      <c r="E135" s="724">
        <f t="shared" si="49"/>
        <v>171.8734148692385</v>
      </c>
      <c r="F135" s="592">
        <f t="shared" si="49"/>
        <v>82.722513089005247</v>
      </c>
      <c r="G135" s="593">
        <f t="shared" si="49"/>
        <v>28.894410555217348</v>
      </c>
      <c r="H135" s="398">
        <f t="shared" si="49"/>
        <v>-31.25</v>
      </c>
      <c r="I135" s="391">
        <f t="shared" si="49"/>
        <v>-83.542069488240429</v>
      </c>
      <c r="J135" s="592">
        <v>500</v>
      </c>
      <c r="K135" s="593">
        <v>0</v>
      </c>
      <c r="L135" s="392">
        <f t="shared" si="49"/>
        <v>55.719557195571952</v>
      </c>
      <c r="M135" s="593">
        <f t="shared" si="49"/>
        <v>64.015934744686177</v>
      </c>
      <c r="N135" s="3"/>
      <c r="O135" s="969"/>
      <c r="P135" s="157"/>
      <c r="Q135" s="2345"/>
    </row>
    <row r="136" spans="1:17" s="1723" customFormat="1" ht="12.2" customHeight="1" thickBot="1">
      <c r="A136" s="1991"/>
      <c r="B136" s="1232" t="s">
        <v>679</v>
      </c>
      <c r="C136" s="1666"/>
      <c r="D136" s="833">
        <f t="shared" si="49"/>
        <v>-10.559006211180119</v>
      </c>
      <c r="E136" s="830">
        <f t="shared" si="49"/>
        <v>66.336313251335412</v>
      </c>
      <c r="F136" s="832">
        <f t="shared" si="49"/>
        <v>55.541069100391127</v>
      </c>
      <c r="G136" s="831">
        <f t="shared" si="49"/>
        <v>67.596363323953568</v>
      </c>
      <c r="H136" s="833">
        <f t="shared" si="49"/>
        <v>-30.612244897959187</v>
      </c>
      <c r="I136" s="830">
        <f t="shared" si="49"/>
        <v>-67.126558471986371</v>
      </c>
      <c r="J136" s="832">
        <f>SUM(J43/J38)*100-100</f>
        <v>400</v>
      </c>
      <c r="K136" s="831">
        <f>SUM(K43/K38)*100-100</f>
        <v>3.8636189732372657</v>
      </c>
      <c r="L136" s="836">
        <f t="shared" si="49"/>
        <v>41.428571428571445</v>
      </c>
      <c r="M136" s="835">
        <f t="shared" si="49"/>
        <v>47.615604950115653</v>
      </c>
      <c r="N136" s="3"/>
      <c r="O136" s="969"/>
      <c r="P136" s="157"/>
      <c r="Q136" s="2345"/>
    </row>
    <row r="137" spans="1:17" s="1723" customFormat="1" ht="11.25" customHeight="1">
      <c r="A137" s="1991"/>
      <c r="B137" s="387" t="s">
        <v>412</v>
      </c>
      <c r="C137" s="1815"/>
      <c r="D137" s="397">
        <f t="shared" si="49"/>
        <v>-6.25</v>
      </c>
      <c r="E137" s="396">
        <f t="shared" si="49"/>
        <v>-56.345152876797378</v>
      </c>
      <c r="F137" s="590">
        <f t="shared" si="49"/>
        <v>26.337448559670776</v>
      </c>
      <c r="G137" s="591">
        <f>(G44/G39)*100-100</f>
        <v>-17.348148034568553</v>
      </c>
      <c r="H137" s="397">
        <f t="shared" si="49"/>
        <v>57.142857142857139</v>
      </c>
      <c r="I137" s="396">
        <f t="shared" si="49"/>
        <v>-18.425998587459773</v>
      </c>
      <c r="J137" s="590">
        <f t="shared" ref="J137:K139" si="50">SUM(J44/J39)*100-100</f>
        <v>33.333333333333314</v>
      </c>
      <c r="K137" s="591">
        <f t="shared" si="50"/>
        <v>14.75580187045378</v>
      </c>
      <c r="L137" s="1804">
        <f t="shared" ref="L137:M139" si="51">SUM(L44/L39)*100-100</f>
        <v>21.926910299003339</v>
      </c>
      <c r="M137" s="383">
        <f t="shared" si="51"/>
        <v>-39.108880664268966</v>
      </c>
      <c r="N137" s="3"/>
      <c r="O137" s="970"/>
      <c r="P137" s="157"/>
      <c r="Q137" s="2345"/>
    </row>
    <row r="138" spans="1:17" s="1723" customFormat="1" ht="11.25" customHeight="1">
      <c r="A138" s="1991"/>
      <c r="B138" s="201" t="s">
        <v>207</v>
      </c>
      <c r="C138" s="1811"/>
      <c r="D138" s="392">
        <f t="shared" si="49"/>
        <v>146.66666666666669</v>
      </c>
      <c r="E138" s="391">
        <f t="shared" si="49"/>
        <v>-0.51587928525722759</v>
      </c>
      <c r="F138" s="592">
        <f t="shared" si="49"/>
        <v>14.331210191082818</v>
      </c>
      <c r="G138" s="593">
        <f>(G45/G40)*100-100</f>
        <v>-34.758141428227447</v>
      </c>
      <c r="H138" s="392">
        <f t="shared" si="49"/>
        <v>57.142857142857139</v>
      </c>
      <c r="I138" s="391">
        <f t="shared" si="49"/>
        <v>262.95078684135638</v>
      </c>
      <c r="J138" s="592">
        <f t="shared" si="50"/>
        <v>-20</v>
      </c>
      <c r="K138" s="593">
        <f t="shared" si="50"/>
        <v>50.608555575443006</v>
      </c>
      <c r="L138" s="1805">
        <f t="shared" si="51"/>
        <v>20.52785923753666</v>
      </c>
      <c r="M138" s="372">
        <f t="shared" si="51"/>
        <v>-22.912109213540461</v>
      </c>
      <c r="N138" s="3"/>
      <c r="O138" s="157"/>
      <c r="P138" s="157"/>
      <c r="Q138" s="2345"/>
    </row>
    <row r="139" spans="1:17" s="1723" customFormat="1" ht="11.25" customHeight="1">
      <c r="A139" s="1991"/>
      <c r="B139" s="201" t="s">
        <v>328</v>
      </c>
      <c r="C139" s="1811"/>
      <c r="D139" s="392">
        <f t="shared" si="49"/>
        <v>278.26086956521738</v>
      </c>
      <c r="E139" s="391">
        <f t="shared" si="49"/>
        <v>206.81192618489121</v>
      </c>
      <c r="F139" s="592">
        <f t="shared" si="49"/>
        <v>5.5749128919860595</v>
      </c>
      <c r="G139" s="593">
        <f>(G46/G41)*100-100</f>
        <v>56.89519698804142</v>
      </c>
      <c r="H139" s="392">
        <f t="shared" si="49"/>
        <v>11.111111111111114</v>
      </c>
      <c r="I139" s="391">
        <f t="shared" si="49"/>
        <v>-2.5420494767070352</v>
      </c>
      <c r="J139" s="592">
        <f t="shared" si="50"/>
        <v>133.33333333333334</v>
      </c>
      <c r="K139" s="593">
        <f t="shared" si="50"/>
        <v>639.53442879499221</v>
      </c>
      <c r="L139" s="398">
        <f t="shared" si="51"/>
        <v>26.397515527950304</v>
      </c>
      <c r="M139" s="372">
        <f t="shared" si="51"/>
        <v>89.969663930868023</v>
      </c>
      <c r="N139" s="3"/>
      <c r="O139" s="3"/>
      <c r="P139" s="3"/>
    </row>
    <row r="140" spans="1:17" s="1723" customFormat="1" ht="11.25" customHeight="1" thickBot="1">
      <c r="A140" s="1991"/>
      <c r="B140" s="201" t="s">
        <v>547</v>
      </c>
      <c r="C140" s="1811"/>
      <c r="D140" s="392">
        <f t="shared" si="49"/>
        <v>-32.758620689655174</v>
      </c>
      <c r="E140" s="391">
        <f t="shared" si="49"/>
        <v>-67.810788667770964</v>
      </c>
      <c r="F140" s="592">
        <f>SUM(F47/F42)*100-100</f>
        <v>-28.366762177650429</v>
      </c>
      <c r="G140" s="593">
        <f t="shared" ref="G140:G142" si="52">(G47/G42)*100-100</f>
        <v>66.394990187800488</v>
      </c>
      <c r="H140" s="392">
        <f t="shared" ref="H140:M140" si="53">SUM(H47/H42)*100-100</f>
        <v>18.181818181818187</v>
      </c>
      <c r="I140" s="391">
        <f t="shared" si="53"/>
        <v>346.13909759435569</v>
      </c>
      <c r="J140" s="592">
        <f t="shared" si="53"/>
        <v>75</v>
      </c>
      <c r="K140" s="593">
        <f t="shared" si="53"/>
        <v>195.67215958369468</v>
      </c>
      <c r="L140" s="398">
        <f t="shared" si="53"/>
        <v>-26.777251184834128</v>
      </c>
      <c r="M140" s="372">
        <f t="shared" si="53"/>
        <v>-23.201115738443974</v>
      </c>
      <c r="N140" s="3"/>
      <c r="O140" s="3"/>
      <c r="P140" s="3"/>
    </row>
    <row r="141" spans="1:17" s="1723" customFormat="1" ht="12.2" customHeight="1" thickBot="1">
      <c r="A141" s="1991"/>
      <c r="B141" s="1233" t="s">
        <v>677</v>
      </c>
      <c r="C141" s="1814"/>
      <c r="D141" s="833">
        <f t="shared" ref="D141:E142" si="54">SUM(D48/D43)*100-100</f>
        <v>44.444444444444429</v>
      </c>
      <c r="E141" s="830">
        <f t="shared" si="54"/>
        <v>-39.513440230945939</v>
      </c>
      <c r="F141" s="832">
        <f>SUM(F48/F43)*100-100</f>
        <v>2.1793797150041883</v>
      </c>
      <c r="G141" s="831">
        <f t="shared" si="52"/>
        <v>10.630025677965619</v>
      </c>
      <c r="H141" s="833">
        <f t="shared" ref="H141:M142" si="55">SUM(H48/H43)*100-100</f>
        <v>32.35294117647058</v>
      </c>
      <c r="I141" s="830">
        <f t="shared" si="55"/>
        <v>105.21274145223182</v>
      </c>
      <c r="J141" s="832">
        <f t="shared" si="55"/>
        <v>46.666666666666657</v>
      </c>
      <c r="K141" s="831">
        <f t="shared" si="55"/>
        <v>159.06157910781428</v>
      </c>
      <c r="L141" s="836">
        <f t="shared" si="55"/>
        <v>7.7922077922077904</v>
      </c>
      <c r="M141" s="835">
        <f t="shared" si="55"/>
        <v>-11.342478623814074</v>
      </c>
      <c r="N141" s="3"/>
      <c r="O141" s="3"/>
      <c r="P141" s="3"/>
    </row>
    <row r="142" spans="1:17" s="140" customFormat="1" ht="11.25" customHeight="1">
      <c r="A142" s="677"/>
      <c r="B142" s="387" t="s">
        <v>599</v>
      </c>
      <c r="C142" s="1815"/>
      <c r="D142" s="397">
        <f t="shared" si="54"/>
        <v>-42.222222222222229</v>
      </c>
      <c r="E142" s="396">
        <f t="shared" si="54"/>
        <v>5.7928320884883959</v>
      </c>
      <c r="F142" s="590">
        <f>SUM(F49/F44)*100-100</f>
        <v>-28.338762214983717</v>
      </c>
      <c r="G142" s="591">
        <f t="shared" si="52"/>
        <v>-16.426829103755182</v>
      </c>
      <c r="H142" s="397">
        <f t="shared" si="55"/>
        <v>-54.545454545454547</v>
      </c>
      <c r="I142" s="396">
        <f t="shared" si="55"/>
        <v>-98.223204000009616</v>
      </c>
      <c r="J142" s="590">
        <f t="shared" si="55"/>
        <v>125</v>
      </c>
      <c r="K142" s="591">
        <f t="shared" si="55"/>
        <v>266.83368548143676</v>
      </c>
      <c r="L142" s="1804">
        <f t="shared" si="55"/>
        <v>-29.155313351498634</v>
      </c>
      <c r="M142" s="383">
        <f t="shared" si="55"/>
        <v>-12.099981360412798</v>
      </c>
      <c r="N142" s="139"/>
      <c r="O142" s="139"/>
      <c r="P142" s="139"/>
    </row>
    <row r="143" spans="1:17" s="140" customFormat="1" ht="11.25" customHeight="1">
      <c r="A143" s="677"/>
      <c r="B143" s="201" t="s">
        <v>626</v>
      </c>
      <c r="C143" s="1811"/>
      <c r="D143" s="392">
        <f>SUM(D50/D45)*100-100</f>
        <v>51.351351351351354</v>
      </c>
      <c r="E143" s="391">
        <f>SUM(E50/E45)*100-100</f>
        <v>184.50692010157894</v>
      </c>
      <c r="F143" s="592">
        <f>SUM(F50/F45)*100-100</f>
        <v>-22.005571030640667</v>
      </c>
      <c r="G143" s="593">
        <f>(G50/G45)*100-100</f>
        <v>32.061455607579461</v>
      </c>
      <c r="H143" s="392">
        <f t="shared" ref="H143:M146" si="56">SUM(H50/H45)*100-100</f>
        <v>27.272727272727266</v>
      </c>
      <c r="I143" s="391">
        <f t="shared" si="56"/>
        <v>-21.589186109287198</v>
      </c>
      <c r="J143" s="592">
        <f t="shared" si="56"/>
        <v>-25</v>
      </c>
      <c r="K143" s="593">
        <f t="shared" si="56"/>
        <v>-54.542753580129535</v>
      </c>
      <c r="L143" s="1805">
        <f t="shared" si="56"/>
        <v>-14.111922141119223</v>
      </c>
      <c r="M143" s="372">
        <f t="shared" si="56"/>
        <v>70.20493208114155</v>
      </c>
      <c r="N143" s="139"/>
      <c r="O143" s="139"/>
      <c r="P143" s="139"/>
    </row>
    <row r="144" spans="1:17" s="140" customFormat="1" ht="11.25" customHeight="1">
      <c r="A144" s="677"/>
      <c r="B144" s="201" t="s">
        <v>638</v>
      </c>
      <c r="C144" s="1811"/>
      <c r="D144" s="392">
        <f>SUM(D51/D46)*100-100</f>
        <v>-50.574712643678161</v>
      </c>
      <c r="E144" s="391">
        <f>SUM(E51/E46)*100-100</f>
        <v>-46.161044074468229</v>
      </c>
      <c r="F144" s="592">
        <f>SUM(F51/F46)*100-100</f>
        <v>-10.89108910891089</v>
      </c>
      <c r="G144" s="593">
        <f>(G51/G46)*100-100</f>
        <v>-24.287650562848413</v>
      </c>
      <c r="H144" s="392">
        <f t="shared" si="56"/>
        <v>30</v>
      </c>
      <c r="I144" s="391">
        <f t="shared" si="56"/>
        <v>-56.927143241721936</v>
      </c>
      <c r="J144" s="592">
        <f t="shared" si="56"/>
        <v>-71.428571428571431</v>
      </c>
      <c r="K144" s="593">
        <f t="shared" si="56"/>
        <v>-86.50972093638407</v>
      </c>
      <c r="L144" s="398">
        <f t="shared" si="56"/>
        <v>-19.410319410319403</v>
      </c>
      <c r="M144" s="372">
        <f t="shared" si="56"/>
        <v>-33.437033769843211</v>
      </c>
      <c r="N144" s="139"/>
      <c r="O144" s="139"/>
      <c r="P144" s="139"/>
    </row>
    <row r="145" spans="1:16" s="140" customFormat="1" ht="11.25" customHeight="1" thickBot="1">
      <c r="A145" s="677"/>
      <c r="B145" s="201" t="s">
        <v>669</v>
      </c>
      <c r="C145" s="1811"/>
      <c r="D145" s="392">
        <f t="shared" ref="D145:F146" si="57">SUM(D52/D47)*100-100</f>
        <v>0</v>
      </c>
      <c r="E145" s="391">
        <f t="shared" si="57"/>
        <v>-55.765312636363539</v>
      </c>
      <c r="F145" s="592">
        <f t="shared" si="57"/>
        <v>-0.40000000000000568</v>
      </c>
      <c r="G145" s="593">
        <f>(G52/G47)*100-100</f>
        <v>-12.826043477960326</v>
      </c>
      <c r="H145" s="392">
        <f t="shared" si="56"/>
        <v>7.6923076923076934</v>
      </c>
      <c r="I145" s="391">
        <f t="shared" si="56"/>
        <v>-93.936325373686543</v>
      </c>
      <c r="J145" s="592">
        <f t="shared" si="56"/>
        <v>-71.428571428571431</v>
      </c>
      <c r="K145" s="593">
        <f t="shared" si="56"/>
        <v>-85.040039893226947</v>
      </c>
      <c r="L145" s="398">
        <f t="shared" si="56"/>
        <v>-1.6181229773462746</v>
      </c>
      <c r="M145" s="372">
        <f t="shared" si="56"/>
        <v>-37.395420491051091</v>
      </c>
      <c r="N145" s="139"/>
      <c r="O145" s="139"/>
      <c r="P145" s="139"/>
    </row>
    <row r="146" spans="1:16" s="1723" customFormat="1" ht="12.2" customHeight="1" thickBot="1">
      <c r="A146" s="1991"/>
      <c r="B146" s="1233" t="s">
        <v>678</v>
      </c>
      <c r="C146" s="1814"/>
      <c r="D146" s="833">
        <f>SUM(D53/D48)*100-100</f>
        <v>-21.15384615384616</v>
      </c>
      <c r="E146" s="830">
        <f t="shared" si="57"/>
        <v>-5.4041806110457173</v>
      </c>
      <c r="F146" s="832">
        <f>SUM(F53/F48)*100-100</f>
        <v>-16.406890894175547</v>
      </c>
      <c r="G146" s="831">
        <f>(G53/G48)*100-100</f>
        <v>-9.138039599796258</v>
      </c>
      <c r="H146" s="833">
        <f t="shared" si="56"/>
        <v>2.2222222222222143</v>
      </c>
      <c r="I146" s="830">
        <f t="shared" si="56"/>
        <v>-80.431758242207934</v>
      </c>
      <c r="J146" s="832">
        <f t="shared" si="56"/>
        <v>-27.272727272727266</v>
      </c>
      <c r="K146" s="831">
        <f t="shared" si="56"/>
        <v>-34.825695990272322</v>
      </c>
      <c r="L146" s="836">
        <f t="shared" si="56"/>
        <v>-16.666666666666657</v>
      </c>
      <c r="M146" s="835">
        <f t="shared" si="56"/>
        <v>-13.214216263886271</v>
      </c>
      <c r="N146" s="3"/>
      <c r="O146" s="3"/>
      <c r="P146" s="3"/>
    </row>
    <row r="147" spans="1:16" s="1723" customFormat="1" ht="12.2" customHeight="1">
      <c r="A147" s="1991"/>
      <c r="B147" s="387" t="s">
        <v>689</v>
      </c>
      <c r="C147" s="1815"/>
      <c r="D147" s="397">
        <f>SUM(D54/D49)*100-100</f>
        <v>103.84615384615384</v>
      </c>
      <c r="E147" s="396">
        <f>SUM(E54/E49)*100-100</f>
        <v>-22.436263467298005</v>
      </c>
      <c r="F147" s="590">
        <f>SUM(F54/F49)*100-100</f>
        <v>41.363636363636346</v>
      </c>
      <c r="G147" s="591">
        <f t="shared" ref="G147:M162" si="58">SUM(G54/G49)*100-100</f>
        <v>111.63663804812796</v>
      </c>
      <c r="H147" s="397">
        <f t="shared" si="58"/>
        <v>80</v>
      </c>
      <c r="I147" s="396">
        <f>SUM(I54/I49)*100-100</f>
        <v>1200.6794894354284</v>
      </c>
      <c r="J147" s="590">
        <f t="shared" si="58"/>
        <v>-88.888888888888886</v>
      </c>
      <c r="K147" s="591">
        <f t="shared" si="58"/>
        <v>-94.754467959056058</v>
      </c>
      <c r="L147" s="1804">
        <f t="shared" si="58"/>
        <v>43.84615384615384</v>
      </c>
      <c r="M147" s="383">
        <f t="shared" si="58"/>
        <v>46.789916644629017</v>
      </c>
      <c r="N147" s="3"/>
      <c r="O147" s="3"/>
      <c r="P147" s="3"/>
    </row>
    <row r="148" spans="1:16" s="1723" customFormat="1" ht="12.2" customHeight="1">
      <c r="A148" s="1991"/>
      <c r="B148" s="201" t="s">
        <v>707</v>
      </c>
      <c r="C148" s="1811"/>
      <c r="D148" s="392">
        <f>SUM(D55/D50)*100-100</f>
        <v>-55.357142857142854</v>
      </c>
      <c r="E148" s="391">
        <f>SUM(E55/E50)*100-100</f>
        <v>-45.212684612962086</v>
      </c>
      <c r="F148" s="592">
        <f>SUM(F55/F50)*100-100</f>
        <v>13.928571428571416</v>
      </c>
      <c r="G148" s="593">
        <f>SUM(G55/G50)*100-100</f>
        <v>26.815502373537228</v>
      </c>
      <c r="H148" s="392">
        <f t="shared" si="58"/>
        <v>-78.571428571428569</v>
      </c>
      <c r="I148" s="391">
        <f t="shared" si="58"/>
        <v>-97.465607611214153</v>
      </c>
      <c r="J148" s="592">
        <f t="shared" si="58"/>
        <v>-100</v>
      </c>
      <c r="K148" s="593">
        <f t="shared" si="58"/>
        <v>-100</v>
      </c>
      <c r="L148" s="1805">
        <f t="shared" si="58"/>
        <v>-1.699716713881017</v>
      </c>
      <c r="M148" s="372">
        <f t="shared" si="58"/>
        <v>-10.530997688291379</v>
      </c>
      <c r="N148" s="3"/>
      <c r="O148" s="3"/>
      <c r="P148" s="3"/>
    </row>
    <row r="149" spans="1:16" s="1723" customFormat="1" ht="12.2" customHeight="1">
      <c r="A149" s="1991"/>
      <c r="B149" s="201" t="s">
        <v>708</v>
      </c>
      <c r="C149" s="1811"/>
      <c r="D149" s="392">
        <f t="shared" ref="D149:M164" si="59">SUM(D56/D51)*100-100</f>
        <v>-32.558139534883722</v>
      </c>
      <c r="E149" s="391">
        <f t="shared" si="59"/>
        <v>-47.464868898404866</v>
      </c>
      <c r="F149" s="592">
        <f t="shared" si="59"/>
        <v>3.7037037037036953</v>
      </c>
      <c r="G149" s="593">
        <f t="shared" si="59"/>
        <v>-17.897846141091023</v>
      </c>
      <c r="H149" s="392">
        <f t="shared" si="58"/>
        <v>-30.769230769230774</v>
      </c>
      <c r="I149" s="391">
        <f t="shared" si="58"/>
        <v>56.283522727272725</v>
      </c>
      <c r="J149" s="592">
        <f t="shared" si="58"/>
        <v>-100</v>
      </c>
      <c r="K149" s="593">
        <f t="shared" si="58"/>
        <v>-100</v>
      </c>
      <c r="L149" s="398">
        <f t="shared" si="58"/>
        <v>-3.0487804878048763</v>
      </c>
      <c r="M149" s="372">
        <f t="shared" si="58"/>
        <v>-25.955367496430767</v>
      </c>
      <c r="N149" s="3"/>
      <c r="O149" s="3"/>
      <c r="P149" s="3"/>
    </row>
    <row r="150" spans="1:16" s="1723" customFormat="1" ht="12.2" customHeight="1" thickBot="1">
      <c r="A150" s="1991"/>
      <c r="B150" s="201" t="s">
        <v>709</v>
      </c>
      <c r="C150" s="1811"/>
      <c r="D150" s="392">
        <f t="shared" si="59"/>
        <v>28.205128205128204</v>
      </c>
      <c r="E150" s="391">
        <f t="shared" si="59"/>
        <v>108.052861134002</v>
      </c>
      <c r="F150" s="592">
        <f t="shared" si="59"/>
        <v>40.562248995983936</v>
      </c>
      <c r="G150" s="593">
        <f t="shared" si="59"/>
        <v>66.241451274368131</v>
      </c>
      <c r="H150" s="392">
        <f t="shared" si="58"/>
        <v>-14.285714285714292</v>
      </c>
      <c r="I150" s="391">
        <f t="shared" si="58"/>
        <v>29.721433262862746</v>
      </c>
      <c r="J150" s="592">
        <f t="shared" si="58"/>
        <v>-50</v>
      </c>
      <c r="K150" s="593">
        <f t="shared" si="58"/>
        <v>131.37254901960787</v>
      </c>
      <c r="L150" s="398">
        <f t="shared" si="58"/>
        <v>35.85526315789474</v>
      </c>
      <c r="M150" s="372">
        <f t="shared" si="58"/>
        <v>74.70314901689585</v>
      </c>
      <c r="N150" s="3"/>
      <c r="O150" s="3"/>
      <c r="P150" s="3"/>
    </row>
    <row r="151" spans="1:16" s="1723" customFormat="1" ht="12.2" customHeight="1" thickBot="1">
      <c r="A151" s="1991"/>
      <c r="B151" s="1233" t="s">
        <v>729</v>
      </c>
      <c r="C151" s="1814"/>
      <c r="D151" s="833">
        <f t="shared" si="59"/>
        <v>-4.2682926829268268</v>
      </c>
      <c r="E151" s="830">
        <f t="shared" si="59"/>
        <v>-20.091690863698091</v>
      </c>
      <c r="F151" s="832">
        <f>SUM(F58/F53)*100-100</f>
        <v>23.650637880274772</v>
      </c>
      <c r="G151" s="831">
        <f>(G58/G53)*100-100</f>
        <v>41.104528227133613</v>
      </c>
      <c r="H151" s="833">
        <f t="shared" ref="H151:M151" si="60">SUM(H58/H53)*100-100</f>
        <v>-28.260869565217391</v>
      </c>
      <c r="I151" s="830">
        <f t="shared" si="60"/>
        <v>-22.789508928671808</v>
      </c>
      <c r="J151" s="832">
        <f t="shared" si="60"/>
        <v>-87.5</v>
      </c>
      <c r="K151" s="831">
        <f t="shared" si="60"/>
        <v>-78.408974644462774</v>
      </c>
      <c r="L151" s="836">
        <f t="shared" si="60"/>
        <v>16.626506024096386</v>
      </c>
      <c r="M151" s="835">
        <f t="shared" si="60"/>
        <v>16.906843276164537</v>
      </c>
      <c r="N151" s="3"/>
      <c r="O151" s="3"/>
      <c r="P151" s="3"/>
    </row>
    <row r="152" spans="1:16" s="1723" customFormat="1" ht="12.2" customHeight="1">
      <c r="A152" s="1991"/>
      <c r="B152" s="387" t="s">
        <v>725</v>
      </c>
      <c r="C152" s="1815"/>
      <c r="D152" s="397">
        <f t="shared" si="59"/>
        <v>-49.056603773584904</v>
      </c>
      <c r="E152" s="396">
        <f t="shared" si="59"/>
        <v>-36.10025271746202</v>
      </c>
      <c r="F152" s="590">
        <f>SUM(F59/F54)*100-100</f>
        <v>1.2861736334405265</v>
      </c>
      <c r="G152" s="591">
        <f>SUM(G59/G54)*100-100</f>
        <v>-36.594959377152627</v>
      </c>
      <c r="H152" s="397">
        <f t="shared" si="58"/>
        <v>11.111111111111114</v>
      </c>
      <c r="I152" s="396">
        <f t="shared" si="58"/>
        <v>150.12784503329587</v>
      </c>
      <c r="J152" s="590">
        <f>SUM(J59/J54)*100-100</f>
        <v>1100</v>
      </c>
      <c r="K152" s="591">
        <f>SUM(K59/K54)*100-100</f>
        <v>3388.9176470588231</v>
      </c>
      <c r="L152" s="1804">
        <f t="shared" si="58"/>
        <v>-2.6737967914438485</v>
      </c>
      <c r="M152" s="383">
        <f t="shared" si="58"/>
        <v>-33.35618223460294</v>
      </c>
      <c r="N152" s="3"/>
      <c r="O152" s="3"/>
      <c r="P152" s="3"/>
    </row>
    <row r="153" spans="1:16" s="1723" customFormat="1" ht="12.2" customHeight="1">
      <c r="A153" s="1991"/>
      <c r="B153" s="201" t="s">
        <v>726</v>
      </c>
      <c r="C153" s="1811"/>
      <c r="D153" s="392">
        <f t="shared" si="59"/>
        <v>28</v>
      </c>
      <c r="E153" s="391">
        <f t="shared" si="59"/>
        <v>-15.488656660272582</v>
      </c>
      <c r="F153" s="592">
        <f>SUM(F60/F55)*100-100</f>
        <v>-4.7021943573667784</v>
      </c>
      <c r="G153" s="593">
        <f>SUM(G60/G55)*100-100</f>
        <v>-27.3896063952388</v>
      </c>
      <c r="H153" s="392">
        <f>SUM(H60/H55)*100-100</f>
        <v>100</v>
      </c>
      <c r="I153" s="391">
        <f t="shared" si="58"/>
        <v>1451.3656490669161</v>
      </c>
      <c r="J153" s="592">
        <v>0</v>
      </c>
      <c r="K153" s="593">
        <v>0</v>
      </c>
      <c r="L153" s="1805">
        <f t="shared" si="58"/>
        <v>0.8645533141210251</v>
      </c>
      <c r="M153" s="372">
        <f t="shared" si="58"/>
        <v>-21.878955099293492</v>
      </c>
      <c r="N153" s="3"/>
      <c r="O153" s="3"/>
      <c r="P153" s="3"/>
    </row>
    <row r="154" spans="1:16" s="20" customFormat="1" ht="14.25" customHeight="1">
      <c r="B154" s="201" t="s">
        <v>727</v>
      </c>
      <c r="C154" s="1811"/>
      <c r="D154" s="392">
        <f t="shared" si="59"/>
        <v>20.689655172413794</v>
      </c>
      <c r="E154" s="391">
        <f t="shared" si="59"/>
        <v>112.08072999340578</v>
      </c>
      <c r="F154" s="592">
        <f>SUM(F61/F56)*100-100</f>
        <v>5.3571428571428612</v>
      </c>
      <c r="G154" s="593">
        <f>SUM(G61/G56)*100-100</f>
        <v>-5.3060226319099257</v>
      </c>
      <c r="H154" s="392">
        <f>SUM(H61/H56)*100-100</f>
        <v>-44.444444444444443</v>
      </c>
      <c r="I154" s="391">
        <f>SUM(I61/I56)*100-100</f>
        <v>-83.639873627112735</v>
      </c>
      <c r="J154" s="592">
        <v>0</v>
      </c>
      <c r="K154" s="593">
        <v>0</v>
      </c>
      <c r="L154" s="398">
        <f>SUM(L61/L56)*100-100</f>
        <v>6.6037735849056673</v>
      </c>
      <c r="M154" s="372">
        <f t="shared" si="58"/>
        <v>18.640138190337424</v>
      </c>
      <c r="N154" s="23"/>
      <c r="O154" s="23"/>
      <c r="P154" s="23"/>
    </row>
    <row r="155" spans="1:16" s="20" customFormat="1" ht="14.25" customHeight="1" thickBot="1">
      <c r="B155" s="201" t="s">
        <v>728</v>
      </c>
      <c r="C155" s="1811"/>
      <c r="D155" s="392">
        <f t="shared" si="59"/>
        <v>-48</v>
      </c>
      <c r="E155" s="391">
        <f t="shared" si="59"/>
        <v>-54.236211380766051</v>
      </c>
      <c r="F155" s="592">
        <f>SUM(F62/F57)*100-100</f>
        <v>-8</v>
      </c>
      <c r="G155" s="593">
        <f>SUM(G62/G57)*100-100</f>
        <v>-43.327303696109475</v>
      </c>
      <c r="H155" s="392">
        <f>SUM(H62/H57)*100-100</f>
        <v>-75</v>
      </c>
      <c r="I155" s="391">
        <f>SUM(I62/I57)*100-100</f>
        <v>2.0407171615965467</v>
      </c>
      <c r="J155" s="592">
        <f>SUM(J62/J57)*100-100</f>
        <v>500</v>
      </c>
      <c r="K155" s="593">
        <f>SUM(K62/K57)*100-100</f>
        <v>762.77457627118645</v>
      </c>
      <c r="L155" s="398">
        <f>SUM(L62/L57)*100-100</f>
        <v>-13.559322033898297</v>
      </c>
      <c r="M155" s="372">
        <f t="shared" si="58"/>
        <v>-44.70368270348397</v>
      </c>
      <c r="N155" s="23"/>
      <c r="O155" s="23"/>
      <c r="P155" s="23"/>
    </row>
    <row r="156" spans="1:16" s="20" customFormat="1" ht="14.25" customHeight="1" thickBot="1">
      <c r="B156" s="1233" t="s">
        <v>764</v>
      </c>
      <c r="C156" s="1814"/>
      <c r="D156" s="833">
        <f t="shared" si="59"/>
        <v>-23.566878980891715</v>
      </c>
      <c r="E156" s="830">
        <f t="shared" si="59"/>
        <v>-17.043410768345836</v>
      </c>
      <c r="F156" s="832">
        <f t="shared" si="59"/>
        <v>-1.9047619047619122</v>
      </c>
      <c r="G156" s="831">
        <f t="shared" si="59"/>
        <v>-31.631417615633524</v>
      </c>
      <c r="H156" s="833">
        <f t="shared" si="59"/>
        <v>-27.272727272727266</v>
      </c>
      <c r="I156" s="830">
        <f t="shared" si="59"/>
        <v>38.049290930303414</v>
      </c>
      <c r="J156" s="832">
        <f t="shared" si="59"/>
        <v>1400</v>
      </c>
      <c r="K156" s="831">
        <f t="shared" si="59"/>
        <v>1941.6292682926826</v>
      </c>
      <c r="L156" s="836">
        <f t="shared" si="59"/>
        <v>-2.8925619834710687</v>
      </c>
      <c r="M156" s="835">
        <f>SUM(M63/M58)*100-100</f>
        <v>-26.236117703952388</v>
      </c>
      <c r="N156" s="23"/>
      <c r="O156" s="23"/>
      <c r="P156" s="23"/>
    </row>
    <row r="157" spans="1:16" s="1991" customFormat="1" ht="14.25" customHeight="1">
      <c r="B157" s="387" t="s">
        <v>765</v>
      </c>
      <c r="C157" s="1815"/>
      <c r="D157" s="397">
        <f t="shared" si="59"/>
        <v>48.148148148148152</v>
      </c>
      <c r="E157" s="396">
        <f t="shared" si="59"/>
        <v>246.78654141183063</v>
      </c>
      <c r="F157" s="590">
        <f t="shared" si="59"/>
        <v>7.9365079365079367</v>
      </c>
      <c r="G157" s="591">
        <f t="shared" si="59"/>
        <v>18.98461867613949</v>
      </c>
      <c r="H157" s="397">
        <f t="shared" si="59"/>
        <v>-100</v>
      </c>
      <c r="I157" s="396">
        <f t="shared" si="59"/>
        <v>-100</v>
      </c>
      <c r="J157" s="590">
        <f t="shared" si="59"/>
        <v>-50</v>
      </c>
      <c r="K157" s="591">
        <f t="shared" si="59"/>
        <v>14.432252712791424</v>
      </c>
      <c r="L157" s="1804">
        <f t="shared" si="59"/>
        <v>6.0439560439560438</v>
      </c>
      <c r="M157" s="383">
        <f t="shared" si="58"/>
        <v>69.435316954400804</v>
      </c>
      <c r="N157" s="23"/>
      <c r="O157" s="23"/>
      <c r="P157" s="23"/>
    </row>
    <row r="158" spans="1:16" s="1991" customFormat="1" ht="14.25" customHeight="1">
      <c r="B158" s="201" t="s">
        <v>769</v>
      </c>
      <c r="C158" s="1811"/>
      <c r="D158" s="392">
        <f t="shared" si="59"/>
        <v>15.625</v>
      </c>
      <c r="E158" s="391">
        <f t="shared" si="59"/>
        <v>-53.018169835784818</v>
      </c>
      <c r="F158" s="592">
        <f t="shared" si="59"/>
        <v>0.98684210526316463</v>
      </c>
      <c r="G158" s="593">
        <f t="shared" si="59"/>
        <v>35.49966657945555</v>
      </c>
      <c r="H158" s="392">
        <f t="shared" si="59"/>
        <v>-100</v>
      </c>
      <c r="I158" s="391">
        <f t="shared" si="59"/>
        <v>-100</v>
      </c>
      <c r="J158" s="592">
        <f t="shared" si="59"/>
        <v>-37.5</v>
      </c>
      <c r="K158" s="593">
        <f t="shared" si="59"/>
        <v>49.917109237372529</v>
      </c>
      <c r="L158" s="1805">
        <f t="shared" si="59"/>
        <v>-0.2857142857142918</v>
      </c>
      <c r="M158" s="372">
        <f t="shared" si="58"/>
        <v>6.1318154525433357</v>
      </c>
      <c r="N158" s="23"/>
      <c r="O158" s="23"/>
      <c r="P158" s="23"/>
    </row>
    <row r="159" spans="1:16" s="1991" customFormat="1" ht="14.25" customHeight="1">
      <c r="B159" s="253" t="s">
        <v>755</v>
      </c>
      <c r="C159" s="375"/>
      <c r="D159" s="392">
        <f t="shared" si="59"/>
        <v>14.285714285714278</v>
      </c>
      <c r="E159" s="391">
        <f t="shared" si="59"/>
        <v>-30.340362363230582</v>
      </c>
      <c r="F159" s="592">
        <f t="shared" si="59"/>
        <v>-9.1525423728813564</v>
      </c>
      <c r="G159" s="593">
        <f t="shared" si="59"/>
        <v>8.9932046973642059</v>
      </c>
      <c r="H159" s="392">
        <f t="shared" si="59"/>
        <v>40</v>
      </c>
      <c r="I159" s="391">
        <f t="shared" si="59"/>
        <v>758.6924444444445</v>
      </c>
      <c r="J159" s="592">
        <f t="shared" si="59"/>
        <v>-75</v>
      </c>
      <c r="K159" s="593">
        <f t="shared" si="59"/>
        <v>-26.020181694433759</v>
      </c>
      <c r="L159" s="1805">
        <f t="shared" si="59"/>
        <v>-6.7846607669616503</v>
      </c>
      <c r="M159" s="372">
        <f t="shared" si="58"/>
        <v>-3.4845559685297047</v>
      </c>
      <c r="N159" s="23"/>
      <c r="O159" s="23"/>
      <c r="P159" s="23"/>
    </row>
    <row r="160" spans="1:16" s="1991" customFormat="1" ht="14.25" customHeight="1" thickBot="1">
      <c r="B160" s="2032" t="s">
        <v>770</v>
      </c>
      <c r="C160" s="375"/>
      <c r="D160" s="392">
        <f t="shared" si="59"/>
        <v>15.384615384615373</v>
      </c>
      <c r="E160" s="391">
        <f t="shared" si="59"/>
        <v>-14.733709848545288</v>
      </c>
      <c r="F160" s="592">
        <f t="shared" si="59"/>
        <v>-19.875776397515537</v>
      </c>
      <c r="G160" s="593">
        <f t="shared" si="59"/>
        <v>44.173533813020669</v>
      </c>
      <c r="H160" s="392">
        <f t="shared" si="59"/>
        <v>-33.333333333333343</v>
      </c>
      <c r="I160" s="391">
        <f t="shared" si="59"/>
        <v>-92.935809523809525</v>
      </c>
      <c r="J160" s="592">
        <f t="shared" si="59"/>
        <v>-50</v>
      </c>
      <c r="K160" s="593">
        <f t="shared" si="59"/>
        <v>136.83337360545499</v>
      </c>
      <c r="L160" s="1805">
        <f t="shared" si="59"/>
        <v>-17.927170868347346</v>
      </c>
      <c r="M160" s="372">
        <f t="shared" si="58"/>
        <v>30.93497078661963</v>
      </c>
      <c r="N160" s="23"/>
      <c r="O160" s="23"/>
      <c r="P160" s="23"/>
    </row>
    <row r="161" spans="2:16" s="1991" customFormat="1" ht="14.25" customHeight="1" thickBot="1">
      <c r="B161" s="1233" t="s">
        <v>784</v>
      </c>
      <c r="C161" s="2076"/>
      <c r="D161" s="832">
        <f t="shared" si="59"/>
        <v>22.500000000000014</v>
      </c>
      <c r="E161" s="831">
        <f t="shared" si="59"/>
        <v>24.666153506108174</v>
      </c>
      <c r="F161" s="833">
        <f t="shared" si="59"/>
        <v>-5.0970873786407793</v>
      </c>
      <c r="G161" s="830">
        <f t="shared" si="59"/>
        <v>27.799472846269865</v>
      </c>
      <c r="H161" s="832">
        <f t="shared" si="59"/>
        <v>-62.5</v>
      </c>
      <c r="I161" s="831">
        <f t="shared" si="59"/>
        <v>-57.675635820498776</v>
      </c>
      <c r="J161" s="833">
        <f t="shared" si="59"/>
        <v>-50</v>
      </c>
      <c r="K161" s="830">
        <f t="shared" si="59"/>
        <v>58.833759196214828</v>
      </c>
      <c r="L161" s="832">
        <f t="shared" si="59"/>
        <v>-4.6808510638297776</v>
      </c>
      <c r="M161" s="831">
        <f t="shared" si="58"/>
        <v>25.535188096457361</v>
      </c>
      <c r="N161" s="23"/>
      <c r="O161" s="23"/>
      <c r="P161" s="23"/>
    </row>
    <row r="162" spans="2:16" s="1991" customFormat="1" ht="14.25" customHeight="1">
      <c r="B162" s="522" t="s">
        <v>792</v>
      </c>
      <c r="C162" s="1815"/>
      <c r="D162" s="1807">
        <f>SUM(D69/D64)*100-100</f>
        <v>-40</v>
      </c>
      <c r="E162" s="396">
        <f t="shared" si="59"/>
        <v>-86.363845660316201</v>
      </c>
      <c r="F162" s="590">
        <f t="shared" si="59"/>
        <v>-22.647058823529406</v>
      </c>
      <c r="G162" s="591">
        <f t="shared" si="59"/>
        <v>71.555837314037916</v>
      </c>
      <c r="H162" s="590">
        <v>0</v>
      </c>
      <c r="I162" s="591">
        <v>0</v>
      </c>
      <c r="J162" s="590">
        <f t="shared" si="59"/>
        <v>-83.333333333333343</v>
      </c>
      <c r="K162" s="591">
        <f t="shared" si="59"/>
        <v>-96.463911267746738</v>
      </c>
      <c r="L162" s="1804">
        <f t="shared" si="59"/>
        <v>-24.870466321243526</v>
      </c>
      <c r="M162" s="591">
        <f t="shared" si="58"/>
        <v>-8.3286453337833848</v>
      </c>
      <c r="N162" s="419"/>
      <c r="O162" s="23"/>
      <c r="P162" s="23"/>
    </row>
    <row r="163" spans="2:16" s="1991" customFormat="1" ht="14.25" customHeight="1">
      <c r="B163" s="465" t="s">
        <v>798</v>
      </c>
      <c r="C163" s="1811"/>
      <c r="D163" s="467">
        <f t="shared" si="59"/>
        <v>-70.270270270270274</v>
      </c>
      <c r="E163" s="593">
        <f t="shared" si="59"/>
        <v>-68.841648233179711</v>
      </c>
      <c r="F163" s="467">
        <f t="shared" si="59"/>
        <v>-29.967426710097726</v>
      </c>
      <c r="G163" s="593">
        <f t="shared" si="59"/>
        <v>-17.577340634678748</v>
      </c>
      <c r="H163" s="467">
        <v>0</v>
      </c>
      <c r="I163" s="593">
        <v>0</v>
      </c>
      <c r="J163" s="467">
        <f t="shared" si="59"/>
        <v>-80</v>
      </c>
      <c r="K163" s="593">
        <f t="shared" si="59"/>
        <v>-96.104739233932051</v>
      </c>
      <c r="L163" s="2173">
        <f t="shared" si="59"/>
        <v>-34.957020057306593</v>
      </c>
      <c r="M163" s="593">
        <f t="shared" si="59"/>
        <v>-25.675622127057082</v>
      </c>
      <c r="N163" s="23"/>
      <c r="O163" s="23"/>
      <c r="P163" s="23"/>
    </row>
    <row r="164" spans="2:16" s="1991" customFormat="1" ht="14.25" customHeight="1">
      <c r="B164" s="376" t="s">
        <v>787</v>
      </c>
      <c r="C164" s="1811"/>
      <c r="D164" s="467">
        <f t="shared" si="59"/>
        <v>-60</v>
      </c>
      <c r="E164" s="593">
        <f t="shared" si="59"/>
        <v>-66.220589502224485</v>
      </c>
      <c r="F164" s="592">
        <f t="shared" si="59"/>
        <v>-22.388059701492537</v>
      </c>
      <c r="G164" s="593">
        <f t="shared" si="59"/>
        <v>-36.811197967625631</v>
      </c>
      <c r="H164" s="592">
        <f>SUM(H71/H66)*100-100</f>
        <v>-85.714285714285722</v>
      </c>
      <c r="I164" s="593">
        <f>SUM(I71/I66)*100-100</f>
        <v>-91.723592148889935</v>
      </c>
      <c r="J164" s="467">
        <f t="shared" si="59"/>
        <v>-100</v>
      </c>
      <c r="K164" s="593">
        <f t="shared" si="59"/>
        <v>-100</v>
      </c>
      <c r="L164" s="2173">
        <f t="shared" si="59"/>
        <v>-28.797468354430379</v>
      </c>
      <c r="M164" s="593">
        <f t="shared" si="59"/>
        <v>-47.266168985265111</v>
      </c>
      <c r="N164" s="23"/>
      <c r="O164" s="23"/>
      <c r="P164" s="23"/>
    </row>
    <row r="165" spans="2:16" s="20" customFormat="1" ht="13.5" thickBot="1">
      <c r="B165" s="2298" t="s">
        <v>799</v>
      </c>
      <c r="C165" s="2174"/>
      <c r="D165" s="2131">
        <f t="shared" ref="D165:G166" si="61">SUM(D72/D67)*100-100</f>
        <v>3.3333333333333428</v>
      </c>
      <c r="E165" s="2132">
        <f t="shared" si="61"/>
        <v>23.876460212782263</v>
      </c>
      <c r="F165" s="2131">
        <f t="shared" si="61"/>
        <v>0.38759689922480334</v>
      </c>
      <c r="G165" s="2132">
        <f t="shared" si="61"/>
        <v>-26.618542049022864</v>
      </c>
      <c r="H165" s="2131">
        <f t="shared" ref="H165:I165" si="62">SUM(H72/H67)*100-100</f>
        <v>-100</v>
      </c>
      <c r="I165" s="2132">
        <f t="shared" si="62"/>
        <v>-100</v>
      </c>
      <c r="J165" s="2131">
        <f t="shared" ref="J165:M166" si="63">SUM(J72/J67)*100-100</f>
        <v>-100</v>
      </c>
      <c r="K165" s="2132">
        <f t="shared" si="63"/>
        <v>-100</v>
      </c>
      <c r="L165" s="2133">
        <f t="shared" si="63"/>
        <v>-1.0238907849829388</v>
      </c>
      <c r="M165" s="2132">
        <f t="shared" si="63"/>
        <v>-22.187036537159216</v>
      </c>
      <c r="N165" s="23"/>
      <c r="O165" s="23"/>
      <c r="P165" s="23"/>
    </row>
    <row r="166" spans="2:16" s="20" customFormat="1" ht="13.5" thickBot="1">
      <c r="B166" s="1233" t="s">
        <v>812</v>
      </c>
      <c r="C166" s="2076"/>
      <c r="D166" s="832">
        <f t="shared" si="61"/>
        <v>-44.217687074829939</v>
      </c>
      <c r="E166" s="831">
        <f t="shared" si="61"/>
        <v>-67.254286632558177</v>
      </c>
      <c r="F166" s="833">
        <f t="shared" si="61"/>
        <v>-19.437340153452681</v>
      </c>
      <c r="G166" s="830">
        <f t="shared" si="61"/>
        <v>-2.8055152896237985</v>
      </c>
      <c r="H166" s="832">
        <f>SUM(H73/H68)*100-100</f>
        <v>-66.666666666666671</v>
      </c>
      <c r="I166" s="831">
        <f>SUM(I73/I68)*100-100</f>
        <v>-59.678441974806503</v>
      </c>
      <c r="J166" s="833">
        <f t="shared" si="63"/>
        <v>-86.666666666666671</v>
      </c>
      <c r="K166" s="830">
        <f t="shared" si="63"/>
        <v>-98.452748552514038</v>
      </c>
      <c r="L166" s="832">
        <f t="shared" si="63"/>
        <v>-23.214285714285708</v>
      </c>
      <c r="M166" s="831">
        <f t="shared" si="63"/>
        <v>-23.099699279206035</v>
      </c>
      <c r="N166" s="23"/>
      <c r="O166" s="23"/>
      <c r="P166" s="23"/>
    </row>
    <row r="167" spans="2:16" s="1991" customFormat="1" ht="14.25" customHeight="1">
      <c r="B167" s="522" t="s">
        <v>825</v>
      </c>
      <c r="C167" s="1815"/>
      <c r="D167" s="1807">
        <f>SUM(D74/D69)*100-100</f>
        <v>12.5</v>
      </c>
      <c r="E167" s="396">
        <f>SUM(E74/E69)*100-100</f>
        <v>117.73654137010374</v>
      </c>
      <c r="F167" s="590">
        <f>SUM(F74/F69)*100-100</f>
        <v>-32.319391634980988</v>
      </c>
      <c r="G167" s="591">
        <f>SUM(G74/G69)*100-100</f>
        <v>1.6495212006422122</v>
      </c>
      <c r="H167" s="1807">
        <f>SUM(H74/H69)*100-100</f>
        <v>-100</v>
      </c>
      <c r="I167" s="397">
        <f t="shared" ref="I167" si="64">SUM(I74/I69)*100-100</f>
        <v>-100</v>
      </c>
      <c r="J167" s="590">
        <f>SUM(J74/J69)*100-100</f>
        <v>-100</v>
      </c>
      <c r="K167" s="591">
        <f>SUM(K74/K69)*100-100</f>
        <v>-100</v>
      </c>
      <c r="L167" s="1804">
        <f>SUM(L74/L69)*100-100</f>
        <v>-29.310344827586206</v>
      </c>
      <c r="M167" s="591">
        <f>SUM(M74/M69)*100-100</f>
        <v>9.4797034988421132</v>
      </c>
      <c r="N167" s="419"/>
      <c r="O167" s="23"/>
      <c r="P167" s="23"/>
    </row>
    <row r="168" spans="2:16" s="1991" customFormat="1" ht="14.25" customHeight="1">
      <c r="B168" s="376" t="s">
        <v>829</v>
      </c>
      <c r="C168" s="1811"/>
      <c r="D168" s="467">
        <f t="shared" ref="D168:M168" si="65">SUM(D75/D70)*100-100</f>
        <v>145.45454545454547</v>
      </c>
      <c r="E168" s="391">
        <f t="shared" si="65"/>
        <v>362.03053152653115</v>
      </c>
      <c r="F168" s="592">
        <f t="shared" si="65"/>
        <v>-15.348837209302317</v>
      </c>
      <c r="G168" s="593">
        <f t="shared" si="65"/>
        <v>-29.680837091096421</v>
      </c>
      <c r="H168" s="467">
        <v>0</v>
      </c>
      <c r="I168" s="392">
        <v>0</v>
      </c>
      <c r="J168" s="592">
        <f t="shared" si="65"/>
        <v>-100</v>
      </c>
      <c r="K168" s="593">
        <f t="shared" si="65"/>
        <v>-100</v>
      </c>
      <c r="L168" s="1805">
        <f t="shared" si="65"/>
        <v>-0.88105726872245782</v>
      </c>
      <c r="M168" s="593">
        <f t="shared" si="65"/>
        <v>-3.3225913893125352</v>
      </c>
      <c r="N168" s="419"/>
      <c r="O168" s="23"/>
      <c r="P168" s="23"/>
    </row>
    <row r="169" spans="2:16" s="1991" customFormat="1" ht="14.25" customHeight="1">
      <c r="B169" s="376" t="s">
        <v>844</v>
      </c>
      <c r="C169" s="1811"/>
      <c r="D169" s="467">
        <f t="shared" ref="D169:I169" si="66">SUM(D76/D71)*100-100</f>
        <v>56.25</v>
      </c>
      <c r="E169" s="391">
        <f t="shared" si="66"/>
        <v>133.73783118726959</v>
      </c>
      <c r="F169" s="592">
        <f t="shared" si="66"/>
        <v>-22.115384615384613</v>
      </c>
      <c r="G169" s="593">
        <f t="shared" si="66"/>
        <v>37.370641732128405</v>
      </c>
      <c r="H169" s="467">
        <f>SUM(H76/H71)*100-100</f>
        <v>500</v>
      </c>
      <c r="I169" s="392">
        <f t="shared" si="66"/>
        <v>18.971264188111718</v>
      </c>
      <c r="J169" s="467">
        <v>0</v>
      </c>
      <c r="K169" s="372">
        <v>0</v>
      </c>
      <c r="L169" s="1805">
        <f t="shared" ref="L169:M169" si="67">SUM(L76/L71)*100-100</f>
        <v>-14.222222222222229</v>
      </c>
      <c r="M169" s="593">
        <f t="shared" si="67"/>
        <v>54.461306437930062</v>
      </c>
      <c r="N169" s="23"/>
      <c r="O169" s="23"/>
      <c r="P169" s="23"/>
    </row>
    <row r="170" spans="2:16" s="1991" customFormat="1" ht="14.25" customHeight="1" thickBot="1">
      <c r="B170" s="376" t="s">
        <v>845</v>
      </c>
      <c r="C170" s="1811"/>
      <c r="D170" s="467">
        <f t="shared" ref="D170:G170" si="68">SUM(D77/D72)*100-100</f>
        <v>-22.58064516129032</v>
      </c>
      <c r="E170" s="391">
        <f t="shared" si="68"/>
        <v>-60.222686831524008</v>
      </c>
      <c r="F170" s="592">
        <f t="shared" si="68"/>
        <v>-25.482625482625494</v>
      </c>
      <c r="G170" s="593">
        <f t="shared" si="68"/>
        <v>-34.118582635720259</v>
      </c>
      <c r="H170" s="2131">
        <v>0</v>
      </c>
      <c r="I170" s="392">
        <v>0</v>
      </c>
      <c r="J170" s="2131">
        <v>0</v>
      </c>
      <c r="K170" s="2132">
        <v>0</v>
      </c>
      <c r="L170" s="1805">
        <f t="shared" ref="L170:M170" si="69">SUM(L77/L72)*100-100</f>
        <v>-21.724137931034477</v>
      </c>
      <c r="M170" s="593">
        <f t="shared" si="69"/>
        <v>-39.477025827594716</v>
      </c>
      <c r="N170" s="23"/>
      <c r="O170" s="23"/>
      <c r="P170" s="23"/>
    </row>
    <row r="171" spans="2:16" s="1991" customFormat="1" ht="14.25" customHeight="1" thickBot="1">
      <c r="B171" s="1233" t="s">
        <v>870</v>
      </c>
      <c r="C171" s="2076"/>
      <c r="D171" s="832">
        <f t="shared" ref="D171:G171" si="70">SUM(D78/D73)*100-100</f>
        <v>25.609756097560975</v>
      </c>
      <c r="E171" s="831">
        <f t="shared" si="70"/>
        <v>62.319760803033233</v>
      </c>
      <c r="F171" s="833">
        <f t="shared" si="70"/>
        <v>-24.338624338624342</v>
      </c>
      <c r="G171" s="831">
        <f t="shared" si="70"/>
        <v>-9.3778477764433603</v>
      </c>
      <c r="H171" s="833">
        <f>SUM(H78/H73)*100-100</f>
        <v>866.66666666666663</v>
      </c>
      <c r="I171" s="831">
        <f>SUM(I78/I73)*100-100</f>
        <v>173.10753278348068</v>
      </c>
      <c r="J171" s="833">
        <f t="shared" ref="J171:M171" si="71">SUM(J78/J73)*100-100</f>
        <v>50</v>
      </c>
      <c r="K171" s="830">
        <f t="shared" si="71"/>
        <v>57.258333333333326</v>
      </c>
      <c r="L171" s="832">
        <f t="shared" si="71"/>
        <v>-17.63565891472868</v>
      </c>
      <c r="M171" s="831">
        <f t="shared" si="71"/>
        <v>4.9384233613380957E-3</v>
      </c>
      <c r="N171" s="23"/>
      <c r="O171" s="23"/>
      <c r="P171" s="23"/>
    </row>
    <row r="172" spans="2:16" s="1991" customFormat="1" ht="14.25" customHeight="1">
      <c r="B172" s="522" t="s">
        <v>846</v>
      </c>
      <c r="C172" s="1815"/>
      <c r="D172" s="1807">
        <f t="shared" ref="D172:G174" si="72">SUM(D79/D74)*100-100</f>
        <v>-62.962962962962962</v>
      </c>
      <c r="E172" s="396">
        <f t="shared" si="72"/>
        <v>-90.57568681750864</v>
      </c>
      <c r="F172" s="590">
        <f t="shared" si="72"/>
        <v>-3.3707865168539257</v>
      </c>
      <c r="G172" s="591">
        <f t="shared" si="72"/>
        <v>-12.000635292925892</v>
      </c>
      <c r="H172" s="1807">
        <v>0</v>
      </c>
      <c r="I172" s="383">
        <v>0</v>
      </c>
      <c r="J172" s="1807">
        <v>0</v>
      </c>
      <c r="K172" s="383">
        <v>0</v>
      </c>
      <c r="L172" s="1804">
        <f t="shared" ref="L172:M174" si="73">SUM(L79/L74)*100-100</f>
        <v>-7.8048780487804805</v>
      </c>
      <c r="M172" s="591">
        <f t="shared" si="73"/>
        <v>-23.09535129554196</v>
      </c>
      <c r="N172" s="23"/>
      <c r="O172" s="23"/>
      <c r="P172" s="23"/>
    </row>
    <row r="173" spans="2:16" s="1991" customFormat="1" ht="14.25" customHeight="1">
      <c r="B173" s="376" t="s">
        <v>868</v>
      </c>
      <c r="C173" s="1811"/>
      <c r="D173" s="467">
        <f t="shared" si="72"/>
        <v>-74.074074074074076</v>
      </c>
      <c r="E173" s="391">
        <f t="shared" si="72"/>
        <v>-67.341363477137563</v>
      </c>
      <c r="F173" s="592">
        <f t="shared" si="72"/>
        <v>-10.439560439560438</v>
      </c>
      <c r="G173" s="593">
        <f t="shared" si="72"/>
        <v>-43.487629199227719</v>
      </c>
      <c r="H173" s="467">
        <f>SUM(H80/H75)*100-100</f>
        <v>-93.75</v>
      </c>
      <c r="I173" s="392">
        <f>SUM(I80/I75)*100-100</f>
        <v>-99.511628837916817</v>
      </c>
      <c r="J173" s="592">
        <v>0</v>
      </c>
      <c r="K173" s="593">
        <v>0</v>
      </c>
      <c r="L173" s="1805">
        <f t="shared" si="73"/>
        <v>-23.555555555555557</v>
      </c>
      <c r="M173" s="593">
        <f t="shared" si="73"/>
        <v>-52.291596107780933</v>
      </c>
      <c r="N173" s="419"/>
      <c r="O173" s="23"/>
      <c r="P173" s="23"/>
    </row>
    <row r="174" spans="2:16" s="1991" customFormat="1" ht="14.25" customHeight="1">
      <c r="B174" s="376" t="s">
        <v>881</v>
      </c>
      <c r="C174" s="1811"/>
      <c r="D174" s="467">
        <f t="shared" si="72"/>
        <v>-68</v>
      </c>
      <c r="E174" s="391">
        <f t="shared" si="72"/>
        <v>-75.432322127665884</v>
      </c>
      <c r="F174" s="592">
        <f t="shared" si="72"/>
        <v>3.7037037037036953</v>
      </c>
      <c r="G174" s="593">
        <f t="shared" si="72"/>
        <v>-40.183553398626223</v>
      </c>
      <c r="H174" s="391">
        <f>SUM(H81/H76)*100-100</f>
        <v>-100</v>
      </c>
      <c r="I174" s="593">
        <f>SUM(I81/I76)*100-100</f>
        <v>-100</v>
      </c>
      <c r="J174" s="467">
        <v>0</v>
      </c>
      <c r="K174" s="372">
        <v>0</v>
      </c>
      <c r="L174" s="1805">
        <f t="shared" si="73"/>
        <v>-10.362694300518143</v>
      </c>
      <c r="M174" s="593">
        <f t="shared" si="73"/>
        <v>-50.535581462052868</v>
      </c>
      <c r="N174" s="419"/>
      <c r="O174" s="23"/>
      <c r="P174" s="23"/>
    </row>
    <row r="175" spans="2:16" s="1991" customFormat="1" ht="14.25" customHeight="1" thickBot="1">
      <c r="B175" s="2172" t="s">
        <v>898</v>
      </c>
      <c r="C175" s="2960"/>
      <c r="D175" s="467">
        <f t="shared" ref="D175:I175" si="74">SUM(D81/D76)*100-100</f>
        <v>-68</v>
      </c>
      <c r="E175" s="391">
        <f t="shared" si="74"/>
        <v>-75.432322127665884</v>
      </c>
      <c r="F175" s="592">
        <f t="shared" si="74"/>
        <v>3.7037037037036953</v>
      </c>
      <c r="G175" s="593">
        <f t="shared" si="74"/>
        <v>-40.183553398626223</v>
      </c>
      <c r="H175" s="391">
        <f t="shared" si="74"/>
        <v>-100</v>
      </c>
      <c r="I175" s="593">
        <f t="shared" si="74"/>
        <v>-100</v>
      </c>
      <c r="J175" s="467">
        <v>0</v>
      </c>
      <c r="K175" s="372">
        <v>0</v>
      </c>
      <c r="L175" s="1805">
        <f t="shared" ref="L175:M175" si="75">SUM(L81/L76)*100-100</f>
        <v>-10.362694300518143</v>
      </c>
      <c r="M175" s="593">
        <f t="shared" si="75"/>
        <v>-50.535581462052868</v>
      </c>
      <c r="N175" s="419"/>
      <c r="O175" s="23"/>
      <c r="P175" s="23"/>
    </row>
    <row r="176" spans="2:16" s="1991" customFormat="1" ht="14.25" customHeight="1" thickBot="1">
      <c r="B176" s="1233" t="s">
        <v>903</v>
      </c>
      <c r="C176" s="2076"/>
      <c r="D176" s="832">
        <f t="shared" ref="D176:G177" si="76">SUM(D83/D78)*100-100</f>
        <v>-54.368932038834949</v>
      </c>
      <c r="E176" s="831">
        <f>SUM(E83/E78)*100-100</f>
        <v>-61.490703138520942</v>
      </c>
      <c r="F176" s="833">
        <f t="shared" si="76"/>
        <v>-12.44755244755244</v>
      </c>
      <c r="G176" s="831">
        <f t="shared" si="76"/>
        <v>-30.330341468962331</v>
      </c>
      <c r="H176" s="833">
        <f>SUM(H83/H78)*100-100</f>
        <v>-82.758620689655174</v>
      </c>
      <c r="I176" s="831">
        <f>SUM(I83/I78)*100-100</f>
        <v>-82.595470846476715</v>
      </c>
      <c r="J176" s="833">
        <f t="shared" ref="J176:M177" si="77">SUM(J83/J78)*100-100</f>
        <v>33.333333333333314</v>
      </c>
      <c r="K176" s="830">
        <f t="shared" si="77"/>
        <v>33.333333333333343</v>
      </c>
      <c r="L176" s="832">
        <f t="shared" si="77"/>
        <v>-20.117647058823536</v>
      </c>
      <c r="M176" s="831">
        <f t="shared" si="77"/>
        <v>-37.070560116846217</v>
      </c>
      <c r="N176" s="23"/>
      <c r="O176" s="23"/>
      <c r="P176" s="23"/>
    </row>
    <row r="177" spans="1:16" s="1991" customFormat="1" ht="14.25" customHeight="1">
      <c r="B177" s="522" t="s">
        <v>905</v>
      </c>
      <c r="C177" s="1815"/>
      <c r="D177" s="1807">
        <f>SUM(D84/D79)*100-100</f>
        <v>20</v>
      </c>
      <c r="E177" s="396">
        <f>SUM(E84/E79)*100-100</f>
        <v>2006.7818578990659</v>
      </c>
      <c r="F177" s="590">
        <f t="shared" si="76"/>
        <v>-31.395348837209298</v>
      </c>
      <c r="G177" s="591">
        <f t="shared" si="76"/>
        <v>-85.475419314428279</v>
      </c>
      <c r="H177" s="1807">
        <v>0</v>
      </c>
      <c r="I177" s="383">
        <v>0</v>
      </c>
      <c r="J177" s="1807">
        <v>0</v>
      </c>
      <c r="K177" s="383">
        <v>0</v>
      </c>
      <c r="L177" s="1804">
        <f t="shared" si="77"/>
        <v>-31.216931216931215</v>
      </c>
      <c r="M177" s="591">
        <f t="shared" si="77"/>
        <v>-47.727041554734406</v>
      </c>
      <c r="N177" s="23"/>
      <c r="O177" s="23"/>
      <c r="P177" s="23"/>
    </row>
    <row r="178" spans="1:16" s="3020" customFormat="1" ht="14.25" customHeight="1">
      <c r="B178" s="376" t="s">
        <v>919</v>
      </c>
      <c r="C178" s="4186"/>
      <c r="D178" s="467">
        <f t="shared" ref="D178:E178" si="78">SUM(D85/D80)*100-100</f>
        <v>28.571428571428584</v>
      </c>
      <c r="E178" s="391">
        <f t="shared" si="78"/>
        <v>19.692474088325241</v>
      </c>
      <c r="F178" s="592">
        <f t="shared" ref="F178:G178" si="79">SUM(F85/F80)*100-100</f>
        <v>-39.263803680981589</v>
      </c>
      <c r="G178" s="593">
        <f t="shared" si="79"/>
        <v>-40.965835691239661</v>
      </c>
      <c r="H178" s="467">
        <v>0</v>
      </c>
      <c r="I178" s="392">
        <v>0</v>
      </c>
      <c r="J178" s="592">
        <v>0</v>
      </c>
      <c r="K178" s="593">
        <v>0</v>
      </c>
      <c r="L178" s="1805">
        <f t="shared" ref="L178:M178" si="80">SUM(L85/L80)*100-100</f>
        <v>-37.209302325581397</v>
      </c>
      <c r="M178" s="593">
        <f t="shared" si="80"/>
        <v>-29.822853908496313</v>
      </c>
      <c r="N178" s="4187"/>
      <c r="O178" s="4187"/>
      <c r="P178" s="4187"/>
    </row>
    <row r="179" spans="1:16" s="3020" customFormat="1" ht="14.25" customHeight="1">
      <c r="B179" s="376" t="s">
        <v>926</v>
      </c>
      <c r="C179" s="4186"/>
      <c r="D179" s="467">
        <f t="shared" ref="D179:E179" si="81">SUM(D86/D81)*100-100</f>
        <v>-25</v>
      </c>
      <c r="E179" s="391">
        <f t="shared" si="81"/>
        <v>-58.828579061494302</v>
      </c>
      <c r="F179" s="592">
        <f t="shared" ref="F179:G179" si="82">SUM(F86/F81)*100-100</f>
        <v>-38.69047619047619</v>
      </c>
      <c r="G179" s="593">
        <f t="shared" si="82"/>
        <v>-42.210161773507259</v>
      </c>
      <c r="H179" s="391">
        <v>0</v>
      </c>
      <c r="I179" s="593">
        <v>0</v>
      </c>
      <c r="J179" s="467">
        <v>0</v>
      </c>
      <c r="K179" s="372">
        <v>0</v>
      </c>
      <c r="L179" s="1805">
        <f t="shared" ref="L179:M179" si="83">SUM(L86/L81)*100-100</f>
        <v>-36.994219653179194</v>
      </c>
      <c r="M179" s="593">
        <f t="shared" si="83"/>
        <v>-43.756910402886398</v>
      </c>
      <c r="N179" s="4187"/>
      <c r="O179" s="4187"/>
      <c r="P179" s="4187"/>
    </row>
    <row r="180" spans="1:16" s="3020" customFormat="1" ht="14.25" customHeight="1" thickBot="1">
      <c r="B180" s="376" t="s">
        <v>936</v>
      </c>
      <c r="C180" s="4186"/>
      <c r="D180" s="467">
        <f t="shared" ref="D180:E180" si="84">SUM(D87/D82)*100-100</f>
        <v>-100</v>
      </c>
      <c r="E180" s="391">
        <f t="shared" si="84"/>
        <v>-100</v>
      </c>
      <c r="F180" s="592">
        <f t="shared" ref="F180:G180" si="85">SUM(F87/F82)*100-100</f>
        <v>-31.707317073170728</v>
      </c>
      <c r="G180" s="593">
        <f t="shared" si="85"/>
        <v>10.972271214514649</v>
      </c>
      <c r="H180" s="391">
        <v>0</v>
      </c>
      <c r="I180" s="593">
        <v>0</v>
      </c>
      <c r="J180" s="467">
        <v>0</v>
      </c>
      <c r="K180" s="372">
        <v>0</v>
      </c>
      <c r="L180" s="1805">
        <f t="shared" ref="L180:M180" si="86">SUM(L87/L82)*100-100</f>
        <v>-42.068965517241374</v>
      </c>
      <c r="M180" s="593">
        <f t="shared" si="86"/>
        <v>-33.34534794739038</v>
      </c>
      <c r="N180" s="4187"/>
      <c r="O180" s="4187"/>
      <c r="P180" s="4187"/>
    </row>
    <row r="181" spans="1:16" s="1991" customFormat="1" ht="14.25" customHeight="1" thickBot="1">
      <c r="B181" s="1233" t="s">
        <v>944</v>
      </c>
      <c r="C181" s="2076"/>
      <c r="D181" s="832">
        <f>SUM(D88/D83)*100-100</f>
        <v>-42.553191489361694</v>
      </c>
      <c r="E181" s="832">
        <f t="shared" ref="E181:M181" si="87">SUM(E88/E83)*100-100</f>
        <v>104.77305301633618</v>
      </c>
      <c r="F181" s="832">
        <f t="shared" si="87"/>
        <v>-35.4632587859425</v>
      </c>
      <c r="G181" s="832">
        <f t="shared" si="87"/>
        <v>-62.181954221692983</v>
      </c>
      <c r="H181" s="832">
        <f t="shared" si="87"/>
        <v>-100</v>
      </c>
      <c r="I181" s="832">
        <f t="shared" si="87"/>
        <v>-100</v>
      </c>
      <c r="J181" s="832">
        <f t="shared" si="87"/>
        <v>-100</v>
      </c>
      <c r="K181" s="832">
        <f t="shared" si="87"/>
        <v>-100</v>
      </c>
      <c r="L181" s="832">
        <f t="shared" si="87"/>
        <v>-36.52430044182622</v>
      </c>
      <c r="M181" s="4259">
        <f t="shared" si="87"/>
        <v>-42.141251588191608</v>
      </c>
      <c r="N181" s="23"/>
      <c r="O181" s="23"/>
      <c r="P181" s="23"/>
    </row>
    <row r="182" spans="1:16">
      <c r="A182" s="55"/>
      <c r="B182" s="2951" t="s">
        <v>375</v>
      </c>
      <c r="C182" s="1529"/>
      <c r="D182" s="2951"/>
      <c r="E182" s="2956"/>
      <c r="F182" s="2951"/>
      <c r="G182" s="2956"/>
      <c r="H182" s="2951"/>
      <c r="I182" s="2956"/>
      <c r="J182" s="1529"/>
      <c r="K182" s="518"/>
      <c r="L182" s="2957"/>
      <c r="M182" s="2959"/>
      <c r="N182" s="23"/>
    </row>
    <row r="183" spans="1:16">
      <c r="B183" s="23"/>
      <c r="C183" s="222"/>
      <c r="D183" s="23"/>
      <c r="E183" s="2958"/>
      <c r="F183" s="23"/>
      <c r="G183" s="2958"/>
      <c r="H183" s="23"/>
      <c r="I183" s="2958"/>
      <c r="J183" s="2871"/>
      <c r="K183" s="2867"/>
      <c r="L183" s="23"/>
      <c r="M183" s="399"/>
    </row>
    <row r="184" spans="1:16">
      <c r="B184" s="23"/>
      <c r="C184" s="222"/>
      <c r="D184" s="23"/>
      <c r="E184" s="2958"/>
      <c r="F184" s="23"/>
      <c r="G184" s="2958"/>
      <c r="H184" s="23"/>
      <c r="I184" s="2958"/>
      <c r="J184" s="2871"/>
      <c r="K184" s="2867"/>
      <c r="L184" s="23"/>
      <c r="M184" s="399"/>
    </row>
    <row r="185" spans="1:16">
      <c r="C185" s="222"/>
      <c r="M185" s="182"/>
    </row>
  </sheetData>
  <mergeCells count="5">
    <mergeCell ref="B96:C96"/>
    <mergeCell ref="C1:L1"/>
    <mergeCell ref="Q11:Q12"/>
    <mergeCell ref="B2:C2"/>
    <mergeCell ref="B95:C95"/>
  </mergeCells>
  <phoneticPr fontId="0" type="noConversion"/>
  <pageMargins left="0.39370078740157483" right="0.19685039370078741" top="0.98425196850393704" bottom="0.9055118110236221" header="0.51181102362204722" footer="0.51181102362204722"/>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Y108"/>
  <sheetViews>
    <sheetView topLeftCell="G79" zoomScale="85" zoomScaleNormal="85" workbookViewId="0">
      <selection activeCell="J59" sqref="J59"/>
    </sheetView>
  </sheetViews>
  <sheetFormatPr defaultColWidth="8.85546875" defaultRowHeight="12.75"/>
  <cols>
    <col min="1" max="1" width="9.42578125" customWidth="1"/>
    <col min="2" max="2" width="10.42578125" style="1723" customWidth="1"/>
    <col min="3" max="3" width="8" style="1723" customWidth="1"/>
    <col min="4" max="4" width="10.140625" style="1723" customWidth="1"/>
    <col min="5" max="5" width="11.42578125" style="1723" customWidth="1"/>
    <col min="6" max="6" width="10.5703125" style="1723" customWidth="1"/>
    <col min="7" max="7" width="14.140625" style="1723" customWidth="1"/>
    <col min="8" max="8" width="11.7109375" style="1723" customWidth="1"/>
    <col min="9" max="9" width="12.5703125" style="1723" bestFit="1" customWidth="1"/>
    <col min="10" max="10" width="13.85546875" style="1723" customWidth="1"/>
    <col min="11" max="11" width="11" style="1723" customWidth="1"/>
    <col min="12" max="12" width="10" style="1723" customWidth="1"/>
    <col min="13" max="13" width="10.5703125" style="1723" customWidth="1"/>
    <col min="14" max="14" width="12" style="1723" customWidth="1"/>
    <col min="15" max="15" width="13.5703125" customWidth="1"/>
    <col min="16" max="16" width="12.5703125" style="1991" customWidth="1"/>
    <col min="17" max="17" width="12.5703125" style="1991" bestFit="1" customWidth="1"/>
    <col min="18" max="18" width="12.7109375" style="1991" customWidth="1"/>
    <col min="19" max="19" width="9.7109375" style="1723" bestFit="1" customWidth="1"/>
    <col min="20" max="22" width="10.140625" customWidth="1"/>
    <col min="29" max="31" width="16.42578125" customWidth="1"/>
  </cols>
  <sheetData>
    <row r="1" spans="1:20" ht="42" customHeight="1">
      <c r="A1" s="14" t="s">
        <v>808</v>
      </c>
      <c r="B1" s="4005" t="s">
        <v>381</v>
      </c>
      <c r="C1" s="400"/>
      <c r="D1" s="400"/>
      <c r="E1" s="400"/>
      <c r="F1" s="400"/>
      <c r="G1" s="400"/>
      <c r="H1" s="400"/>
      <c r="I1" s="401"/>
      <c r="J1" s="4006"/>
      <c r="K1" s="4007"/>
      <c r="Q1" s="2850"/>
      <c r="R1" s="2850"/>
      <c r="S1" s="3438"/>
      <c r="T1" s="3438"/>
    </row>
    <row r="2" spans="1:20" ht="1.5" customHeight="1" thickBot="1">
      <c r="C2" s="4008"/>
      <c r="Q2" s="2850"/>
      <c r="R2" s="2850"/>
      <c r="S2" s="3438"/>
      <c r="T2" s="3438"/>
    </row>
    <row r="3" spans="1:20" ht="27" customHeight="1">
      <c r="B3" s="4029" t="s">
        <v>96</v>
      </c>
      <c r="C3" s="5053" t="s">
        <v>152</v>
      </c>
      <c r="D3" s="5054"/>
      <c r="E3" s="5055"/>
      <c r="F3" s="5053" t="s">
        <v>866</v>
      </c>
      <c r="G3" s="5054"/>
      <c r="H3" s="5055"/>
      <c r="I3" s="5056" t="s">
        <v>888</v>
      </c>
      <c r="J3" s="5057"/>
      <c r="K3" s="5058"/>
      <c r="L3" s="4030"/>
      <c r="M3" s="5059" t="s">
        <v>889</v>
      </c>
      <c r="N3" s="5059"/>
      <c r="Q3" s="3413" t="s">
        <v>96</v>
      </c>
      <c r="R3" s="2858" t="s">
        <v>889</v>
      </c>
      <c r="S3" s="3407"/>
      <c r="T3" s="3438"/>
    </row>
    <row r="4" spans="1:20" s="145" customFormat="1" ht="24.75" customHeight="1">
      <c r="B4" s="4031" t="s">
        <v>101</v>
      </c>
      <c r="C4" s="4032" t="s">
        <v>382</v>
      </c>
      <c r="D4" s="4033" t="s">
        <v>383</v>
      </c>
      <c r="E4" s="4033" t="s">
        <v>167</v>
      </c>
      <c r="F4" s="4034" t="s">
        <v>382</v>
      </c>
      <c r="G4" s="4035" t="s">
        <v>383</v>
      </c>
      <c r="H4" s="4036" t="s">
        <v>167</v>
      </c>
      <c r="I4" s="4034" t="s">
        <v>382</v>
      </c>
      <c r="J4" s="4037" t="s">
        <v>383</v>
      </c>
      <c r="K4" s="4036" t="s">
        <v>384</v>
      </c>
      <c r="L4" s="4038"/>
      <c r="M4" s="4039" t="s">
        <v>382</v>
      </c>
      <c r="N4" s="4040" t="s">
        <v>383</v>
      </c>
      <c r="P4" s="3668"/>
      <c r="Q4" s="3414" t="s">
        <v>101</v>
      </c>
      <c r="R4" s="3408" t="s">
        <v>382</v>
      </c>
      <c r="S4" s="3409" t="s">
        <v>383</v>
      </c>
      <c r="T4" s="3671"/>
    </row>
    <row r="5" spans="1:20" ht="15">
      <c r="B5" s="4041" t="s">
        <v>117</v>
      </c>
      <c r="C5" s="4042">
        <v>86.9</v>
      </c>
      <c r="D5" s="4043">
        <v>98.1</v>
      </c>
      <c r="E5" s="4043">
        <v>11.199999999999989</v>
      </c>
      <c r="F5" s="4044">
        <v>62.2</v>
      </c>
      <c r="G5" s="4045">
        <v>68.099999999999994</v>
      </c>
      <c r="H5" s="4046">
        <v>5.8999999999999915</v>
      </c>
      <c r="I5" s="4047">
        <v>12.710765239948101</v>
      </c>
      <c r="J5" s="4043">
        <v>-5.1257253384913071</v>
      </c>
      <c r="K5" s="4048">
        <v>-57.414448669201569</v>
      </c>
      <c r="L5" s="4030"/>
      <c r="M5" s="4049">
        <f>F5/C5</f>
        <v>0.71576524741081704</v>
      </c>
      <c r="N5" s="4050">
        <f>G5/D5</f>
        <v>0.6941896024464832</v>
      </c>
      <c r="Q5" s="3355" t="s">
        <v>117</v>
      </c>
      <c r="R5" s="3358">
        <v>0.71576524741081704</v>
      </c>
      <c r="S5" s="3353">
        <v>0.6941896024464832</v>
      </c>
      <c r="T5" s="3672"/>
    </row>
    <row r="6" spans="1:20" ht="15">
      <c r="B6" s="4041" t="s">
        <v>118</v>
      </c>
      <c r="C6" s="4042">
        <v>102</v>
      </c>
      <c r="D6" s="4043">
        <v>120</v>
      </c>
      <c r="E6" s="4043">
        <v>18</v>
      </c>
      <c r="F6" s="4044">
        <v>72.2</v>
      </c>
      <c r="G6" s="4045">
        <v>80.8</v>
      </c>
      <c r="H6" s="4046">
        <v>8.5999999999999943</v>
      </c>
      <c r="I6" s="4047">
        <v>25.615763546798021</v>
      </c>
      <c r="J6" s="4043">
        <v>7.6233183856502222</v>
      </c>
      <c r="K6" s="4048">
        <v>-40.594059405940598</v>
      </c>
      <c r="L6" s="4030"/>
      <c r="M6" s="4049">
        <f t="shared" ref="M6:N54" si="0">F6/C6</f>
        <v>0.707843137254902</v>
      </c>
      <c r="N6" s="4050">
        <f t="shared" si="0"/>
        <v>0.67333333333333334</v>
      </c>
      <c r="Q6" s="3355" t="s">
        <v>118</v>
      </c>
      <c r="R6" s="3358">
        <v>0.707843137254902</v>
      </c>
      <c r="S6" s="3353">
        <v>0.67333333333333334</v>
      </c>
      <c r="T6" s="3672"/>
    </row>
    <row r="7" spans="1:20" ht="15">
      <c r="B7" s="4041" t="s">
        <v>119</v>
      </c>
      <c r="C7" s="4042">
        <v>100</v>
      </c>
      <c r="D7" s="4043">
        <v>109</v>
      </c>
      <c r="E7" s="4043">
        <v>9</v>
      </c>
      <c r="F7" s="4044">
        <v>73.7</v>
      </c>
      <c r="G7" s="4045">
        <v>66.2</v>
      </c>
      <c r="H7" s="4046">
        <v>-7.5</v>
      </c>
      <c r="I7" s="4047">
        <v>38.121546961325947</v>
      </c>
      <c r="J7" s="4043">
        <v>2.5399811853245495</v>
      </c>
      <c r="K7" s="4048">
        <v>-73.451327433628308</v>
      </c>
      <c r="L7" s="4030"/>
      <c r="M7" s="4049">
        <f t="shared" si="0"/>
        <v>0.73699999999999999</v>
      </c>
      <c r="N7" s="4050">
        <f t="shared" si="0"/>
        <v>0.60733944954128438</v>
      </c>
      <c r="Q7" s="3355" t="s">
        <v>119</v>
      </c>
      <c r="R7" s="3358">
        <v>0.73699999999999999</v>
      </c>
      <c r="S7" s="3353">
        <v>0.60733944954128438</v>
      </c>
      <c r="T7" s="3672"/>
    </row>
    <row r="8" spans="1:20" ht="15">
      <c r="B8" s="4051" t="s">
        <v>120</v>
      </c>
      <c r="C8" s="4052">
        <v>107.3</v>
      </c>
      <c r="D8" s="4053">
        <v>116.3</v>
      </c>
      <c r="E8" s="4053">
        <v>9</v>
      </c>
      <c r="F8" s="4054">
        <v>84.6</v>
      </c>
      <c r="G8" s="4055">
        <v>74.7</v>
      </c>
      <c r="H8" s="4056">
        <v>-9.8999999999999915</v>
      </c>
      <c r="I8" s="4057">
        <v>10.61855670103094</v>
      </c>
      <c r="J8" s="4058">
        <v>-6.5112540192926076</v>
      </c>
      <c r="K8" s="4059">
        <v>-67.153284671532845</v>
      </c>
      <c r="L8" s="4030"/>
      <c r="M8" s="4060">
        <f t="shared" si="0"/>
        <v>0.78844361602982294</v>
      </c>
      <c r="N8" s="4061">
        <f t="shared" si="0"/>
        <v>0.64230438521066213</v>
      </c>
      <c r="Q8" s="3356" t="s">
        <v>120</v>
      </c>
      <c r="R8" s="3358">
        <v>0.78844361602982294</v>
      </c>
      <c r="S8" s="3353">
        <v>0.64230438521066213</v>
      </c>
      <c r="T8" s="3672"/>
    </row>
    <row r="9" spans="1:20" ht="12.75" customHeight="1">
      <c r="B9" s="4041" t="s">
        <v>121</v>
      </c>
      <c r="C9" s="4042">
        <v>100.1</v>
      </c>
      <c r="D9" s="4043">
        <v>115</v>
      </c>
      <c r="E9" s="4043">
        <f t="shared" ref="E9:E46" si="1">SUM(D9-C9)</f>
        <v>14.900000000000006</v>
      </c>
      <c r="F9" s="4044">
        <v>76.900000000000006</v>
      </c>
      <c r="G9" s="4045">
        <v>76.7</v>
      </c>
      <c r="H9" s="4062">
        <f t="shared" ref="H9:H31" si="2">SUM(G9-F9)</f>
        <v>-0.20000000000000284</v>
      </c>
      <c r="I9" s="4063">
        <f t="shared" ref="I9:K20" si="3">SUM(C9/C5)*100-100</f>
        <v>15.189873417721515</v>
      </c>
      <c r="J9" s="4045">
        <f t="shared" si="3"/>
        <v>17.227319062181451</v>
      </c>
      <c r="K9" s="4064">
        <f t="shared" si="3"/>
        <v>33.035714285714477</v>
      </c>
      <c r="L9" s="4030"/>
      <c r="M9" s="4049">
        <f t="shared" si="0"/>
        <v>0.76823176823176831</v>
      </c>
      <c r="N9" s="4050">
        <f t="shared" si="0"/>
        <v>0.66695652173913045</v>
      </c>
      <c r="Q9" s="3355" t="s">
        <v>121</v>
      </c>
      <c r="R9" s="3358">
        <v>0.76823176823176831</v>
      </c>
      <c r="S9" s="3353">
        <v>0.66695652173913045</v>
      </c>
      <c r="T9" s="3672"/>
    </row>
    <row r="10" spans="1:20" ht="12.75" customHeight="1">
      <c r="B10" s="4041" t="s">
        <v>122</v>
      </c>
      <c r="C10" s="4042">
        <v>112.6</v>
      </c>
      <c r="D10" s="4043">
        <v>139.1</v>
      </c>
      <c r="E10" s="4043">
        <f t="shared" si="1"/>
        <v>26.5</v>
      </c>
      <c r="F10" s="4044">
        <v>81.400000000000006</v>
      </c>
      <c r="G10" s="4045">
        <v>85.7</v>
      </c>
      <c r="H10" s="4046">
        <f t="shared" si="2"/>
        <v>4.2999999999999972</v>
      </c>
      <c r="I10" s="4044">
        <f t="shared" si="3"/>
        <v>10.392156862745082</v>
      </c>
      <c r="J10" s="4065">
        <f t="shared" si="3"/>
        <v>15.916666666666671</v>
      </c>
      <c r="K10" s="4066">
        <f t="shared" si="3"/>
        <v>47.222222222222229</v>
      </c>
      <c r="L10" s="4030"/>
      <c r="M10" s="4049">
        <f t="shared" si="0"/>
        <v>0.72291296625222035</v>
      </c>
      <c r="N10" s="4050">
        <f t="shared" si="0"/>
        <v>0.61610352264557877</v>
      </c>
      <c r="Q10" s="3355" t="s">
        <v>122</v>
      </c>
      <c r="R10" s="3358">
        <v>0.72291296625222035</v>
      </c>
      <c r="S10" s="3353">
        <v>0.61610352264557877</v>
      </c>
      <c r="T10" s="3672"/>
    </row>
    <row r="11" spans="1:20" ht="12.75" customHeight="1">
      <c r="B11" s="4041" t="s">
        <v>123</v>
      </c>
      <c r="C11" s="4042">
        <v>104</v>
      </c>
      <c r="D11" s="4043">
        <v>116.9</v>
      </c>
      <c r="E11" s="4043">
        <f t="shared" si="1"/>
        <v>12.900000000000006</v>
      </c>
      <c r="F11" s="4044">
        <v>81.599999999999994</v>
      </c>
      <c r="G11" s="4045">
        <v>73.7</v>
      </c>
      <c r="H11" s="4046">
        <f t="shared" si="2"/>
        <v>-7.8999999999999915</v>
      </c>
      <c r="I11" s="4044">
        <f t="shared" si="3"/>
        <v>4</v>
      </c>
      <c r="J11" s="4065">
        <f t="shared" si="3"/>
        <v>7.2477064220183536</v>
      </c>
      <c r="K11" s="4066">
        <f t="shared" si="3"/>
        <v>43.3333333333334</v>
      </c>
      <c r="L11" s="4030"/>
      <c r="M11" s="4049">
        <f t="shared" si="0"/>
        <v>0.7846153846153846</v>
      </c>
      <c r="N11" s="4050">
        <f t="shared" si="0"/>
        <v>0.63045337895637299</v>
      </c>
      <c r="Q11" s="3355" t="s">
        <v>123</v>
      </c>
      <c r="R11" s="3358">
        <v>0.7846153846153846</v>
      </c>
      <c r="S11" s="3353">
        <v>0.63045337895637299</v>
      </c>
      <c r="T11" s="3672"/>
    </row>
    <row r="12" spans="1:20" ht="12.75" customHeight="1">
      <c r="B12" s="4067" t="s">
        <v>124</v>
      </c>
      <c r="C12" s="4052">
        <v>110.8</v>
      </c>
      <c r="D12" s="4053">
        <v>139.9</v>
      </c>
      <c r="E12" s="4053">
        <f t="shared" si="1"/>
        <v>29.100000000000009</v>
      </c>
      <c r="F12" s="4054">
        <v>84.1</v>
      </c>
      <c r="G12" s="4055">
        <v>91.9</v>
      </c>
      <c r="H12" s="4056">
        <f t="shared" si="2"/>
        <v>7.8000000000000114</v>
      </c>
      <c r="I12" s="4054">
        <f t="shared" si="3"/>
        <v>3.2618825722273925</v>
      </c>
      <c r="J12" s="4058">
        <f t="shared" si="3"/>
        <v>20.292347377472055</v>
      </c>
      <c r="K12" s="4068">
        <f t="shared" si="3"/>
        <v>223.33333333333343</v>
      </c>
      <c r="L12" s="4030"/>
      <c r="M12" s="4060">
        <f t="shared" si="0"/>
        <v>0.75902527075812276</v>
      </c>
      <c r="N12" s="4061">
        <f t="shared" si="0"/>
        <v>0.65689778413152256</v>
      </c>
      <c r="Q12" s="3355" t="s">
        <v>124</v>
      </c>
      <c r="R12" s="3358">
        <v>0.75902527075812276</v>
      </c>
      <c r="S12" s="3353">
        <v>0.65689778413152256</v>
      </c>
      <c r="T12" s="3672"/>
    </row>
    <row r="13" spans="1:20" ht="12.75" customHeight="1">
      <c r="B13" s="4041" t="s">
        <v>125</v>
      </c>
      <c r="C13" s="4042">
        <v>108.8</v>
      </c>
      <c r="D13" s="4043">
        <v>138</v>
      </c>
      <c r="E13" s="4043">
        <f t="shared" si="1"/>
        <v>29.200000000000003</v>
      </c>
      <c r="F13" s="4044">
        <v>82.8</v>
      </c>
      <c r="G13" s="4045">
        <v>90.7</v>
      </c>
      <c r="H13" s="4046">
        <f t="shared" si="2"/>
        <v>7.9000000000000057</v>
      </c>
      <c r="I13" s="4069">
        <f t="shared" si="3"/>
        <v>8.6913086913086914</v>
      </c>
      <c r="J13" s="4070">
        <f t="shared" si="3"/>
        <v>20</v>
      </c>
      <c r="K13" s="4064">
        <f t="shared" si="3"/>
        <v>95.973154362416039</v>
      </c>
      <c r="L13" s="4030"/>
      <c r="M13" s="4049">
        <f t="shared" si="0"/>
        <v>0.76102941176470584</v>
      </c>
      <c r="N13" s="4050">
        <f t="shared" si="0"/>
        <v>0.65724637681159426</v>
      </c>
      <c r="Q13" s="3355" t="s">
        <v>125</v>
      </c>
      <c r="R13" s="3358">
        <v>0.76102941176470584</v>
      </c>
      <c r="S13" s="3353">
        <v>0.65724637681159426</v>
      </c>
      <c r="T13" s="3672"/>
    </row>
    <row r="14" spans="1:20" ht="13.7" customHeight="1">
      <c r="B14" s="4041" t="s">
        <v>126</v>
      </c>
      <c r="C14" s="4042">
        <v>112.8</v>
      </c>
      <c r="D14" s="4043">
        <v>154</v>
      </c>
      <c r="E14" s="4043">
        <f t="shared" si="1"/>
        <v>41.2</v>
      </c>
      <c r="F14" s="4044">
        <v>82.5</v>
      </c>
      <c r="G14" s="4045">
        <v>100.7</v>
      </c>
      <c r="H14" s="4046">
        <f t="shared" si="2"/>
        <v>18.200000000000003</v>
      </c>
      <c r="I14" s="4047">
        <f t="shared" si="3"/>
        <v>0.17761989342805862</v>
      </c>
      <c r="J14" s="4043">
        <f t="shared" si="3"/>
        <v>10.7117181883537</v>
      </c>
      <c r="K14" s="4048">
        <f t="shared" si="3"/>
        <v>55.471698113207566</v>
      </c>
      <c r="L14" s="4030"/>
      <c r="M14" s="4049">
        <f t="shared" si="0"/>
        <v>0.7313829787234043</v>
      </c>
      <c r="N14" s="4050">
        <f t="shared" si="0"/>
        <v>0.65389610389610386</v>
      </c>
      <c r="Q14" s="3355" t="s">
        <v>126</v>
      </c>
      <c r="R14" s="3358">
        <v>0.7313829787234043</v>
      </c>
      <c r="S14" s="3353">
        <v>0.65389610389610386</v>
      </c>
      <c r="T14" s="3672"/>
    </row>
    <row r="15" spans="1:20" ht="12.75" customHeight="1">
      <c r="B15" s="4041" t="s">
        <v>127</v>
      </c>
      <c r="C15" s="4042">
        <v>104.3</v>
      </c>
      <c r="D15" s="4043">
        <v>126.319</v>
      </c>
      <c r="E15" s="4043">
        <f t="shared" si="1"/>
        <v>22.019000000000005</v>
      </c>
      <c r="F15" s="4044">
        <v>79.388000000000005</v>
      </c>
      <c r="G15" s="4045">
        <v>77.91</v>
      </c>
      <c r="H15" s="4046">
        <f t="shared" si="2"/>
        <v>-1.4780000000000086</v>
      </c>
      <c r="I15" s="4044">
        <f t="shared" si="3"/>
        <v>0.288461538461533</v>
      </c>
      <c r="J15" s="4045">
        <f t="shared" si="3"/>
        <v>8.0573139435414731</v>
      </c>
      <c r="K15" s="4048">
        <f t="shared" si="3"/>
        <v>70.689922480620112</v>
      </c>
      <c r="L15" s="4030"/>
      <c r="M15" s="4049">
        <f t="shared" si="0"/>
        <v>0.76115052732502408</v>
      </c>
      <c r="N15" s="4050">
        <f t="shared" si="0"/>
        <v>0.61677182371614714</v>
      </c>
      <c r="Q15" s="3355" t="s">
        <v>127</v>
      </c>
      <c r="R15" s="3358">
        <v>0.76115052732502408</v>
      </c>
      <c r="S15" s="3353">
        <v>0.61677182371614714</v>
      </c>
      <c r="T15" s="3672"/>
    </row>
    <row r="16" spans="1:20" ht="12.75" customHeight="1">
      <c r="B16" s="4067" t="s">
        <v>401</v>
      </c>
      <c r="C16" s="4052">
        <v>125.2</v>
      </c>
      <c r="D16" s="4053">
        <v>144.30000000000001</v>
      </c>
      <c r="E16" s="4053">
        <f t="shared" si="1"/>
        <v>19.100000000000009</v>
      </c>
      <c r="F16" s="4054">
        <v>103.4</v>
      </c>
      <c r="G16" s="4055">
        <v>98.4</v>
      </c>
      <c r="H16" s="4056">
        <f t="shared" si="2"/>
        <v>-5</v>
      </c>
      <c r="I16" s="4054">
        <f t="shared" si="3"/>
        <v>12.996389891696765</v>
      </c>
      <c r="J16" s="4055">
        <f t="shared" si="3"/>
        <v>3.145103645461063</v>
      </c>
      <c r="K16" s="4059">
        <f t="shared" si="3"/>
        <v>-34.364261168384871</v>
      </c>
      <c r="L16" s="4030"/>
      <c r="M16" s="4060">
        <f t="shared" si="0"/>
        <v>0.82587859424920129</v>
      </c>
      <c r="N16" s="4061">
        <f t="shared" si="0"/>
        <v>0.68191268191268195</v>
      </c>
      <c r="Q16" s="3355" t="s">
        <v>401</v>
      </c>
      <c r="R16" s="3358">
        <v>0.82587859424920129</v>
      </c>
      <c r="S16" s="3353">
        <v>0.68191268191268195</v>
      </c>
      <c r="T16" s="3672"/>
    </row>
    <row r="17" spans="1:20" ht="12.75" customHeight="1">
      <c r="B17" s="4041" t="s">
        <v>421</v>
      </c>
      <c r="C17" s="4071">
        <v>117.14920000000001</v>
      </c>
      <c r="D17" s="4045">
        <v>157.4385</v>
      </c>
      <c r="E17" s="4070">
        <f t="shared" si="1"/>
        <v>40.289299999999997</v>
      </c>
      <c r="F17" s="4072">
        <v>91.326700000000002</v>
      </c>
      <c r="G17" s="4073">
        <v>117.23099999999999</v>
      </c>
      <c r="H17" s="4074">
        <f t="shared" si="2"/>
        <v>25.904299999999992</v>
      </c>
      <c r="I17" s="4063">
        <f t="shared" si="3"/>
        <v>7.6738970588235276</v>
      </c>
      <c r="J17" s="4075">
        <f t="shared" si="3"/>
        <v>14.085869565217408</v>
      </c>
      <c r="K17" s="4064">
        <f t="shared" si="3"/>
        <v>37.977054794520512</v>
      </c>
      <c r="L17" s="4030"/>
      <c r="M17" s="4076">
        <f t="shared" si="0"/>
        <v>0.7795759595456051</v>
      </c>
      <c r="N17" s="4077">
        <f t="shared" si="0"/>
        <v>0.74461456378204816</v>
      </c>
      <c r="Q17" s="3355" t="s">
        <v>421</v>
      </c>
      <c r="R17" s="3358">
        <v>0.7795759595456051</v>
      </c>
      <c r="S17" s="3353">
        <v>0.74461456378204816</v>
      </c>
      <c r="T17" s="3672"/>
    </row>
    <row r="18" spans="1:20" ht="12.75" customHeight="1">
      <c r="B18" s="4041" t="s">
        <v>571</v>
      </c>
      <c r="C18" s="4042">
        <v>127.15079999999999</v>
      </c>
      <c r="D18" s="4045">
        <v>164.9853</v>
      </c>
      <c r="E18" s="4043">
        <f t="shared" si="1"/>
        <v>37.834500000000006</v>
      </c>
      <c r="F18" s="4047">
        <v>95.68</v>
      </c>
      <c r="G18" s="4065">
        <v>114.79</v>
      </c>
      <c r="H18" s="4078">
        <f t="shared" si="2"/>
        <v>19.11</v>
      </c>
      <c r="I18" s="4044">
        <f t="shared" si="3"/>
        <v>12.722340425531911</v>
      </c>
      <c r="J18" s="4045">
        <f t="shared" si="3"/>
        <v>7.1333116883116787</v>
      </c>
      <c r="K18" s="4048">
        <f t="shared" si="3"/>
        <v>-8.1686893203883386</v>
      </c>
      <c r="L18" s="4030"/>
      <c r="M18" s="4049">
        <f t="shared" si="0"/>
        <v>0.75249231621035817</v>
      </c>
      <c r="N18" s="4050">
        <f t="shared" si="0"/>
        <v>0.69575895549482292</v>
      </c>
      <c r="Q18" s="3355" t="s">
        <v>571</v>
      </c>
      <c r="R18" s="3358">
        <v>0.75249231621035817</v>
      </c>
      <c r="S18" s="3353">
        <v>0.69575895549482292</v>
      </c>
      <c r="T18" s="3672"/>
    </row>
    <row r="19" spans="1:20" ht="12.75" customHeight="1">
      <c r="B19" s="4041" t="s">
        <v>422</v>
      </c>
      <c r="C19" s="4042">
        <v>128.50400000000002</v>
      </c>
      <c r="D19" s="4045">
        <v>135.7578</v>
      </c>
      <c r="E19" s="4043">
        <f t="shared" si="1"/>
        <v>7.253799999999984</v>
      </c>
      <c r="F19" s="4047">
        <v>100.97499999999999</v>
      </c>
      <c r="G19" s="4065">
        <v>92.688000000000002</v>
      </c>
      <c r="H19" s="4078">
        <f t="shared" si="2"/>
        <v>-8.2869999999999919</v>
      </c>
      <c r="I19" s="4044">
        <f t="shared" si="3"/>
        <v>23.206136145733481</v>
      </c>
      <c r="J19" s="4045">
        <f t="shared" si="3"/>
        <v>7.4721934150840212</v>
      </c>
      <c r="K19" s="4048">
        <f t="shared" si="3"/>
        <v>-67.056632907943225</v>
      </c>
      <c r="L19" s="4030"/>
      <c r="M19" s="4049">
        <f t="shared" si="0"/>
        <v>0.78577320550333052</v>
      </c>
      <c r="N19" s="4050">
        <f t="shared" si="0"/>
        <v>0.68274530082249418</v>
      </c>
      <c r="Q19" s="3355" t="s">
        <v>422</v>
      </c>
      <c r="R19" s="3358">
        <v>0.78577320550333052</v>
      </c>
      <c r="S19" s="3353">
        <v>0.68274530082249418</v>
      </c>
      <c r="T19" s="3672"/>
    </row>
    <row r="20" spans="1:20" ht="12.75" customHeight="1">
      <c r="B20" s="4067" t="s">
        <v>475</v>
      </c>
      <c r="C20" s="4052">
        <v>113.4218</v>
      </c>
      <c r="D20" s="4055">
        <v>136.30840000000001</v>
      </c>
      <c r="E20" s="4053">
        <f t="shared" si="1"/>
        <v>22.886600000000001</v>
      </c>
      <c r="F20" s="4057">
        <v>89.853999999999999</v>
      </c>
      <c r="G20" s="4058">
        <v>93.914000000000001</v>
      </c>
      <c r="H20" s="4079">
        <f t="shared" si="2"/>
        <v>4.0600000000000023</v>
      </c>
      <c r="I20" s="4054">
        <f t="shared" si="3"/>
        <v>-9.4075079872204412</v>
      </c>
      <c r="J20" s="4055">
        <f t="shared" si="3"/>
        <v>-5.5381843381843368</v>
      </c>
      <c r="K20" s="4059">
        <f t="shared" si="3"/>
        <v>19.825130890052307</v>
      </c>
      <c r="L20" s="4030"/>
      <c r="M20" s="4060">
        <f t="shared" si="0"/>
        <v>0.79221102116171671</v>
      </c>
      <c r="N20" s="4061">
        <f t="shared" si="0"/>
        <v>0.68898175020761743</v>
      </c>
      <c r="Q20" s="3355" t="s">
        <v>475</v>
      </c>
      <c r="R20" s="3358">
        <v>0.79221102116171671</v>
      </c>
      <c r="S20" s="3353">
        <v>0.68898175020761743</v>
      </c>
      <c r="T20" s="3672"/>
    </row>
    <row r="21" spans="1:20" ht="12.75" customHeight="1">
      <c r="B21" s="4041" t="s">
        <v>522</v>
      </c>
      <c r="C21" s="4071">
        <v>120.892</v>
      </c>
      <c r="D21" s="4045">
        <v>160.47510399999999</v>
      </c>
      <c r="E21" s="4043">
        <f t="shared" si="1"/>
        <v>39.583103999999992</v>
      </c>
      <c r="F21" s="4047">
        <v>95.712999999999994</v>
      </c>
      <c r="G21" s="4065">
        <v>118.383</v>
      </c>
      <c r="H21" s="4078">
        <f t="shared" si="2"/>
        <v>22.67</v>
      </c>
      <c r="I21" s="4044">
        <f>SUM(C21/C17)*100-100</f>
        <v>3.1949001785756934</v>
      </c>
      <c r="J21" s="4045">
        <f>SUM(D21/D17)*100-100</f>
        <v>1.9287556728500306</v>
      </c>
      <c r="K21" s="4048">
        <f>SUM(E21/E17)*100-100</f>
        <v>-1.7528127815573953</v>
      </c>
      <c r="L21" s="4030"/>
      <c r="M21" s="4049">
        <f t="shared" si="0"/>
        <v>0.79172319094729182</v>
      </c>
      <c r="N21" s="4050">
        <f t="shared" si="0"/>
        <v>0.73770321407612238</v>
      </c>
      <c r="Q21" s="3355" t="s">
        <v>522</v>
      </c>
      <c r="R21" s="3358">
        <v>0.79172319094729182</v>
      </c>
      <c r="S21" s="3353">
        <v>0.73770321407612238</v>
      </c>
      <c r="T21" s="3438"/>
    </row>
    <row r="22" spans="1:20" ht="12.75" customHeight="1">
      <c r="B22" s="4041" t="s">
        <v>480</v>
      </c>
      <c r="C22" s="4042">
        <v>134.9923</v>
      </c>
      <c r="D22" s="4045">
        <v>190.98140000000001</v>
      </c>
      <c r="E22" s="4043">
        <f t="shared" si="1"/>
        <v>55.989100000000008</v>
      </c>
      <c r="F22" s="4044">
        <v>108.65600000000001</v>
      </c>
      <c r="G22" s="4065">
        <v>143.47900000000001</v>
      </c>
      <c r="H22" s="4078">
        <f t="shared" si="2"/>
        <v>34.823000000000008</v>
      </c>
      <c r="I22" s="4044">
        <f t="shared" ref="I22:K31" si="4">SUM(C22/C18)*100-100</f>
        <v>6.1670866404301137</v>
      </c>
      <c r="J22" s="4043">
        <f t="shared" si="4"/>
        <v>15.756615892446192</v>
      </c>
      <c r="K22" s="4048">
        <f t="shared" si="4"/>
        <v>47.98424718180496</v>
      </c>
      <c r="L22" s="4030"/>
      <c r="M22" s="4049">
        <f t="shared" si="0"/>
        <v>0.80490516866517581</v>
      </c>
      <c r="N22" s="4050">
        <f t="shared" si="0"/>
        <v>0.751272113409997</v>
      </c>
      <c r="Q22" s="3355" t="s">
        <v>480</v>
      </c>
      <c r="R22" s="3358">
        <v>0.80490516866517581</v>
      </c>
      <c r="S22" s="3353">
        <v>0.751272113409997</v>
      </c>
      <c r="T22" s="3438"/>
    </row>
    <row r="23" spans="1:20" ht="12.75" customHeight="1">
      <c r="A23" s="608"/>
      <c r="B23" s="4041" t="s">
        <v>494</v>
      </c>
      <c r="C23" s="4045">
        <v>119.818</v>
      </c>
      <c r="D23" s="4065">
        <v>149.87530000000001</v>
      </c>
      <c r="E23" s="4043">
        <f t="shared" si="1"/>
        <v>30.057300000000012</v>
      </c>
      <c r="F23" s="4044">
        <v>99.1</v>
      </c>
      <c r="G23" s="4065">
        <v>103.70099999999999</v>
      </c>
      <c r="H23" s="4046">
        <f t="shared" si="2"/>
        <v>4.6009999999999991</v>
      </c>
      <c r="I23" s="4044">
        <f t="shared" si="4"/>
        <v>-6.7593226669987132</v>
      </c>
      <c r="J23" s="4043">
        <f t="shared" si="4"/>
        <v>10.399034162309647</v>
      </c>
      <c r="K23" s="4048">
        <f t="shared" si="4"/>
        <v>314.36626319997902</v>
      </c>
      <c r="L23" s="4030"/>
      <c r="M23" s="4049">
        <f t="shared" si="0"/>
        <v>0.82708774975379318</v>
      </c>
      <c r="N23" s="4050">
        <f t="shared" si="0"/>
        <v>0.69191521217972529</v>
      </c>
      <c r="Q23" s="3355" t="s">
        <v>494</v>
      </c>
      <c r="R23" s="3358">
        <v>0.82708774975379318</v>
      </c>
      <c r="S23" s="3353">
        <v>0.69191521217972529</v>
      </c>
      <c r="T23" s="3438"/>
    </row>
    <row r="24" spans="1:20" ht="13.7" customHeight="1">
      <c r="A24" s="608"/>
      <c r="B24" s="4067" t="s">
        <v>424</v>
      </c>
      <c r="C24" s="4055">
        <v>127.71280000000002</v>
      </c>
      <c r="D24" s="4058">
        <v>140.17449999999999</v>
      </c>
      <c r="E24" s="4053">
        <f t="shared" si="1"/>
        <v>12.461699999999979</v>
      </c>
      <c r="F24" s="4054">
        <v>105.858</v>
      </c>
      <c r="G24" s="4058">
        <v>92.18</v>
      </c>
      <c r="H24" s="4056">
        <f t="shared" si="2"/>
        <v>-13.677999999999997</v>
      </c>
      <c r="I24" s="4054">
        <f t="shared" si="4"/>
        <v>12.59987057161851</v>
      </c>
      <c r="J24" s="4053">
        <f t="shared" si="4"/>
        <v>2.8362888860847875</v>
      </c>
      <c r="K24" s="4059">
        <f t="shared" si="4"/>
        <v>-45.550234635114094</v>
      </c>
      <c r="L24" s="4030"/>
      <c r="M24" s="4060">
        <f t="shared" si="0"/>
        <v>0.82887541421063504</v>
      </c>
      <c r="N24" s="4061">
        <f t="shared" si="0"/>
        <v>0.6576089088956979</v>
      </c>
      <c r="Q24" s="3355" t="s">
        <v>424</v>
      </c>
      <c r="R24" s="3358">
        <v>0.82887541421063504</v>
      </c>
      <c r="S24" s="3353">
        <v>0.6576089088956979</v>
      </c>
      <c r="T24" s="3438"/>
    </row>
    <row r="25" spans="1:20" ht="13.7" customHeight="1">
      <c r="A25" s="608"/>
      <c r="B25" s="4041" t="s">
        <v>412</v>
      </c>
      <c r="C25" s="4045">
        <v>105.061571</v>
      </c>
      <c r="D25" s="4065">
        <v>130.35998699999999</v>
      </c>
      <c r="E25" s="4043">
        <f t="shared" si="1"/>
        <v>25.298415999999989</v>
      </c>
      <c r="F25" s="4044">
        <v>86.440256000000005</v>
      </c>
      <c r="G25" s="4065">
        <v>86.046632000000002</v>
      </c>
      <c r="H25" s="4046">
        <f t="shared" si="2"/>
        <v>-0.39362400000000264</v>
      </c>
      <c r="I25" s="4069">
        <f t="shared" si="4"/>
        <v>-13.094686993349441</v>
      </c>
      <c r="J25" s="4080">
        <f t="shared" si="4"/>
        <v>-18.766223700344199</v>
      </c>
      <c r="K25" s="4064">
        <f t="shared" si="4"/>
        <v>-36.087841923665223</v>
      </c>
      <c r="L25" s="4030"/>
      <c r="M25" s="4049">
        <f t="shared" si="0"/>
        <v>0.82275807583345584</v>
      </c>
      <c r="N25" s="4050">
        <f t="shared" si="0"/>
        <v>0.66006935088141738</v>
      </c>
      <c r="O25" s="20"/>
      <c r="Q25" s="3355" t="s">
        <v>412</v>
      </c>
      <c r="R25" s="3358">
        <v>0.82275807583345584</v>
      </c>
      <c r="S25" s="3353">
        <v>0.66006935088141738</v>
      </c>
      <c r="T25" s="3438"/>
    </row>
    <row r="26" spans="1:20" ht="13.7" customHeight="1">
      <c r="A26" s="608"/>
      <c r="B26" s="4081" t="s">
        <v>207</v>
      </c>
      <c r="C26" s="4045">
        <v>104.07027600000001</v>
      </c>
      <c r="D26" s="4065">
        <v>137.26665700000001</v>
      </c>
      <c r="E26" s="4043">
        <f t="shared" si="1"/>
        <v>33.196381000000002</v>
      </c>
      <c r="F26" s="4044">
        <v>86.416624999999996</v>
      </c>
      <c r="G26" s="4065">
        <v>91.010852</v>
      </c>
      <c r="H26" s="4046">
        <f t="shared" si="2"/>
        <v>4.5942270000000036</v>
      </c>
      <c r="I26" s="4047">
        <f t="shared" si="4"/>
        <v>-22.906509482392693</v>
      </c>
      <c r="J26" s="4065">
        <f t="shared" si="4"/>
        <v>-28.125641031011398</v>
      </c>
      <c r="K26" s="4048">
        <f t="shared" si="4"/>
        <v>-40.70920768506727</v>
      </c>
      <c r="L26" s="4030"/>
      <c r="M26" s="4049">
        <f t="shared" si="0"/>
        <v>0.8303679813436835</v>
      </c>
      <c r="N26" s="4050">
        <f t="shared" si="0"/>
        <v>0.6630222807859304</v>
      </c>
      <c r="O26" s="20"/>
      <c r="Q26" s="3355" t="s">
        <v>207</v>
      </c>
      <c r="R26" s="3358">
        <v>0.8303679813436835</v>
      </c>
      <c r="S26" s="3353">
        <v>0.6630222807859304</v>
      </c>
      <c r="T26" s="3438"/>
    </row>
    <row r="27" spans="1:20" ht="13.7" customHeight="1">
      <c r="A27" s="608"/>
      <c r="B27" s="4081" t="s">
        <v>328</v>
      </c>
      <c r="C27" s="4082">
        <v>103.98547499999999</v>
      </c>
      <c r="D27" s="4082">
        <v>110.525148</v>
      </c>
      <c r="E27" s="4083">
        <f t="shared" si="1"/>
        <v>6.5396730000000076</v>
      </c>
      <c r="F27" s="4084">
        <v>89.041781999999998</v>
      </c>
      <c r="G27" s="4085">
        <v>76.661250999999993</v>
      </c>
      <c r="H27" s="4086">
        <f t="shared" si="2"/>
        <v>-12.380531000000005</v>
      </c>
      <c r="I27" s="4084">
        <f t="shared" si="4"/>
        <v>-13.213811781201485</v>
      </c>
      <c r="J27" s="4083">
        <f t="shared" si="4"/>
        <v>-26.255261540760884</v>
      </c>
      <c r="K27" s="4087">
        <f t="shared" si="4"/>
        <v>-78.24264654509885</v>
      </c>
      <c r="L27" s="4030"/>
      <c r="M27" s="4076">
        <f t="shared" si="0"/>
        <v>0.85629057327477709</v>
      </c>
      <c r="N27" s="4088">
        <f t="shared" si="0"/>
        <v>0.69360912323772683</v>
      </c>
      <c r="O27" s="20"/>
      <c r="Q27" s="3355" t="s">
        <v>328</v>
      </c>
      <c r="R27" s="3358">
        <v>0.85629057327477709</v>
      </c>
      <c r="S27" s="3353">
        <v>0.69360912323772683</v>
      </c>
      <c r="T27" s="3438"/>
    </row>
    <row r="28" spans="1:20" ht="13.7" customHeight="1">
      <c r="A28" s="608"/>
      <c r="B28" s="4089" t="s">
        <v>547</v>
      </c>
      <c r="C28" s="4090">
        <v>103.51906</v>
      </c>
      <c r="D28" s="4090">
        <v>128.50301300000001</v>
      </c>
      <c r="E28" s="4091">
        <f t="shared" si="1"/>
        <v>24.983953000000014</v>
      </c>
      <c r="F28" s="4092">
        <v>88.013141000000005</v>
      </c>
      <c r="G28" s="4090">
        <v>87.796831999999995</v>
      </c>
      <c r="H28" s="4093">
        <f t="shared" si="2"/>
        <v>-0.21630900000000963</v>
      </c>
      <c r="I28" s="4094">
        <f t="shared" si="4"/>
        <v>-18.943864671356366</v>
      </c>
      <c r="J28" s="4095">
        <f t="shared" si="4"/>
        <v>-8.3263981679977377</v>
      </c>
      <c r="K28" s="4096">
        <f t="shared" si="4"/>
        <v>100.48591283693281</v>
      </c>
      <c r="L28" s="4030"/>
      <c r="M28" s="4097">
        <f t="shared" si="0"/>
        <v>0.85021194164630176</v>
      </c>
      <c r="N28" s="4098">
        <f t="shared" si="0"/>
        <v>0.68322780882966527</v>
      </c>
      <c r="O28" s="20"/>
      <c r="Q28" s="3355" t="s">
        <v>547</v>
      </c>
      <c r="R28" s="3358">
        <v>0.85021194164630176</v>
      </c>
      <c r="S28" s="3353">
        <v>0.68322780882966527</v>
      </c>
      <c r="T28" s="3438"/>
    </row>
    <row r="29" spans="1:20" ht="13.7" customHeight="1">
      <c r="A29" s="608"/>
      <c r="B29" s="4099" t="s">
        <v>599</v>
      </c>
      <c r="C29" s="4100">
        <v>95.877565000000004</v>
      </c>
      <c r="D29" s="4101">
        <v>120.615093</v>
      </c>
      <c r="E29" s="4086">
        <f t="shared" si="1"/>
        <v>24.737527999999998</v>
      </c>
      <c r="F29" s="4100">
        <v>80.331925999999996</v>
      </c>
      <c r="G29" s="4101">
        <v>82.731144999999998</v>
      </c>
      <c r="H29" s="4086">
        <f t="shared" si="2"/>
        <v>2.3992190000000022</v>
      </c>
      <c r="I29" s="4084">
        <f t="shared" si="4"/>
        <v>-8.7415464213837026</v>
      </c>
      <c r="J29" s="4085">
        <f t="shared" si="4"/>
        <v>-7.4753720250064077</v>
      </c>
      <c r="K29" s="4087">
        <f t="shared" si="4"/>
        <v>-2.2170874255526201</v>
      </c>
      <c r="L29" s="4030"/>
      <c r="M29" s="4102">
        <f t="shared" si="0"/>
        <v>0.83785947212989809</v>
      </c>
      <c r="N29" s="4103">
        <f t="shared" si="0"/>
        <v>0.68591038602440901</v>
      </c>
      <c r="O29" s="20"/>
      <c r="Q29" s="3355" t="s">
        <v>599</v>
      </c>
      <c r="R29" s="3358">
        <v>0.83785947212989809</v>
      </c>
      <c r="S29" s="3353">
        <v>0.68591038602440901</v>
      </c>
      <c r="T29" s="3438"/>
    </row>
    <row r="30" spans="1:20" ht="13.7" customHeight="1">
      <c r="A30" s="608"/>
      <c r="B30" s="4081" t="s">
        <v>626</v>
      </c>
      <c r="C30" s="4100">
        <v>117.73960599999999</v>
      </c>
      <c r="D30" s="4101">
        <v>138.4007</v>
      </c>
      <c r="E30" s="4086">
        <f t="shared" si="1"/>
        <v>20.661094000000006</v>
      </c>
      <c r="F30" s="4100">
        <v>99.712807999999995</v>
      </c>
      <c r="G30" s="4101">
        <v>91.487683000000004</v>
      </c>
      <c r="H30" s="4086">
        <f t="shared" si="2"/>
        <v>-8.2251249999999914</v>
      </c>
      <c r="I30" s="4084">
        <f t="shared" si="4"/>
        <v>13.134711010087045</v>
      </c>
      <c r="J30" s="4085">
        <f t="shared" si="4"/>
        <v>0.826160572993345</v>
      </c>
      <c r="K30" s="4087">
        <f t="shared" si="4"/>
        <v>-37.761004731208494</v>
      </c>
      <c r="L30" s="4030"/>
      <c r="M30" s="4102">
        <f t="shared" si="0"/>
        <v>0.84689265904287125</v>
      </c>
      <c r="N30" s="4103">
        <f t="shared" si="0"/>
        <v>0.66103482858106932</v>
      </c>
      <c r="O30" s="20"/>
      <c r="Q30" s="3355" t="s">
        <v>626</v>
      </c>
      <c r="R30" s="3358">
        <v>0.84689265904287125</v>
      </c>
      <c r="S30" s="3353">
        <v>0.66103482858106932</v>
      </c>
      <c r="T30" s="3438"/>
    </row>
    <row r="31" spans="1:20" ht="13.7" customHeight="1">
      <c r="B31" s="4104" t="s">
        <v>638</v>
      </c>
      <c r="C31" s="4084">
        <v>111.20545300000001</v>
      </c>
      <c r="D31" s="4105">
        <v>116.06224400000001</v>
      </c>
      <c r="E31" s="4086">
        <f t="shared" si="1"/>
        <v>4.8567910000000012</v>
      </c>
      <c r="F31" s="4084">
        <v>89.567324999999997</v>
      </c>
      <c r="G31" s="4085">
        <v>75.562477999999999</v>
      </c>
      <c r="H31" s="4086">
        <f t="shared" si="2"/>
        <v>-14.004846999999998</v>
      </c>
      <c r="I31" s="4084">
        <f>SUM(C31/C27)*100-100</f>
        <v>6.9432562576648564</v>
      </c>
      <c r="J31" s="4085">
        <f>SUM(D31/D27)*100-100</f>
        <v>5.0098064559931572</v>
      </c>
      <c r="K31" s="4087">
        <f t="shared" si="4"/>
        <v>-25.733427344150144</v>
      </c>
      <c r="L31" s="4106"/>
      <c r="M31" s="4076">
        <f t="shared" si="0"/>
        <v>0.80542205965385516</v>
      </c>
      <c r="N31" s="4088">
        <f t="shared" si="0"/>
        <v>0.65105132725160819</v>
      </c>
      <c r="O31" s="20"/>
      <c r="Q31" s="3356" t="s">
        <v>638</v>
      </c>
      <c r="R31" s="3358">
        <v>0.80542205965385516</v>
      </c>
      <c r="S31" s="3353">
        <v>0.65105132725160819</v>
      </c>
      <c r="T31" s="3438"/>
    </row>
    <row r="32" spans="1:20" ht="13.7" customHeight="1">
      <c r="B32" s="4051" t="s">
        <v>639</v>
      </c>
      <c r="C32" s="4107">
        <v>119.170227</v>
      </c>
      <c r="D32" s="4108">
        <v>127.88727299999999</v>
      </c>
      <c r="E32" s="4109">
        <f t="shared" si="1"/>
        <v>8.7170459999999963</v>
      </c>
      <c r="F32" s="4107">
        <v>96.947140000000005</v>
      </c>
      <c r="G32" s="4110">
        <v>86.261690999999999</v>
      </c>
      <c r="H32" s="4109">
        <f>SUM(G32-F32)</f>
        <v>-10.685449000000006</v>
      </c>
      <c r="I32" s="4107">
        <f t="shared" ref="I32:K47" si="5">SUM(C32/C28)*100-100</f>
        <v>15.119116228451077</v>
      </c>
      <c r="J32" s="4110">
        <f t="shared" si="5"/>
        <v>-0.47916386209560358</v>
      </c>
      <c r="K32" s="4096">
        <f t="shared" si="5"/>
        <v>-65.109420434788717</v>
      </c>
      <c r="L32" s="4106"/>
      <c r="M32" s="4111">
        <f t="shared" si="0"/>
        <v>0.81351812814789726</v>
      </c>
      <c r="N32" s="4112">
        <f t="shared" si="0"/>
        <v>0.67451349126820459</v>
      </c>
      <c r="Q32" s="3356" t="s">
        <v>639</v>
      </c>
      <c r="R32" s="3358">
        <v>0.81351812814789726</v>
      </c>
      <c r="S32" s="3353">
        <v>0.67451349126820459</v>
      </c>
      <c r="T32" s="3438"/>
    </row>
    <row r="33" spans="2:21" ht="13.7" customHeight="1">
      <c r="B33" s="4104" t="s">
        <v>689</v>
      </c>
      <c r="C33" s="4084">
        <v>114.924819</v>
      </c>
      <c r="D33" s="4105">
        <v>127.16831799999999</v>
      </c>
      <c r="E33" s="4086">
        <f t="shared" si="1"/>
        <v>12.243498999999986</v>
      </c>
      <c r="F33" s="4084">
        <v>89.151527000000002</v>
      </c>
      <c r="G33" s="4085">
        <v>88.892554000000004</v>
      </c>
      <c r="H33" s="4086">
        <f>SUM(G33-F33)</f>
        <v>-0.25897299999999746</v>
      </c>
      <c r="I33" s="4084">
        <f t="shared" si="5"/>
        <v>19.866226264715834</v>
      </c>
      <c r="J33" s="4085">
        <f t="shared" si="5"/>
        <v>5.433171618082639</v>
      </c>
      <c r="K33" s="4087">
        <f t="shared" si="5"/>
        <v>-50.506376384899951</v>
      </c>
      <c r="L33" s="4106"/>
      <c r="M33" s="4076">
        <f t="shared" si="0"/>
        <v>0.7757378064698105</v>
      </c>
      <c r="N33" s="4088">
        <f t="shared" si="0"/>
        <v>0.69901493861073172</v>
      </c>
      <c r="Q33" s="3356" t="s">
        <v>689</v>
      </c>
      <c r="R33" s="3358">
        <v>0.7757378064698105</v>
      </c>
      <c r="S33" s="3353">
        <v>0.69901493861073172</v>
      </c>
      <c r="T33" s="3438"/>
    </row>
    <row r="34" spans="2:21" ht="13.7" customHeight="1">
      <c r="B34" s="4113" t="s">
        <v>707</v>
      </c>
      <c r="C34" s="4084">
        <v>134.15082200000001</v>
      </c>
      <c r="D34" s="4105">
        <v>141.95934700000001</v>
      </c>
      <c r="E34" s="4086">
        <f t="shared" si="1"/>
        <v>7.808525000000003</v>
      </c>
      <c r="F34" s="4084">
        <v>111.12634799999999</v>
      </c>
      <c r="G34" s="4085">
        <v>94.816800000000001</v>
      </c>
      <c r="H34" s="4086">
        <f>SUM(G34-F34)</f>
        <v>-16.309547999999992</v>
      </c>
      <c r="I34" s="4084">
        <f t="shared" si="5"/>
        <v>13.938568810906332</v>
      </c>
      <c r="J34" s="4085">
        <f t="shared" si="5"/>
        <v>2.5712637291574367</v>
      </c>
      <c r="K34" s="4087">
        <f>SUM(E34/E30)*100-100</f>
        <v>-62.206623715084973</v>
      </c>
      <c r="L34" s="4106"/>
      <c r="M34" s="4076">
        <f t="shared" si="0"/>
        <v>0.82836874454634346</v>
      </c>
      <c r="N34" s="4088">
        <f t="shared" si="0"/>
        <v>0.66791516024654574</v>
      </c>
      <c r="Q34" s="3357" t="s">
        <v>707</v>
      </c>
      <c r="R34" s="3358">
        <v>0.82836874454634346</v>
      </c>
      <c r="S34" s="3353">
        <v>0.66791516024654574</v>
      </c>
      <c r="T34" s="3438"/>
    </row>
    <row r="35" spans="2:21" ht="13.7" customHeight="1">
      <c r="B35" s="4104" t="s">
        <v>708</v>
      </c>
      <c r="C35" s="4084">
        <v>113.01763899999999</v>
      </c>
      <c r="D35" s="4105">
        <v>134.85033200000001</v>
      </c>
      <c r="E35" s="4086">
        <f t="shared" si="1"/>
        <v>21.83269300000002</v>
      </c>
      <c r="F35" s="4084">
        <v>89.302999999999997</v>
      </c>
      <c r="G35" s="4085">
        <v>84.3</v>
      </c>
      <c r="H35" s="4086">
        <f>SUM(G35-F35)</f>
        <v>-5.0030000000000001</v>
      </c>
      <c r="I35" s="4084">
        <f t="shared" si="5"/>
        <v>1.6295837579115755</v>
      </c>
      <c r="J35" s="4085">
        <f t="shared" si="5"/>
        <v>16.18794136015498</v>
      </c>
      <c r="K35" s="4087">
        <f>SUM(E35/E31)*100-100</f>
        <v>349.52918501125572</v>
      </c>
      <c r="L35" s="4106"/>
      <c r="M35" s="4076">
        <f t="shared" si="0"/>
        <v>0.79016869216317642</v>
      </c>
      <c r="N35" s="4088">
        <f t="shared" si="0"/>
        <v>0.62513750429624448</v>
      </c>
      <c r="O35" s="20"/>
      <c r="Q35" s="3356" t="s">
        <v>708</v>
      </c>
      <c r="R35" s="3358">
        <v>0.79016869216317642</v>
      </c>
      <c r="S35" s="3353">
        <v>0.62513750429624448</v>
      </c>
      <c r="T35" s="3438"/>
    </row>
    <row r="36" spans="2:21" ht="13.7" customHeight="1">
      <c r="B36" s="4051" t="s">
        <v>709</v>
      </c>
      <c r="C36" s="4107">
        <v>101.90765</v>
      </c>
      <c r="D36" s="4108">
        <v>138.55620900000002</v>
      </c>
      <c r="E36" s="4109">
        <f t="shared" si="1"/>
        <v>36.64855900000002</v>
      </c>
      <c r="F36" s="4107">
        <v>78.244425000000007</v>
      </c>
      <c r="G36" s="4110">
        <v>89.719497000000004</v>
      </c>
      <c r="H36" s="4109">
        <f>SUM(G36-F36)</f>
        <v>11.475071999999997</v>
      </c>
      <c r="I36" s="4107">
        <f t="shared" si="5"/>
        <v>-14.485645814872868</v>
      </c>
      <c r="J36" s="4110">
        <f t="shared" si="5"/>
        <v>8.3424532791468948</v>
      </c>
      <c r="K36" s="4096">
        <f t="shared" si="5"/>
        <v>320.42406338110447</v>
      </c>
      <c r="L36" s="4106"/>
      <c r="M36" s="4111">
        <f t="shared" si="0"/>
        <v>0.76779736359341033</v>
      </c>
      <c r="N36" s="4112">
        <f t="shared" si="0"/>
        <v>0.64753140727168701</v>
      </c>
      <c r="O36" s="2334"/>
      <c r="Q36" s="3356" t="s">
        <v>709</v>
      </c>
      <c r="R36" s="3358">
        <v>0.76779736359341033</v>
      </c>
      <c r="S36" s="3353">
        <v>0.64753140727168701</v>
      </c>
      <c r="T36" s="3438"/>
    </row>
    <row r="37" spans="2:21" s="195" customFormat="1" ht="13.15" customHeight="1">
      <c r="B37" s="4114" t="s">
        <v>725</v>
      </c>
      <c r="C37" s="4084">
        <v>92.144000000000005</v>
      </c>
      <c r="D37" s="4115">
        <v>143.06331499999999</v>
      </c>
      <c r="E37" s="4086">
        <f t="shared" si="1"/>
        <v>50.919314999999983</v>
      </c>
      <c r="F37" s="4084">
        <v>74.261099000000002</v>
      </c>
      <c r="G37" s="4085">
        <v>92.874213999999995</v>
      </c>
      <c r="H37" s="4086">
        <f t="shared" ref="H37:H56" si="6">SUM(G37-F37)</f>
        <v>18.613114999999993</v>
      </c>
      <c r="I37" s="4084">
        <f t="shared" si="5"/>
        <v>-19.822366655195694</v>
      </c>
      <c r="J37" s="4085">
        <f t="shared" si="5"/>
        <v>12.499180023754036</v>
      </c>
      <c r="K37" s="4087">
        <f t="shared" si="5"/>
        <v>315.88858707792633</v>
      </c>
      <c r="L37" s="4116"/>
      <c r="M37" s="4076">
        <f t="shared" si="0"/>
        <v>0.80592441179024132</v>
      </c>
      <c r="N37" s="4088">
        <f t="shared" si="0"/>
        <v>0.64918259443380022</v>
      </c>
      <c r="O37" s="2333"/>
      <c r="P37" s="1991"/>
      <c r="Q37" s="3356" t="s">
        <v>725</v>
      </c>
      <c r="R37" s="3358">
        <v>0.80592441179024132</v>
      </c>
      <c r="S37" s="3353">
        <v>0.64918259443380022</v>
      </c>
      <c r="T37" s="3407"/>
    </row>
    <row r="38" spans="2:21" s="195" customFormat="1" ht="13.15" customHeight="1">
      <c r="B38" s="4117" t="s">
        <v>726</v>
      </c>
      <c r="C38" s="4084">
        <v>105.219854</v>
      </c>
      <c r="D38" s="4115">
        <v>152.63344900000001</v>
      </c>
      <c r="E38" s="4086">
        <f t="shared" si="1"/>
        <v>47.413595000000015</v>
      </c>
      <c r="F38" s="4084">
        <v>80.104495999999997</v>
      </c>
      <c r="G38" s="4085">
        <v>99.179184000000006</v>
      </c>
      <c r="H38" s="4086">
        <f t="shared" si="6"/>
        <v>19.074688000000009</v>
      </c>
      <c r="I38" s="4084">
        <f t="shared" si="5"/>
        <v>-21.566001287714812</v>
      </c>
      <c r="J38" s="4085">
        <f>SUM(D38/D34)*100-100</f>
        <v>7.5191258804536432</v>
      </c>
      <c r="K38" s="4087">
        <f t="shared" si="5"/>
        <v>507.20296086648875</v>
      </c>
      <c r="L38" s="4116"/>
      <c r="M38" s="4076">
        <f t="shared" si="0"/>
        <v>0.76130590335166215</v>
      </c>
      <c r="N38" s="4088">
        <f t="shared" si="0"/>
        <v>0.64978669256173327</v>
      </c>
      <c r="O38" s="2333"/>
      <c r="P38" s="1991"/>
      <c r="Q38" s="3357" t="s">
        <v>726</v>
      </c>
      <c r="R38" s="3358">
        <v>0.76130590335166215</v>
      </c>
      <c r="S38" s="3353">
        <v>0.64978669256173327</v>
      </c>
      <c r="T38" s="3407"/>
    </row>
    <row r="39" spans="2:21" s="195" customFormat="1" ht="13.15" customHeight="1">
      <c r="B39" s="4114" t="s">
        <v>727</v>
      </c>
      <c r="C39" s="4084">
        <v>94.127877999999995</v>
      </c>
      <c r="D39" s="4115">
        <v>138.15964500000001</v>
      </c>
      <c r="E39" s="4086">
        <f t="shared" si="1"/>
        <v>44.031767000000016</v>
      </c>
      <c r="F39" s="4084">
        <v>71.513934000000006</v>
      </c>
      <c r="G39" s="4085">
        <v>85.325534000000005</v>
      </c>
      <c r="H39" s="4086">
        <f t="shared" si="6"/>
        <v>13.811599999999999</v>
      </c>
      <c r="I39" s="4084">
        <f t="shared" si="5"/>
        <v>-16.713993644832726</v>
      </c>
      <c r="J39" s="4085">
        <f t="shared" si="5"/>
        <v>2.454063665189949</v>
      </c>
      <c r="K39" s="4087">
        <f t="shared" si="5"/>
        <v>101.67813013264086</v>
      </c>
      <c r="L39" s="4116"/>
      <c r="M39" s="4076">
        <f t="shared" si="0"/>
        <v>0.75975296075409249</v>
      </c>
      <c r="N39" s="4088">
        <f t="shared" si="0"/>
        <v>0.61758651739442438</v>
      </c>
      <c r="O39" s="2333"/>
      <c r="P39" s="3669"/>
      <c r="Q39" s="3356" t="s">
        <v>727</v>
      </c>
      <c r="R39" s="3410">
        <v>0.75975296075409249</v>
      </c>
      <c r="S39" s="3353">
        <v>0.62542292013290446</v>
      </c>
      <c r="T39" s="3407"/>
    </row>
    <row r="40" spans="2:21" s="195" customFormat="1" ht="13.15" customHeight="1">
      <c r="B40" s="4118" t="s">
        <v>728</v>
      </c>
      <c r="C40" s="4107">
        <v>99.913904000000002</v>
      </c>
      <c r="D40" s="4119">
        <v>149.242392</v>
      </c>
      <c r="E40" s="4109">
        <f t="shared" si="1"/>
        <v>49.328487999999993</v>
      </c>
      <c r="F40" s="4120">
        <v>77.218728999999996</v>
      </c>
      <c r="G40" s="4120">
        <v>83.899642999999998</v>
      </c>
      <c r="H40" s="4109">
        <f t="shared" si="6"/>
        <v>6.6809140000000014</v>
      </c>
      <c r="I40" s="4107">
        <f t="shared" si="5"/>
        <v>-1.9564242723681673</v>
      </c>
      <c r="J40" s="4110">
        <f t="shared" si="5"/>
        <v>7.7125255353947892</v>
      </c>
      <c r="K40" s="4096">
        <f t="shared" si="5"/>
        <v>34.59871096159597</v>
      </c>
      <c r="L40" s="4116"/>
      <c r="M40" s="4111">
        <f t="shared" si="0"/>
        <v>0.77285268524789097</v>
      </c>
      <c r="N40" s="4112">
        <f t="shared" si="0"/>
        <v>0.56217031820288699</v>
      </c>
      <c r="O40" s="2333"/>
      <c r="P40" s="3669"/>
      <c r="Q40" s="3356" t="s">
        <v>728</v>
      </c>
      <c r="R40" s="3410">
        <v>0.77285268524789097</v>
      </c>
      <c r="S40" s="3353">
        <v>0.56217031820288699</v>
      </c>
      <c r="T40" s="3407"/>
    </row>
    <row r="41" spans="2:21" s="195" customFormat="1" ht="13.15" customHeight="1">
      <c r="B41" s="4114" t="s">
        <v>765</v>
      </c>
      <c r="C41" s="4084">
        <v>92.685868999999997</v>
      </c>
      <c r="D41" s="4115">
        <v>138.73112900000001</v>
      </c>
      <c r="E41" s="4074">
        <f t="shared" si="1"/>
        <v>46.045260000000013</v>
      </c>
      <c r="F41" s="4082">
        <v>69.607958999999994</v>
      </c>
      <c r="G41" s="4082">
        <v>88.398122000000001</v>
      </c>
      <c r="H41" s="4074">
        <f t="shared" si="6"/>
        <v>18.790163000000007</v>
      </c>
      <c r="I41" s="4082">
        <f t="shared" si="5"/>
        <v>0.58806758985934948</v>
      </c>
      <c r="J41" s="4082">
        <f t="shared" si="5"/>
        <v>-3.0281599444273866</v>
      </c>
      <c r="K41" s="4121">
        <f t="shared" si="5"/>
        <v>-9.5721142360221734</v>
      </c>
      <c r="L41" s="4116"/>
      <c r="M41" s="4076">
        <f t="shared" si="0"/>
        <v>0.75100940144392447</v>
      </c>
      <c r="N41" s="4088">
        <f t="shared" si="0"/>
        <v>0.63719024444758898</v>
      </c>
      <c r="O41" s="2333"/>
      <c r="P41" s="2345"/>
      <c r="Q41" s="3356" t="s">
        <v>765</v>
      </c>
      <c r="R41" s="3358">
        <v>0.75100940144392447</v>
      </c>
      <c r="S41" s="3353">
        <v>0.63719024444758898</v>
      </c>
      <c r="T41" s="3407"/>
    </row>
    <row r="42" spans="2:21" s="195" customFormat="1" ht="13.15" customHeight="1">
      <c r="B42" s="4117" t="s">
        <v>769</v>
      </c>
      <c r="C42" s="4084">
        <v>99.590618000000006</v>
      </c>
      <c r="D42" s="4115">
        <v>140.93101999999999</v>
      </c>
      <c r="E42" s="4074">
        <f t="shared" si="1"/>
        <v>41.340401999999983</v>
      </c>
      <c r="F42" s="4082">
        <v>75.351738999999995</v>
      </c>
      <c r="G42" s="4082">
        <v>85.530823999999996</v>
      </c>
      <c r="H42" s="4074">
        <f t="shared" si="6"/>
        <v>10.179085000000001</v>
      </c>
      <c r="I42" s="4082">
        <f t="shared" si="5"/>
        <v>-5.3499751102106643</v>
      </c>
      <c r="J42" s="4082">
        <f t="shared" si="5"/>
        <v>-7.6670147183793347</v>
      </c>
      <c r="K42" s="4121">
        <f t="shared" si="5"/>
        <v>-12.808969663658758</v>
      </c>
      <c r="L42" s="4116"/>
      <c r="M42" s="4076">
        <f t="shared" si="0"/>
        <v>0.75661483494358861</v>
      </c>
      <c r="N42" s="4088">
        <f t="shared" si="0"/>
        <v>0.60689849544834062</v>
      </c>
      <c r="O42" s="2333"/>
      <c r="P42" s="3359"/>
      <c r="Q42" s="3357" t="s">
        <v>769</v>
      </c>
      <c r="R42" s="3410">
        <v>0.75661483494358861</v>
      </c>
      <c r="S42" s="3353">
        <v>0.60689849544834062</v>
      </c>
      <c r="T42" s="3407"/>
    </row>
    <row r="43" spans="2:21" s="195" customFormat="1" ht="13.15" customHeight="1">
      <c r="B43" s="4114" t="s">
        <v>755</v>
      </c>
      <c r="C43" s="4084">
        <v>101.13427900000002</v>
      </c>
      <c r="D43" s="4115">
        <v>138.15964500000001</v>
      </c>
      <c r="E43" s="4074">
        <f t="shared" si="1"/>
        <v>37.025365999999991</v>
      </c>
      <c r="F43" s="4082">
        <v>74.200586000000001</v>
      </c>
      <c r="G43" s="4082">
        <v>85.960594</v>
      </c>
      <c r="H43" s="4074">
        <f t="shared" si="6"/>
        <v>11.760007999999999</v>
      </c>
      <c r="I43" s="4082">
        <f t="shared" si="5"/>
        <v>7.4434919270144633</v>
      </c>
      <c r="J43" s="4082">
        <f t="shared" si="5"/>
        <v>0</v>
      </c>
      <c r="K43" s="4121">
        <f t="shared" si="5"/>
        <v>-15.912150425396334</v>
      </c>
      <c r="L43" s="4116"/>
      <c r="M43" s="4076">
        <f t="shared" si="0"/>
        <v>0.7336838382958164</v>
      </c>
      <c r="N43" s="4088">
        <f t="shared" si="0"/>
        <v>0.6221830839243977</v>
      </c>
      <c r="O43" s="2333"/>
      <c r="P43" s="3359"/>
      <c r="Q43" s="3356" t="s">
        <v>755</v>
      </c>
      <c r="R43" s="3410">
        <v>0.7336838382958164</v>
      </c>
      <c r="S43" s="3353">
        <v>0.6221830839243977</v>
      </c>
      <c r="T43" s="3407"/>
    </row>
    <row r="44" spans="2:21" s="195" customFormat="1" ht="13.15" customHeight="1">
      <c r="B44" s="4118" t="s">
        <v>770</v>
      </c>
      <c r="C44" s="4107">
        <v>102.47799500000001</v>
      </c>
      <c r="D44" s="4119">
        <v>145.37702899999999</v>
      </c>
      <c r="E44" s="4109">
        <f t="shared" si="1"/>
        <v>42.899033999999986</v>
      </c>
      <c r="F44" s="4082">
        <v>76.062083999999999</v>
      </c>
      <c r="G44" s="4110">
        <v>89.360557</v>
      </c>
      <c r="H44" s="4109">
        <f t="shared" si="6"/>
        <v>13.298473000000001</v>
      </c>
      <c r="I44" s="4082">
        <f t="shared" si="5"/>
        <v>2.5663004820630277</v>
      </c>
      <c r="J44" s="4082">
        <f t="shared" si="5"/>
        <v>-2.5899899808628106</v>
      </c>
      <c r="K44" s="4121">
        <f t="shared" si="5"/>
        <v>-13.033957172982895</v>
      </c>
      <c r="L44" s="4116"/>
      <c r="M44" s="4076">
        <f t="shared" si="0"/>
        <v>0.74222845597242604</v>
      </c>
      <c r="N44" s="4112">
        <f t="shared" si="0"/>
        <v>0.61468140884898681</v>
      </c>
      <c r="O44" s="2333"/>
      <c r="P44" s="3359"/>
      <c r="Q44" s="3356" t="s">
        <v>770</v>
      </c>
      <c r="R44" s="3410">
        <v>0.74222845597242604</v>
      </c>
      <c r="S44" s="3353">
        <v>0.61468140884898681</v>
      </c>
      <c r="T44" s="3407"/>
    </row>
    <row r="45" spans="2:21" s="2331" customFormat="1" ht="13.15" customHeight="1">
      <c r="B45" s="4114" t="s">
        <v>792</v>
      </c>
      <c r="C45" s="4084">
        <v>103.154467</v>
      </c>
      <c r="D45" s="4122">
        <v>134.92362800000001</v>
      </c>
      <c r="E45" s="4074">
        <f t="shared" si="1"/>
        <v>31.769161000000011</v>
      </c>
      <c r="F45" s="4123">
        <v>81.675533000000001</v>
      </c>
      <c r="G45" s="4082">
        <v>89.655305999999996</v>
      </c>
      <c r="H45" s="4074">
        <f>SUM(G45-F45)</f>
        <v>7.9797729999999945</v>
      </c>
      <c r="I45" s="4123">
        <f>SUM(C45/C41)*100-100</f>
        <v>11.294707718605949</v>
      </c>
      <c r="J45" s="4073">
        <f t="shared" si="5"/>
        <v>-2.7445181391121025</v>
      </c>
      <c r="K45" s="4124">
        <f t="shared" si="5"/>
        <v>-31.004492101901477</v>
      </c>
      <c r="L45" s="4116"/>
      <c r="M45" s="4125">
        <f t="shared" si="0"/>
        <v>0.79177892509492587</v>
      </c>
      <c r="N45" s="4125">
        <f t="shared" si="0"/>
        <v>0.6644892916754358</v>
      </c>
      <c r="O45" s="3134"/>
      <c r="P45" s="3359"/>
      <c r="Q45" s="3356" t="s">
        <v>792</v>
      </c>
      <c r="R45" s="3410">
        <v>0.79177892509492587</v>
      </c>
      <c r="S45" s="3353">
        <v>0.6644892916754358</v>
      </c>
      <c r="T45" s="3407"/>
    </row>
    <row r="46" spans="2:21" s="2331" customFormat="1" ht="13.15" customHeight="1">
      <c r="B46" s="4114" t="s">
        <v>798</v>
      </c>
      <c r="C46" s="4084">
        <v>96.927211999999997</v>
      </c>
      <c r="D46" s="4126">
        <v>163.383206</v>
      </c>
      <c r="E46" s="4074">
        <f t="shared" si="1"/>
        <v>66.455994000000004</v>
      </c>
      <c r="F46" s="4084">
        <v>74.948708999999994</v>
      </c>
      <c r="G46" s="4085">
        <v>100.871403</v>
      </c>
      <c r="H46" s="4074">
        <f>SUM(G46-F46)</f>
        <v>25.922694000000007</v>
      </c>
      <c r="I46" s="4084">
        <f t="shared" si="5"/>
        <v>-2.674354325223689</v>
      </c>
      <c r="J46" s="4085">
        <f t="shared" si="5"/>
        <v>15.931330093261238</v>
      </c>
      <c r="K46" s="4087">
        <f t="shared" si="5"/>
        <v>60.753139265554381</v>
      </c>
      <c r="L46" s="4116"/>
      <c r="M46" s="4076">
        <f t="shared" si="0"/>
        <v>0.77324734152056285</v>
      </c>
      <c r="N46" s="4076">
        <f t="shared" si="0"/>
        <v>0.61739150228206441</v>
      </c>
      <c r="O46" s="3134"/>
      <c r="P46" s="3359"/>
      <c r="Q46" s="3356" t="s">
        <v>798</v>
      </c>
      <c r="R46" s="3410">
        <v>0.77324734152056285</v>
      </c>
      <c r="S46" s="3353">
        <v>0.61739150228206441</v>
      </c>
      <c r="T46" s="3407"/>
    </row>
    <row r="47" spans="2:21" s="2331" customFormat="1" ht="13.15" customHeight="1">
      <c r="B47" s="4114" t="s">
        <v>787</v>
      </c>
      <c r="C47" s="4084">
        <v>101.251621</v>
      </c>
      <c r="D47" s="4122">
        <v>143.05232599999999</v>
      </c>
      <c r="E47" s="4074">
        <v>41.541650000000018</v>
      </c>
      <c r="F47" s="4082">
        <v>77.539246000000006</v>
      </c>
      <c r="G47" s="4082">
        <v>87.019081</v>
      </c>
      <c r="H47" s="4074">
        <f t="shared" si="6"/>
        <v>9.4798349999999942</v>
      </c>
      <c r="I47" s="4084">
        <f t="shared" si="5"/>
        <v>0.11602594210413031</v>
      </c>
      <c r="J47" s="4085">
        <f t="shared" si="5"/>
        <v>3.5413242412427763</v>
      </c>
      <c r="K47" s="4087">
        <f t="shared" si="5"/>
        <v>12.197810549664865</v>
      </c>
      <c r="L47" s="4116"/>
      <c r="M47" s="4076">
        <f t="shared" si="0"/>
        <v>0.76580745309746701</v>
      </c>
      <c r="N47" s="4076">
        <f t="shared" si="0"/>
        <v>0.60830245430612573</v>
      </c>
      <c r="O47" s="3134"/>
      <c r="P47" s="3359"/>
      <c r="Q47" s="3356" t="s">
        <v>787</v>
      </c>
      <c r="R47" s="3410">
        <v>0.76580745309746701</v>
      </c>
      <c r="S47" s="3353">
        <v>0.60830245430612573</v>
      </c>
      <c r="T47" s="3407"/>
    </row>
    <row r="48" spans="2:21" s="2331" customFormat="1" ht="15">
      <c r="B48" s="4118" t="s">
        <v>799</v>
      </c>
      <c r="C48" s="4107">
        <v>94.020109000000005</v>
      </c>
      <c r="D48" s="4127">
        <v>163.62988899999999</v>
      </c>
      <c r="E48" s="4109">
        <f t="shared" ref="E48:E56" si="7">SUM(D48-C48)</f>
        <v>69.609779999999986</v>
      </c>
      <c r="F48" s="4127">
        <v>65.403244999999998</v>
      </c>
      <c r="G48" s="4127">
        <v>93.696777999999995</v>
      </c>
      <c r="H48" s="4128">
        <f t="shared" si="6"/>
        <v>28.293532999999996</v>
      </c>
      <c r="I48" s="4127">
        <f t="shared" ref="I48:K56" si="8">SUM(C48/C44)*100-100</f>
        <v>-8.2533679547497059</v>
      </c>
      <c r="J48" s="4127">
        <f t="shared" si="8"/>
        <v>12.555532414959458</v>
      </c>
      <c r="K48" s="4129">
        <f t="shared" si="8"/>
        <v>62.264213222143894</v>
      </c>
      <c r="L48" s="4116"/>
      <c r="M48" s="4111">
        <f t="shared" si="0"/>
        <v>0.69563038902667085</v>
      </c>
      <c r="N48" s="4111">
        <f t="shared" si="0"/>
        <v>0.5726140778595773</v>
      </c>
      <c r="O48" s="3134"/>
      <c r="P48" s="3365"/>
      <c r="Q48" s="3356" t="s">
        <v>799</v>
      </c>
      <c r="R48" s="3411">
        <v>0.69563038902667085</v>
      </c>
      <c r="S48" s="3412">
        <v>0.5726140778595773</v>
      </c>
      <c r="T48" s="3673"/>
      <c r="U48" s="3139"/>
    </row>
    <row r="49" spans="2:24" s="2331" customFormat="1" ht="15">
      <c r="B49" s="4114" t="s">
        <v>825</v>
      </c>
      <c r="C49" s="4084">
        <v>98.953666999999996</v>
      </c>
      <c r="D49" s="4122">
        <v>150.97665699999999</v>
      </c>
      <c r="E49" s="4074">
        <f t="shared" si="7"/>
        <v>52.022989999999993</v>
      </c>
      <c r="F49" s="4082">
        <v>69.254185000000007</v>
      </c>
      <c r="G49" s="4082">
        <v>96.499100999999996</v>
      </c>
      <c r="H49" s="4074">
        <f t="shared" si="6"/>
        <v>27.244915999999989</v>
      </c>
      <c r="I49" s="4084">
        <f t="shared" si="8"/>
        <v>-4.0723393975754902</v>
      </c>
      <c r="J49" s="4085">
        <f t="shared" si="8"/>
        <v>11.897863434268146</v>
      </c>
      <c r="K49" s="4087">
        <f t="shared" si="8"/>
        <v>63.753112649087484</v>
      </c>
      <c r="L49" s="4116"/>
      <c r="M49" s="4076">
        <f t="shared" si="0"/>
        <v>0.69986476600205239</v>
      </c>
      <c r="N49" s="4076">
        <f t="shared" si="0"/>
        <v>0.63916570228469161</v>
      </c>
      <c r="O49" s="3134"/>
      <c r="P49" s="3359"/>
      <c r="Q49" s="3356" t="s">
        <v>825</v>
      </c>
      <c r="R49" s="3411">
        <v>0.69986476600205239</v>
      </c>
      <c r="S49" s="3354">
        <v>0.63916570228469161</v>
      </c>
      <c r="T49" s="3673"/>
      <c r="U49" s="3139"/>
    </row>
    <row r="50" spans="2:24" s="2331" customFormat="1" ht="15">
      <c r="B50" s="4114" t="s">
        <v>829</v>
      </c>
      <c r="C50" s="4084">
        <v>119.085517</v>
      </c>
      <c r="D50" s="4122">
        <v>166.78869399999999</v>
      </c>
      <c r="E50" s="4074">
        <f t="shared" si="7"/>
        <v>47.703176999999997</v>
      </c>
      <c r="F50" s="4082">
        <v>87.508560000000003</v>
      </c>
      <c r="G50" s="4082">
        <v>106.533186</v>
      </c>
      <c r="H50" s="4074">
        <f t="shared" si="6"/>
        <v>19.024625999999998</v>
      </c>
      <c r="I50" s="4084">
        <f t="shared" si="8"/>
        <v>22.860767933776941</v>
      </c>
      <c r="J50" s="4085">
        <f t="shared" si="8"/>
        <v>2.0843562097808217</v>
      </c>
      <c r="K50" s="4087">
        <f t="shared" si="8"/>
        <v>-28.21839817789801</v>
      </c>
      <c r="L50" s="4116"/>
      <c r="M50" s="4076">
        <f t="shared" si="0"/>
        <v>0.73483797362193093</v>
      </c>
      <c r="N50" s="4076">
        <f t="shared" si="0"/>
        <v>0.63873145981945278</v>
      </c>
      <c r="O50" s="3134"/>
      <c r="P50" s="3359"/>
      <c r="Q50" s="3356" t="s">
        <v>829</v>
      </c>
      <c r="R50" s="3411">
        <v>0.73483797362193093</v>
      </c>
      <c r="S50" s="3354">
        <v>0.63873145981945278</v>
      </c>
      <c r="T50" s="3673"/>
      <c r="U50" s="3139"/>
    </row>
    <row r="51" spans="2:24" s="2331" customFormat="1" ht="15">
      <c r="B51" s="4114" t="s">
        <v>844</v>
      </c>
      <c r="C51" s="4084">
        <v>103.25267599999999</v>
      </c>
      <c r="D51" s="4122">
        <v>151.75549799999999</v>
      </c>
      <c r="E51" s="4074">
        <f t="shared" si="7"/>
        <v>48.502821999999995</v>
      </c>
      <c r="F51" s="4082">
        <v>74.240055999999996</v>
      </c>
      <c r="G51" s="4082">
        <v>98.365594000000002</v>
      </c>
      <c r="H51" s="4074">
        <f t="shared" si="6"/>
        <v>24.125538000000006</v>
      </c>
      <c r="I51" s="4084">
        <f t="shared" si="8"/>
        <v>1.9763189766611333</v>
      </c>
      <c r="J51" s="4085">
        <f t="shared" si="8"/>
        <v>6.0839080659198714</v>
      </c>
      <c r="K51" s="4087">
        <f t="shared" si="8"/>
        <v>16.757090775161714</v>
      </c>
      <c r="L51" s="4116"/>
      <c r="M51" s="4076">
        <f t="shared" si="0"/>
        <v>0.71901338421485561</v>
      </c>
      <c r="N51" s="4076">
        <f t="shared" si="0"/>
        <v>0.64818471354494189</v>
      </c>
      <c r="O51" s="3134"/>
      <c r="P51" s="3359"/>
      <c r="Q51" s="3356" t="s">
        <v>844</v>
      </c>
      <c r="R51" s="3411">
        <v>0.71901338421485561</v>
      </c>
      <c r="S51" s="3354">
        <v>0.64818471354494189</v>
      </c>
      <c r="T51" s="3673"/>
      <c r="U51" s="3139"/>
    </row>
    <row r="52" spans="2:24" s="1723" customFormat="1" ht="13.7" customHeight="1">
      <c r="B52" s="4118" t="s">
        <v>845</v>
      </c>
      <c r="C52" s="4107">
        <v>112.106336</v>
      </c>
      <c r="D52" s="4127">
        <v>171.83003400000001</v>
      </c>
      <c r="E52" s="4109">
        <f t="shared" si="7"/>
        <v>59.723698000000013</v>
      </c>
      <c r="F52" s="4107">
        <v>78.379019</v>
      </c>
      <c r="G52" s="4127">
        <v>110.45244</v>
      </c>
      <c r="H52" s="4128">
        <f t="shared" si="6"/>
        <v>32.073420999999996</v>
      </c>
      <c r="I52" s="4127">
        <f t="shared" si="8"/>
        <v>19.236551831693788</v>
      </c>
      <c r="J52" s="4127">
        <f t="shared" si="8"/>
        <v>5.0113980093209136</v>
      </c>
      <c r="K52" s="4129">
        <f t="shared" si="8"/>
        <v>-14.202145158338354</v>
      </c>
      <c r="L52" s="4106"/>
      <c r="M52" s="4111">
        <f t="shared" si="0"/>
        <v>0.69914887772266499</v>
      </c>
      <c r="N52" s="4111">
        <f t="shared" si="0"/>
        <v>0.64280054789490404</v>
      </c>
      <c r="O52" s="3136"/>
      <c r="P52" s="3365"/>
      <c r="Q52" s="3356" t="s">
        <v>845</v>
      </c>
      <c r="R52" s="3411">
        <v>0.69914887772266499</v>
      </c>
      <c r="S52" s="3412">
        <v>0.64280054789490404</v>
      </c>
      <c r="T52" s="3673"/>
      <c r="U52" s="3139"/>
    </row>
    <row r="53" spans="2:24" s="2331" customFormat="1" ht="15">
      <c r="B53" s="4114" t="s">
        <v>846</v>
      </c>
      <c r="C53" s="4084">
        <v>109.696</v>
      </c>
      <c r="D53" s="4122">
        <v>148.10900000000001</v>
      </c>
      <c r="E53" s="4074">
        <f t="shared" si="7"/>
        <v>38.413000000000011</v>
      </c>
      <c r="F53" s="4072">
        <v>71.728999999999999</v>
      </c>
      <c r="G53" s="4085">
        <v>101.419</v>
      </c>
      <c r="H53" s="4074">
        <f t="shared" si="6"/>
        <v>29.689999999999998</v>
      </c>
      <c r="I53" s="4084">
        <f t="shared" si="8"/>
        <v>10.855922095337817</v>
      </c>
      <c r="J53" s="4085">
        <f t="shared" si="8"/>
        <v>-1.89940422379334</v>
      </c>
      <c r="K53" s="4087">
        <f t="shared" si="8"/>
        <v>-26.16149129452188</v>
      </c>
      <c r="L53" s="4116"/>
      <c r="M53" s="4125">
        <f t="shared" si="0"/>
        <v>0.65388892940490084</v>
      </c>
      <c r="N53" s="4125">
        <f t="shared" si="0"/>
        <v>0.68475919761797044</v>
      </c>
      <c r="O53" s="3134"/>
      <c r="P53" s="3359"/>
      <c r="Q53" s="3356" t="s">
        <v>846</v>
      </c>
      <c r="R53" s="3411">
        <v>0.65018809417907497</v>
      </c>
      <c r="S53" s="3412">
        <v>0.68408606960115659</v>
      </c>
      <c r="T53" s="3673"/>
      <c r="U53" s="3139"/>
    </row>
    <row r="54" spans="2:24" s="2331" customFormat="1" ht="13.7" customHeight="1">
      <c r="B54" s="4114" t="s">
        <v>868</v>
      </c>
      <c r="C54" s="4084">
        <v>104.087</v>
      </c>
      <c r="D54" s="4122">
        <v>166.893</v>
      </c>
      <c r="E54" s="4074">
        <f t="shared" si="7"/>
        <v>62.805999999999997</v>
      </c>
      <c r="F54" s="4072">
        <v>78.445999999999998</v>
      </c>
      <c r="G54" s="4085">
        <v>110.803</v>
      </c>
      <c r="H54" s="4074">
        <f t="shared" si="6"/>
        <v>32.356999999999999</v>
      </c>
      <c r="I54" s="4084">
        <f t="shared" si="8"/>
        <v>-12.594744833664365</v>
      </c>
      <c r="J54" s="4085">
        <f t="shared" si="8"/>
        <v>6.2537812065372123E-2</v>
      </c>
      <c r="K54" s="4087">
        <f t="shared" si="8"/>
        <v>31.659994050291459</v>
      </c>
      <c r="L54" s="4116"/>
      <c r="M54" s="4076">
        <f t="shared" si="0"/>
        <v>0.75365799763659247</v>
      </c>
      <c r="N54" s="4076">
        <f t="shared" si="0"/>
        <v>0.66391640152672671</v>
      </c>
      <c r="O54" s="3137"/>
      <c r="P54" s="2345"/>
      <c r="Q54" s="3356" t="s">
        <v>868</v>
      </c>
      <c r="R54" s="3411">
        <v>0.74939850099201333</v>
      </c>
      <c r="S54" s="3412">
        <v>0.66324522473787217</v>
      </c>
      <c r="T54" s="3673"/>
      <c r="U54" s="3139"/>
    </row>
    <row r="55" spans="2:24" s="2331" customFormat="1" ht="15">
      <c r="B55" s="4114" t="s">
        <v>881</v>
      </c>
      <c r="C55" s="4084">
        <v>91.938000000000002</v>
      </c>
      <c r="D55" s="4122">
        <v>146.84200000000001</v>
      </c>
      <c r="E55" s="4074">
        <f t="shared" si="7"/>
        <v>54.904000000000011</v>
      </c>
      <c r="F55" s="4082">
        <v>67.433000000000007</v>
      </c>
      <c r="G55" s="4082">
        <v>97.233999999999995</v>
      </c>
      <c r="H55" s="4074">
        <f t="shared" si="6"/>
        <v>29.800999999999988</v>
      </c>
      <c r="I55" s="4084">
        <f t="shared" si="8"/>
        <v>-10.958239958836501</v>
      </c>
      <c r="J55" s="4085">
        <f t="shared" si="8"/>
        <v>-3.2377726439934236</v>
      </c>
      <c r="K55" s="4087">
        <f t="shared" si="8"/>
        <v>13.197537248451269</v>
      </c>
      <c r="L55" s="4116"/>
      <c r="M55" s="4076">
        <f t="shared" ref="M55:N56" si="9">F55/C55</f>
        <v>0.73346168069786166</v>
      </c>
      <c r="N55" s="4076">
        <f t="shared" si="9"/>
        <v>0.66216749976164846</v>
      </c>
      <c r="O55" s="3134"/>
      <c r="P55" s="3359"/>
      <c r="Q55" s="3356" t="s">
        <v>881</v>
      </c>
      <c r="R55" s="3411">
        <v>0.73116066257136703</v>
      </c>
      <c r="S55" s="3412">
        <v>0.66157118971889639</v>
      </c>
      <c r="T55" s="3673"/>
      <c r="U55" s="3139"/>
    </row>
    <row r="56" spans="2:24" s="1723" customFormat="1" ht="13.7" customHeight="1">
      <c r="B56" s="4118" t="s">
        <v>898</v>
      </c>
      <c r="C56" s="4107">
        <v>97.835954000000001</v>
      </c>
      <c r="D56" s="4127">
        <v>163.878468</v>
      </c>
      <c r="E56" s="4109">
        <f t="shared" si="7"/>
        <v>66.042513999999997</v>
      </c>
      <c r="F56" s="4127">
        <v>74.049018000000004</v>
      </c>
      <c r="G56" s="4127">
        <v>100.605361</v>
      </c>
      <c r="H56" s="4128">
        <f t="shared" si="6"/>
        <v>26.556342999999998</v>
      </c>
      <c r="I56" s="4127">
        <f t="shared" si="8"/>
        <v>-12.729326913333423</v>
      </c>
      <c r="J56" s="4127">
        <f t="shared" si="8"/>
        <v>-4.6275763409323503</v>
      </c>
      <c r="K56" s="4129">
        <f t="shared" si="8"/>
        <v>10.580081628568919</v>
      </c>
      <c r="L56" s="4106"/>
      <c r="M56" s="4111">
        <f t="shared" si="9"/>
        <v>0.75686917715342161</v>
      </c>
      <c r="N56" s="4111">
        <f t="shared" si="9"/>
        <v>0.61390225468790693</v>
      </c>
      <c r="O56" s="3136"/>
      <c r="P56" s="3365"/>
      <c r="Q56" s="3356" t="s">
        <v>898</v>
      </c>
      <c r="R56" s="3411">
        <v>0.75686917715342195</v>
      </c>
      <c r="S56" s="3412">
        <v>0.61390225468790693</v>
      </c>
      <c r="T56" s="3673"/>
      <c r="U56" s="3139"/>
    </row>
    <row r="57" spans="2:24" s="2331" customFormat="1" ht="15">
      <c r="B57" s="4114" t="s">
        <v>905</v>
      </c>
      <c r="C57" s="4084">
        <v>114.459577</v>
      </c>
      <c r="D57" s="4122">
        <v>157.575502</v>
      </c>
      <c r="E57" s="4074">
        <f t="shared" ref="E57" si="10">SUM(D57-C57)</f>
        <v>43.115925000000004</v>
      </c>
      <c r="F57" s="4072">
        <v>85.727705999999998</v>
      </c>
      <c r="G57" s="4085">
        <v>104.241629</v>
      </c>
      <c r="H57" s="4074">
        <f t="shared" ref="H57" si="11">SUM(G57-F57)</f>
        <v>18.513923000000005</v>
      </c>
      <c r="I57" s="4084">
        <f t="shared" ref="I57:K59" si="12">SUM(C57/C53)*100-100</f>
        <v>4.342525707409564</v>
      </c>
      <c r="J57" s="4085">
        <f t="shared" si="12"/>
        <v>6.3915778244401054</v>
      </c>
      <c r="K57" s="4087">
        <f t="shared" si="12"/>
        <v>12.243055736339244</v>
      </c>
      <c r="L57" s="4116"/>
      <c r="M57" s="4125">
        <f t="shared" ref="M57" si="13">F57/C57</f>
        <v>0.74897800819235949</v>
      </c>
      <c r="N57" s="4125">
        <f t="shared" ref="N57" si="14">G57/D57</f>
        <v>0.66153448776574419</v>
      </c>
      <c r="O57" s="3134"/>
      <c r="P57" s="3359"/>
      <c r="Q57" s="3356" t="s">
        <v>905</v>
      </c>
      <c r="R57" s="3411">
        <f t="shared" ref="R57:S59" si="15">M57</f>
        <v>0.74897800819235949</v>
      </c>
      <c r="S57" s="3412">
        <f t="shared" si="15"/>
        <v>0.66153448776574419</v>
      </c>
      <c r="T57" s="3673"/>
      <c r="U57" s="3139"/>
    </row>
    <row r="58" spans="2:24" s="2331" customFormat="1" ht="13.7" customHeight="1">
      <c r="B58" s="4114" t="s">
        <v>919</v>
      </c>
      <c r="C58" s="4084">
        <v>114.28700000000001</v>
      </c>
      <c r="D58" s="4122">
        <v>170.26300000000001</v>
      </c>
      <c r="E58" s="4074">
        <f t="shared" ref="E58" si="16">SUM(D58-C58)</f>
        <v>55.975999999999999</v>
      </c>
      <c r="F58" s="4072">
        <v>87.576999999999998</v>
      </c>
      <c r="G58" s="4085">
        <v>114.447</v>
      </c>
      <c r="H58" s="4074">
        <f t="shared" ref="H58" si="17">SUM(G58-F58)</f>
        <v>26.870000000000005</v>
      </c>
      <c r="I58" s="4084">
        <f t="shared" si="12"/>
        <v>9.7994946535110046</v>
      </c>
      <c r="J58" s="4085">
        <f t="shared" si="12"/>
        <v>2.0192578478426242</v>
      </c>
      <c r="K58" s="4087">
        <f t="shared" si="12"/>
        <v>-10.874757188803613</v>
      </c>
      <c r="L58" s="4116"/>
      <c r="M58" s="4076">
        <f>F58/C58</f>
        <v>0.766290129236046</v>
      </c>
      <c r="N58" s="4076">
        <f t="shared" ref="N58" si="18">G58/D58</f>
        <v>0.67217774854196155</v>
      </c>
      <c r="O58" s="3137"/>
      <c r="P58" s="2345"/>
      <c r="Q58" s="3356" t="s">
        <v>905</v>
      </c>
      <c r="R58" s="3411">
        <f t="shared" si="15"/>
        <v>0.766290129236046</v>
      </c>
      <c r="S58" s="3412">
        <f t="shared" si="15"/>
        <v>0.67217774854196155</v>
      </c>
      <c r="T58" s="3673"/>
      <c r="U58" s="3139"/>
    </row>
    <row r="59" spans="2:24" s="1723" customFormat="1" ht="13.7" customHeight="1" thickBot="1">
      <c r="B59" s="4114" t="s">
        <v>926</v>
      </c>
      <c r="C59" s="4107">
        <v>106.37</v>
      </c>
      <c r="D59" s="4127">
        <v>145.74799999999999</v>
      </c>
      <c r="E59" s="4109">
        <f t="shared" ref="E59" si="19">SUM(D59-C59)</f>
        <v>39.377999999999986</v>
      </c>
      <c r="F59" s="4127">
        <v>82.120999999999995</v>
      </c>
      <c r="G59" s="4127">
        <v>98.771000000000001</v>
      </c>
      <c r="H59" s="4128">
        <f t="shared" ref="H59" si="20">SUM(G59-F59)</f>
        <v>16.650000000000006</v>
      </c>
      <c r="I59" s="4127">
        <f t="shared" si="12"/>
        <v>15.697535295525242</v>
      </c>
      <c r="J59" s="4127">
        <f t="shared" si="12"/>
        <v>-0.7450184552103849</v>
      </c>
      <c r="K59" s="4129">
        <f t="shared" si="12"/>
        <v>-28.278449657584176</v>
      </c>
      <c r="L59" s="4106"/>
      <c r="M59" s="4111">
        <f>F59/C59</f>
        <v>0.77203158785371806</v>
      </c>
      <c r="N59" s="4111">
        <f t="shared" ref="N59" si="21">G59/D59</f>
        <v>0.67768339874303596</v>
      </c>
      <c r="O59" s="3136"/>
      <c r="P59" s="3365"/>
      <c r="Q59" s="3356" t="s">
        <v>905</v>
      </c>
      <c r="R59" s="3411">
        <f t="shared" si="15"/>
        <v>0.77203158785371806</v>
      </c>
      <c r="S59" s="3411">
        <f t="shared" si="15"/>
        <v>0.67768339874303596</v>
      </c>
      <c r="T59" s="3673"/>
      <c r="U59" s="3139"/>
    </row>
    <row r="60" spans="2:24" s="20" customFormat="1" ht="13.7" customHeight="1">
      <c r="B60" s="2968" t="s">
        <v>385</v>
      </c>
      <c r="C60" s="2968"/>
      <c r="D60" s="2968"/>
      <c r="E60" s="2968"/>
      <c r="F60" s="2968"/>
      <c r="G60" s="2968"/>
      <c r="H60" s="2968"/>
      <c r="I60" s="2968"/>
      <c r="J60" s="2968"/>
      <c r="K60" s="2968"/>
      <c r="L60" s="1991"/>
      <c r="M60" s="1991"/>
      <c r="N60" s="1991"/>
      <c r="P60" s="1991"/>
      <c r="Q60" s="1991"/>
      <c r="R60" s="1991"/>
      <c r="S60" s="1991"/>
    </row>
    <row r="61" spans="2:24" ht="13.7" customHeight="1">
      <c r="B61" s="3727" t="s">
        <v>363</v>
      </c>
      <c r="I61" s="3135"/>
      <c r="J61" s="3135"/>
      <c r="L61" s="4009"/>
      <c r="M61" s="4009"/>
      <c r="N61" s="4009"/>
      <c r="O61" s="2332"/>
      <c r="P61" s="3670"/>
      <c r="Q61" s="3670"/>
    </row>
    <row r="62" spans="2:24" ht="10.5" customHeight="1">
      <c r="B62" s="1723" t="s">
        <v>572</v>
      </c>
      <c r="L62" s="4009"/>
      <c r="M62" s="4009"/>
      <c r="N62" s="4009"/>
      <c r="O62" s="2332"/>
      <c r="P62" s="3669"/>
      <c r="Q62" s="3669"/>
    </row>
    <row r="63" spans="2:24" ht="10.5" customHeight="1">
      <c r="B63" s="1723" t="s">
        <v>574</v>
      </c>
      <c r="L63" s="3135"/>
      <c r="M63" s="1991"/>
      <c r="P63" s="5052" t="s">
        <v>916</v>
      </c>
      <c r="Q63" s="5052"/>
      <c r="R63" s="5052"/>
      <c r="S63" s="5052"/>
      <c r="T63" s="5052"/>
      <c r="U63" s="5052"/>
      <c r="V63" s="5052"/>
      <c r="W63" s="5052"/>
      <c r="X63" s="5052"/>
    </row>
    <row r="64" spans="2:24" ht="10.5" customHeight="1">
      <c r="B64" s="1723" t="s">
        <v>865</v>
      </c>
      <c r="L64" s="3135"/>
      <c r="P64" s="5052"/>
      <c r="Q64" s="5052"/>
      <c r="R64" s="5052"/>
      <c r="S64" s="5052"/>
      <c r="T64" s="5052"/>
      <c r="U64" s="5052"/>
      <c r="V64" s="5052"/>
      <c r="W64" s="5052"/>
      <c r="X64" s="5052"/>
    </row>
    <row r="65" spans="1:25" ht="10.5" customHeight="1"/>
    <row r="66" spans="1:25" ht="10.5" customHeight="1">
      <c r="O66" s="3134"/>
      <c r="P66" s="3359"/>
      <c r="Q66" s="3359"/>
      <c r="R66" s="3361"/>
      <c r="S66" s="3139"/>
      <c r="T66" s="3139"/>
      <c r="U66" s="3139"/>
      <c r="V66" s="2331"/>
      <c r="W66" s="2331"/>
      <c r="X66" s="2331"/>
      <c r="Y66" s="2331"/>
    </row>
    <row r="67" spans="1:25" ht="10.5" customHeight="1">
      <c r="O67" s="3136"/>
      <c r="P67" s="3360"/>
      <c r="Q67" s="3360"/>
      <c r="R67" s="3361"/>
      <c r="S67" s="3138"/>
      <c r="T67" s="3139"/>
      <c r="U67" s="3139"/>
      <c r="V67" s="1723"/>
      <c r="W67" s="1723"/>
      <c r="X67" s="1723"/>
      <c r="Y67" s="1723"/>
    </row>
    <row r="68" spans="1:25" ht="10.5" customHeight="1">
      <c r="O68" s="3134"/>
      <c r="P68" s="3359"/>
      <c r="Q68" s="3359"/>
      <c r="R68" s="3361"/>
      <c r="S68" s="3138"/>
      <c r="T68" s="3139"/>
      <c r="U68" s="3139"/>
      <c r="V68" s="2331"/>
      <c r="W68" s="2331"/>
      <c r="X68" s="2331"/>
      <c r="Y68" s="2331"/>
    </row>
    <row r="69" spans="1:25" ht="10.5" customHeight="1">
      <c r="O69" s="3137"/>
      <c r="P69" s="2345"/>
      <c r="Q69" s="2345"/>
      <c r="R69" s="3361"/>
      <c r="S69" s="3138"/>
      <c r="T69" s="3139"/>
      <c r="U69" s="3139"/>
      <c r="V69" s="2331"/>
      <c r="W69" s="2331"/>
      <c r="X69" s="2331"/>
      <c r="Y69" s="2331"/>
    </row>
    <row r="70" spans="1:25" ht="10.5" customHeight="1">
      <c r="O70" s="3134"/>
      <c r="P70" s="3359"/>
      <c r="Q70" s="3359"/>
      <c r="R70" s="3361"/>
      <c r="S70" s="3138"/>
      <c r="T70" s="3139"/>
      <c r="U70" s="3139"/>
      <c r="V70" s="2331"/>
      <c r="W70" s="2331"/>
      <c r="X70" s="2331"/>
      <c r="Y70" s="2331"/>
    </row>
    <row r="71" spans="1:25" ht="10.5" customHeight="1">
      <c r="O71" s="3136"/>
      <c r="P71" s="3360"/>
      <c r="Q71" s="3360"/>
      <c r="R71" s="3361"/>
      <c r="S71" s="3138"/>
      <c r="T71" s="3139"/>
      <c r="U71" s="3139"/>
      <c r="V71" s="1723"/>
      <c r="W71" s="1723"/>
      <c r="X71" s="1723"/>
      <c r="Y71" s="1723"/>
    </row>
    <row r="72" spans="1:25" ht="10.5" customHeight="1"/>
    <row r="73" spans="1:25" ht="10.5" customHeight="1">
      <c r="O73" s="2332"/>
      <c r="P73" s="3670"/>
      <c r="Q73" s="3670"/>
    </row>
    <row r="74" spans="1:25" ht="10.5" customHeight="1">
      <c r="O74" s="2332"/>
      <c r="P74" s="3669"/>
      <c r="Q74" s="3669"/>
    </row>
    <row r="75" spans="1:25" ht="10.5" customHeight="1"/>
    <row r="76" spans="1:25" ht="10.5" customHeight="1">
      <c r="A76" s="145"/>
      <c r="Q76" s="3669"/>
      <c r="R76" s="3669"/>
      <c r="S76" s="611"/>
      <c r="T76" s="2332"/>
      <c r="U76" s="2332"/>
      <c r="V76" s="2332"/>
    </row>
    <row r="77" spans="1:25" ht="10.5" customHeight="1"/>
    <row r="78" spans="1:25" ht="10.5" customHeight="1"/>
    <row r="79" spans="1:25" ht="10.5" customHeight="1"/>
    <row r="80" spans="1:25"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1:22" ht="35.25" customHeight="1">
      <c r="A97" s="1468" t="s">
        <v>817</v>
      </c>
      <c r="B97" s="5060" t="s">
        <v>822</v>
      </c>
      <c r="C97" s="5061"/>
      <c r="D97" s="5061"/>
      <c r="E97" s="5061"/>
      <c r="F97" s="5061"/>
      <c r="G97" s="5061"/>
      <c r="H97" s="5061"/>
      <c r="I97" s="5061"/>
      <c r="J97" s="5061"/>
      <c r="K97" s="5061"/>
      <c r="L97" s="5061"/>
      <c r="M97" s="5061"/>
      <c r="N97" s="5061"/>
      <c r="O97" s="5061"/>
      <c r="T97" s="472"/>
      <c r="U97" s="472"/>
    </row>
    <row r="98" spans="1:22" ht="26.45" customHeight="1" thickBot="1">
      <c r="T98" s="2635"/>
    </row>
    <row r="99" spans="1:22" ht="28.5" customHeight="1" thickBot="1">
      <c r="A99" s="195"/>
      <c r="D99" s="5047" t="s">
        <v>934</v>
      </c>
      <c r="E99" s="5048"/>
      <c r="F99" s="5048"/>
      <c r="G99" s="5048"/>
      <c r="H99" s="5048"/>
      <c r="I99" s="5049"/>
      <c r="M99" s="5047" t="s">
        <v>932</v>
      </c>
      <c r="N99" s="5050"/>
      <c r="O99" s="5050"/>
      <c r="P99" s="5050"/>
      <c r="Q99" s="5050"/>
      <c r="R99" s="5051"/>
    </row>
    <row r="100" spans="1:22" s="1723" customFormat="1" ht="42.75" customHeight="1" thickBot="1">
      <c r="D100" s="4010" t="s">
        <v>585</v>
      </c>
      <c r="E100" s="4011" t="s">
        <v>586</v>
      </c>
      <c r="F100" s="4011" t="s">
        <v>587</v>
      </c>
      <c r="G100" s="4011" t="s">
        <v>588</v>
      </c>
      <c r="H100" s="4011" t="s">
        <v>589</v>
      </c>
      <c r="I100" s="4012" t="s">
        <v>152</v>
      </c>
      <c r="K100" s="3136"/>
      <c r="M100" s="4010" t="s">
        <v>585</v>
      </c>
      <c r="N100" s="4011" t="s">
        <v>586</v>
      </c>
      <c r="O100" s="4130" t="s">
        <v>587</v>
      </c>
      <c r="P100" s="4130" t="s">
        <v>588</v>
      </c>
      <c r="Q100" s="4130" t="s">
        <v>589</v>
      </c>
      <c r="R100" s="4131" t="s">
        <v>152</v>
      </c>
    </row>
    <row r="101" spans="1:22" s="2981" customFormat="1" ht="20.25" customHeight="1">
      <c r="D101" s="4013" t="s">
        <v>490</v>
      </c>
      <c r="E101" s="4014">
        <v>15.807</v>
      </c>
      <c r="F101" s="4014">
        <v>1.1990000000000001</v>
      </c>
      <c r="G101" s="4014">
        <v>88.710999999999999</v>
      </c>
      <c r="H101" s="4014">
        <v>65</v>
      </c>
      <c r="I101" s="4015">
        <f>C59</f>
        <v>106.37</v>
      </c>
      <c r="J101" s="4132">
        <f>I101-E101-F101-G101</f>
        <v>0.6530000000000058</v>
      </c>
      <c r="K101" s="4016"/>
      <c r="M101" s="4013" t="s">
        <v>490</v>
      </c>
      <c r="N101" s="4014">
        <v>15.675000000000001</v>
      </c>
      <c r="O101" s="3664">
        <v>0.78</v>
      </c>
      <c r="P101" s="3664">
        <v>74.662999999999997</v>
      </c>
      <c r="Q101" s="3664">
        <v>0.82</v>
      </c>
      <c r="R101" s="3349">
        <f>C55</f>
        <v>91.938000000000002</v>
      </c>
      <c r="S101" s="2331"/>
      <c r="T101" s="2982"/>
      <c r="U101" s="2982"/>
      <c r="V101" s="4016"/>
    </row>
    <row r="102" spans="1:22" s="2981" customFormat="1" ht="22.7" customHeight="1" thickBot="1">
      <c r="D102" s="4017" t="s">
        <v>491</v>
      </c>
      <c r="E102" s="4018">
        <v>2.0510000000000002</v>
      </c>
      <c r="F102" s="4018">
        <v>9.4280000000000008</v>
      </c>
      <c r="G102" s="4018">
        <v>133.97999999999999</v>
      </c>
      <c r="H102" s="4018">
        <v>0.28999999999999998</v>
      </c>
      <c r="I102" s="4019">
        <f>D59</f>
        <v>145.74799999999999</v>
      </c>
      <c r="J102" s="4132">
        <f>I102-E102-F102-G102</f>
        <v>0.28900000000001569</v>
      </c>
      <c r="K102" s="4016"/>
      <c r="M102" s="4017" t="s">
        <v>491</v>
      </c>
      <c r="N102" s="4018">
        <v>2.1269999999999998</v>
      </c>
      <c r="O102" s="3665">
        <v>8.6370000000000005</v>
      </c>
      <c r="P102" s="3665">
        <v>135.64500000000001</v>
      </c>
      <c r="Q102" s="3665">
        <v>0.43</v>
      </c>
      <c r="R102" s="3350">
        <f>D55</f>
        <v>146.84200000000001</v>
      </c>
      <c r="S102" s="2331"/>
      <c r="T102" s="2982"/>
      <c r="U102" s="2982"/>
      <c r="V102" s="4016"/>
    </row>
    <row r="103" spans="1:22" s="195" customFormat="1" ht="29.25" customHeight="1" thickBot="1">
      <c r="B103" s="2331"/>
      <c r="C103" s="2331"/>
      <c r="D103" s="5042" t="s">
        <v>935</v>
      </c>
      <c r="E103" s="5043"/>
      <c r="F103" s="5043"/>
      <c r="G103" s="5043"/>
      <c r="H103" s="5043"/>
      <c r="I103" s="5044"/>
      <c r="J103" s="2331"/>
      <c r="K103" s="2331"/>
      <c r="L103" s="2331"/>
      <c r="M103" s="5042" t="s">
        <v>933</v>
      </c>
      <c r="N103" s="5045"/>
      <c r="O103" s="5045"/>
      <c r="P103" s="5045"/>
      <c r="Q103" s="5045"/>
      <c r="R103" s="5046"/>
      <c r="S103" s="2331"/>
    </row>
    <row r="104" spans="1:22" s="195" customFormat="1" ht="20.25" customHeight="1">
      <c r="B104" s="2331"/>
      <c r="C104" s="2331"/>
      <c r="D104" s="4013" t="s">
        <v>490</v>
      </c>
      <c r="E104" s="3351">
        <f>(E101/N101-1)*100</f>
        <v>0.84210526315788847</v>
      </c>
      <c r="F104" s="3351">
        <f t="shared" ref="F104:I104" si="22">(F101/O101-1)*100</f>
        <v>53.71794871794873</v>
      </c>
      <c r="G104" s="3351">
        <f t="shared" si="22"/>
        <v>18.815209675475142</v>
      </c>
      <c r="H104" s="3351">
        <f t="shared" si="22"/>
        <v>7826.829268292684</v>
      </c>
      <c r="I104" s="2828">
        <f t="shared" si="22"/>
        <v>15.697535295525245</v>
      </c>
      <c r="J104" s="2331"/>
      <c r="K104" s="2331"/>
      <c r="L104" s="2331"/>
      <c r="M104" s="4020" t="s">
        <v>490</v>
      </c>
      <c r="N104" s="2830">
        <f>'10.2 -10.3 Import '!K120</f>
        <v>42.181784241251336</v>
      </c>
      <c r="O104" s="2830">
        <f>'10.2 -10.3 Import '!L120</f>
        <v>-13.695733162646562</v>
      </c>
      <c r="P104" s="2830">
        <f>'10.2 -10.3 Import '!M120</f>
        <v>-17.657857998438118</v>
      </c>
      <c r="Q104" s="2830">
        <f>'10.2 -10.3 Import '!N120</f>
        <v>26.340536337945636</v>
      </c>
      <c r="R104" s="2828">
        <f>'10.2 -10.3 Import '!O120</f>
        <v>-10.957642395631467</v>
      </c>
      <c r="S104" s="2331"/>
    </row>
    <row r="105" spans="1:22" s="195" customFormat="1" ht="22.7" customHeight="1" thickBot="1">
      <c r="B105" s="2331"/>
      <c r="C105" s="2331"/>
      <c r="D105" s="4017" t="s">
        <v>491</v>
      </c>
      <c r="E105" s="2829">
        <f>(E102/N102-1)*100</f>
        <v>-3.5731076633756298</v>
      </c>
      <c r="F105" s="2829">
        <f>(F102/O102-1)*100</f>
        <v>9.158272548338541</v>
      </c>
      <c r="G105" s="2829">
        <f>(G102/P102-1)*100</f>
        <v>-1.2274687603671453</v>
      </c>
      <c r="H105" s="2829">
        <f>(H102/Q102-1)*100</f>
        <v>-32.558139534883722</v>
      </c>
      <c r="I105" s="3352">
        <f t="shared" ref="I105" si="23">(I102/R102-1)*100</f>
        <v>-0.74501845521037779</v>
      </c>
      <c r="J105" s="2331"/>
      <c r="K105" s="2331"/>
      <c r="L105" s="2331"/>
      <c r="M105" s="4021" t="s">
        <v>491</v>
      </c>
      <c r="N105" s="3347">
        <f>'10. 4- 10.5 Export'!J116</f>
        <v>2.8010037201444931</v>
      </c>
      <c r="O105" s="3666">
        <f>'10. 4- 10.5 Export'!K116</f>
        <v>-9.1567951782663215</v>
      </c>
      <c r="P105" s="3666">
        <f>'10. 4- 10.5 Export'!L116</f>
        <v>-1.5359168960931129</v>
      </c>
      <c r="Q105" s="3666">
        <f>'10. 4- 10.5 Export'!M116</f>
        <v>86.7646586035506</v>
      </c>
      <c r="R105" s="3667">
        <f>'10. 4- 10.5 Export'!N116</f>
        <v>-1.8455396055033759</v>
      </c>
      <c r="S105" s="2331"/>
      <c r="T105" s="2632"/>
    </row>
    <row r="106" spans="1:22" ht="21.2" customHeight="1">
      <c r="D106" s="1723" t="s">
        <v>892</v>
      </c>
    </row>
    <row r="107" spans="1:22" ht="21.2" customHeight="1"/>
    <row r="108" spans="1:22" ht="21.2" customHeight="1"/>
  </sheetData>
  <mergeCells count="10">
    <mergeCell ref="C3:E3"/>
    <mergeCell ref="F3:H3"/>
    <mergeCell ref="I3:K3"/>
    <mergeCell ref="M3:N3"/>
    <mergeCell ref="B97:O97"/>
    <mergeCell ref="D103:I103"/>
    <mergeCell ref="M103:R103"/>
    <mergeCell ref="D99:I99"/>
    <mergeCell ref="M99:R99"/>
    <mergeCell ref="P63:X64"/>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38"/>
  <sheetViews>
    <sheetView topLeftCell="A10" workbookViewId="0">
      <selection activeCell="H18" sqref="H18"/>
    </sheetView>
  </sheetViews>
  <sheetFormatPr defaultColWidth="8.85546875" defaultRowHeight="15"/>
  <cols>
    <col min="1" max="1" width="19.140625" style="3145" customWidth="1"/>
    <col min="2" max="7" width="15.7109375" style="3145" customWidth="1"/>
    <col min="8" max="8" width="8.28515625" style="3145" bestFit="1" customWidth="1"/>
    <col min="9" max="9" width="11" style="3145" customWidth="1"/>
    <col min="10" max="10" width="14.7109375" style="3145" customWidth="1"/>
    <col min="11" max="15" width="15.5703125" style="3145" customWidth="1"/>
    <col min="16" max="16" width="12.7109375" style="3145" customWidth="1"/>
    <col min="17" max="17" width="9.7109375" style="3145" bestFit="1" customWidth="1"/>
    <col min="18" max="20" width="10.140625" style="3145" customWidth="1"/>
    <col min="21" max="26" width="8.85546875" style="3145"/>
    <col min="27" max="29" width="16.42578125" style="3145" customWidth="1"/>
    <col min="30" max="16384" width="8.85546875" style="3145"/>
  </cols>
  <sheetData>
    <row r="1" spans="1:16" ht="10.5" customHeight="1"/>
    <row r="2" spans="1:16" ht="15.75" customHeight="1">
      <c r="A2" s="3148" t="s">
        <v>818</v>
      </c>
      <c r="B2" s="3151"/>
      <c r="C2" s="3147"/>
      <c r="D2" s="3147"/>
      <c r="E2" s="3147"/>
      <c r="F2" s="3147"/>
      <c r="G2" s="3147"/>
    </row>
    <row r="3" spans="1:16" ht="32.25" customHeight="1" thickBot="1">
      <c r="A3" s="5063" t="s">
        <v>3</v>
      </c>
      <c r="B3" s="5064"/>
      <c r="C3" s="5064"/>
      <c r="D3" s="5064"/>
      <c r="E3" s="5064"/>
      <c r="F3" s="5064"/>
      <c r="G3" s="5065"/>
      <c r="J3" s="5063" t="s">
        <v>887</v>
      </c>
      <c r="K3" s="5064"/>
      <c r="L3" s="5064"/>
      <c r="M3" s="5064"/>
      <c r="N3" s="5064"/>
      <c r="O3" s="5064"/>
      <c r="P3" s="5065"/>
    </row>
    <row r="4" spans="1:16" ht="33.75" customHeight="1" thickBot="1">
      <c r="A4" s="3285" t="s">
        <v>578</v>
      </c>
      <c r="B4" s="3304" t="s">
        <v>579</v>
      </c>
      <c r="C4" s="3286" t="s">
        <v>580</v>
      </c>
      <c r="D4" s="3305" t="s">
        <v>581</v>
      </c>
      <c r="E4" s="3286" t="s">
        <v>582</v>
      </c>
      <c r="F4" s="3287" t="s">
        <v>583</v>
      </c>
      <c r="G4" s="3288" t="s">
        <v>152</v>
      </c>
      <c r="J4" s="3289" t="s">
        <v>578</v>
      </c>
      <c r="K4" s="3290" t="s">
        <v>579</v>
      </c>
      <c r="L4" s="3290" t="s">
        <v>580</v>
      </c>
      <c r="M4" s="3290" t="s">
        <v>581</v>
      </c>
      <c r="N4" s="3290" t="s">
        <v>582</v>
      </c>
      <c r="O4" s="3291" t="s">
        <v>583</v>
      </c>
      <c r="P4" s="3292" t="s">
        <v>914</v>
      </c>
    </row>
    <row r="5" spans="1:16" ht="16.5" thickBot="1">
      <c r="A5" s="3152" t="s">
        <v>593</v>
      </c>
      <c r="B5" s="3153">
        <v>349.93899999999996</v>
      </c>
      <c r="C5" s="3153">
        <v>8.3390000000000004</v>
      </c>
      <c r="D5" s="3306">
        <v>23.619</v>
      </c>
      <c r="E5" s="3193">
        <v>14.998999999999999</v>
      </c>
      <c r="F5" s="3193">
        <v>7.0000000000000001E-3</v>
      </c>
      <c r="G5" s="3195">
        <v>396.90299999999996</v>
      </c>
      <c r="J5" s="3307"/>
      <c r="K5" s="3308"/>
      <c r="L5" s="3308"/>
      <c r="M5" s="3308"/>
      <c r="N5" s="3308"/>
      <c r="O5" s="3309"/>
      <c r="P5" s="3310"/>
    </row>
    <row r="6" spans="1:16" ht="16.5" thickBot="1">
      <c r="A6" s="3152" t="s">
        <v>594</v>
      </c>
      <c r="B6" s="3193">
        <v>367.66899999999998</v>
      </c>
      <c r="C6" s="3193">
        <v>7.8090000000000002</v>
      </c>
      <c r="D6" s="3193">
        <v>30.283000000000001</v>
      </c>
      <c r="E6" s="3193">
        <v>22.856000000000002</v>
      </c>
      <c r="F6" s="3193">
        <v>2E-3</v>
      </c>
      <c r="G6" s="3195">
        <v>428.61900000000003</v>
      </c>
      <c r="J6" s="3152" t="s">
        <v>594</v>
      </c>
      <c r="K6" s="3156">
        <v>5.0665973212474142</v>
      </c>
      <c r="L6" s="3157">
        <v>-6.3556781388655708</v>
      </c>
      <c r="M6" s="3156">
        <v>28.21457301325205</v>
      </c>
      <c r="N6" s="3157">
        <v>52.383492232815541</v>
      </c>
      <c r="O6" s="3156">
        <v>-71.428571428571431</v>
      </c>
      <c r="P6" s="3158">
        <v>7.990869305598622</v>
      </c>
    </row>
    <row r="7" spans="1:16" ht="16.5" thickBot="1">
      <c r="A7" s="3311" t="s">
        <v>595</v>
      </c>
      <c r="B7" s="3312">
        <v>392.23500000000001</v>
      </c>
      <c r="C7" s="3312">
        <v>6.7920000000000007</v>
      </c>
      <c r="D7" s="3312">
        <v>32.783999999999999</v>
      </c>
      <c r="E7" s="3312">
        <v>22.58</v>
      </c>
      <c r="F7" s="3312">
        <v>5.4000000000000006E-2</v>
      </c>
      <c r="G7" s="3313">
        <v>454.44499999999999</v>
      </c>
      <c r="J7" s="3152" t="s">
        <v>595</v>
      </c>
      <c r="K7" s="3156">
        <v>6.6815532449023607</v>
      </c>
      <c r="L7" s="3157">
        <v>-13.023434498655391</v>
      </c>
      <c r="M7" s="3156">
        <v>8.2587590397252626</v>
      </c>
      <c r="N7" s="3157">
        <v>-1.2075603780189113</v>
      </c>
      <c r="O7" s="3156">
        <v>2600</v>
      </c>
      <c r="P7" s="3158">
        <v>6.0253978475055732</v>
      </c>
    </row>
    <row r="8" spans="1:16">
      <c r="A8" s="3159" t="s">
        <v>421</v>
      </c>
      <c r="B8" s="3180">
        <v>101.3278</v>
      </c>
      <c r="C8" s="3180">
        <v>1.728</v>
      </c>
      <c r="D8" s="3180">
        <v>8.1590000000000007</v>
      </c>
      <c r="E8" s="3180">
        <v>5.8696000000000002</v>
      </c>
      <c r="F8" s="3180">
        <v>6.5000000000000002E-2</v>
      </c>
      <c r="G8" s="3181">
        <v>117.1494</v>
      </c>
      <c r="J8" s="3173" t="s">
        <v>421</v>
      </c>
      <c r="K8" s="3177">
        <v>9.1024398647630278</v>
      </c>
      <c r="L8" s="3178">
        <v>-14.582303509639161</v>
      </c>
      <c r="M8" s="3177">
        <v>7.0594410182390703</v>
      </c>
      <c r="N8" s="3178">
        <v>-9.237668161434982</v>
      </c>
      <c r="O8" s="3177">
        <v>30</v>
      </c>
      <c r="P8" s="3179">
        <v>7.4420140321914943</v>
      </c>
    </row>
    <row r="9" spans="1:16">
      <c r="A9" s="3159" t="s">
        <v>571</v>
      </c>
      <c r="B9" s="3180">
        <v>105.923</v>
      </c>
      <c r="C9" s="3180">
        <v>1.2769999999999999</v>
      </c>
      <c r="D9" s="3180">
        <v>11.266999999999999</v>
      </c>
      <c r="E9" s="3180">
        <v>8.6829999999999998</v>
      </c>
      <c r="F9" s="3180">
        <v>2E-3</v>
      </c>
      <c r="G9" s="3181">
        <v>127.18899999999999</v>
      </c>
      <c r="J9" s="3159" t="s">
        <v>571</v>
      </c>
      <c r="K9" s="3163">
        <v>11.620089360984664</v>
      </c>
      <c r="L9" s="3147">
        <v>-14.237743451981217</v>
      </c>
      <c r="M9" s="3163">
        <v>-0.95815752461322745</v>
      </c>
      <c r="N9" s="3147">
        <v>41.624531071603315</v>
      </c>
      <c r="O9" s="3163">
        <v>200</v>
      </c>
      <c r="P9" s="3164">
        <v>11.675095704702684</v>
      </c>
    </row>
    <row r="10" spans="1:16">
      <c r="A10" s="3159" t="s">
        <v>422</v>
      </c>
      <c r="B10" s="3180">
        <v>109.5425</v>
      </c>
      <c r="C10" s="3180">
        <v>1.3169999999999999</v>
      </c>
      <c r="D10" s="3180">
        <v>9.11</v>
      </c>
      <c r="E10" s="3180">
        <v>8.5350000000000001</v>
      </c>
      <c r="F10" s="3180">
        <v>0</v>
      </c>
      <c r="G10" s="3181">
        <v>128.50450000000001</v>
      </c>
      <c r="J10" s="3159" t="s">
        <v>422</v>
      </c>
      <c r="K10" s="3163">
        <v>23.251797427905998</v>
      </c>
      <c r="L10" s="3147">
        <v>-37.434679334916865</v>
      </c>
      <c r="M10" s="3163">
        <v>0.57407816294987413</v>
      </c>
      <c r="N10" s="3147">
        <v>100.77628793225122</v>
      </c>
      <c r="O10" s="3163">
        <v>201</v>
      </c>
      <c r="P10" s="3164">
        <v>23.212522172683265</v>
      </c>
    </row>
    <row r="11" spans="1:16">
      <c r="A11" s="3165" t="s">
        <v>475</v>
      </c>
      <c r="B11" s="3220">
        <v>99.571600000000004</v>
      </c>
      <c r="C11" s="3220">
        <v>1.7989999999999999</v>
      </c>
      <c r="D11" s="3220">
        <v>5.7610000000000001</v>
      </c>
      <c r="E11" s="3220">
        <v>6.2914000000000003</v>
      </c>
      <c r="F11" s="3220">
        <v>0</v>
      </c>
      <c r="G11" s="3181">
        <v>113.423</v>
      </c>
      <c r="I11" s="3314"/>
      <c r="J11" s="3165" t="s">
        <v>475</v>
      </c>
      <c r="K11" s="3163">
        <v>-13.856455687441596</v>
      </c>
      <c r="L11" s="3147">
        <v>53.106382978723389</v>
      </c>
      <c r="M11" s="3163">
        <v>21.822795517022627</v>
      </c>
      <c r="N11" s="3147">
        <v>9.7783981853079922</v>
      </c>
      <c r="O11" s="3163">
        <v>202</v>
      </c>
      <c r="P11" s="3164">
        <v>-10.847095257932907</v>
      </c>
    </row>
    <row r="12" spans="1:16" ht="16.5" thickBot="1">
      <c r="A12" s="3152" t="s">
        <v>524</v>
      </c>
      <c r="B12" s="3193">
        <v>416.36489999999998</v>
      </c>
      <c r="C12" s="3193">
        <v>6.1210000000000004</v>
      </c>
      <c r="D12" s="3193">
        <v>34.297000000000004</v>
      </c>
      <c r="E12" s="3193">
        <v>29.379000000000001</v>
      </c>
      <c r="F12" s="3193">
        <v>6.7000000000000004E-2</v>
      </c>
      <c r="G12" s="3195">
        <v>486.26589999999999</v>
      </c>
      <c r="I12" s="3314"/>
      <c r="J12" s="3152" t="s">
        <v>524</v>
      </c>
      <c r="K12" s="3156">
        <v>6.1518987341772089</v>
      </c>
      <c r="L12" s="3157">
        <v>-9.8792697290930533</v>
      </c>
      <c r="M12" s="3156">
        <v>4.6150561249390165</v>
      </c>
      <c r="N12" s="3157">
        <v>30.110717449069995</v>
      </c>
      <c r="O12" s="3156">
        <v>24.074074074074076</v>
      </c>
      <c r="P12" s="3158">
        <v>7.0021454741497848</v>
      </c>
    </row>
    <row r="13" spans="1:16">
      <c r="A13" s="3173" t="s">
        <v>522</v>
      </c>
      <c r="B13" s="3174">
        <v>104.22369999999999</v>
      </c>
      <c r="C13" s="3187">
        <v>1.686145</v>
      </c>
      <c r="D13" s="3174">
        <v>6.7704110000000002</v>
      </c>
      <c r="E13" s="3175">
        <v>8.2089999999999996</v>
      </c>
      <c r="F13" s="3174">
        <v>2.48E-3</v>
      </c>
      <c r="G13" s="3176">
        <f>SUM(B13:F13)</f>
        <v>120.89173599999999</v>
      </c>
      <c r="J13" s="3173" t="s">
        <v>522</v>
      </c>
      <c r="K13" s="3177">
        <v>2.8579521118587365</v>
      </c>
      <c r="L13" s="3178">
        <v>-2.4221643518518476</v>
      </c>
      <c r="M13" s="3177">
        <v>-17.019107733790904</v>
      </c>
      <c r="N13" s="3178">
        <v>39.856208259506587</v>
      </c>
      <c r="O13" s="3177">
        <v>-96.184615384615384</v>
      </c>
      <c r="P13" s="3179">
        <v>3.1944986487339975</v>
      </c>
    </row>
    <row r="14" spans="1:16">
      <c r="A14" s="3159" t="s">
        <v>480</v>
      </c>
      <c r="B14" s="3315">
        <v>118.24299999999999</v>
      </c>
      <c r="C14" s="3316">
        <v>2.028</v>
      </c>
      <c r="D14" s="3317">
        <v>5.0019999999999998</v>
      </c>
      <c r="E14" s="3316">
        <v>9.7210000000000001</v>
      </c>
      <c r="F14" s="3317">
        <v>0</v>
      </c>
      <c r="G14" s="3318">
        <f>SUM(B14:F14)</f>
        <v>134.994</v>
      </c>
      <c r="J14" s="3159" t="s">
        <v>480</v>
      </c>
      <c r="K14" s="3163">
        <v>11.631090509143434</v>
      </c>
      <c r="L14" s="3147">
        <v>58.809710258418193</v>
      </c>
      <c r="M14" s="3163">
        <v>-55.604863761427175</v>
      </c>
      <c r="N14" s="3147">
        <v>11.95439364275019</v>
      </c>
      <c r="O14" s="3163">
        <v>-100</v>
      </c>
      <c r="P14" s="3164">
        <v>6.1365369646746188</v>
      </c>
    </row>
    <row r="15" spans="1:16">
      <c r="A15" s="3159" t="s">
        <v>494</v>
      </c>
      <c r="B15" s="3180">
        <v>107.73699999999999</v>
      </c>
      <c r="C15" s="3160">
        <v>1.7869999999999999</v>
      </c>
      <c r="D15" s="3180">
        <v>2.5009999999999999</v>
      </c>
      <c r="E15" s="3160">
        <v>7.7949999999999999</v>
      </c>
      <c r="F15" s="3180">
        <v>0</v>
      </c>
      <c r="G15" s="3181">
        <f>SUM(B15:F15)</f>
        <v>119.82000000000001</v>
      </c>
      <c r="J15" s="3159" t="s">
        <v>494</v>
      </c>
      <c r="K15" s="3163">
        <v>-1.6482187278910061</v>
      </c>
      <c r="L15" s="3147">
        <v>35.687167805618827</v>
      </c>
      <c r="M15" s="3163">
        <v>-72.546652030735459</v>
      </c>
      <c r="N15" s="3147">
        <v>-8.6701816051552498</v>
      </c>
      <c r="O15" s="3163">
        <v>0</v>
      </c>
      <c r="P15" s="3164">
        <v>-6.7581290927555102</v>
      </c>
    </row>
    <row r="16" spans="1:16">
      <c r="A16" s="3165" t="s">
        <v>424</v>
      </c>
      <c r="B16" s="3220">
        <v>115.2975</v>
      </c>
      <c r="C16" s="3216">
        <v>2.238</v>
      </c>
      <c r="D16" s="3220">
        <v>4.1357999999999997</v>
      </c>
      <c r="E16" s="3216">
        <v>6.0419999999999998</v>
      </c>
      <c r="F16" s="3220">
        <v>1E-3</v>
      </c>
      <c r="G16" s="4170">
        <f>SUM(B16:F16)</f>
        <v>127.71430000000001</v>
      </c>
      <c r="J16" s="3159" t="s">
        <v>424</v>
      </c>
      <c r="K16" s="3166">
        <v>15.793559609366525</v>
      </c>
      <c r="L16" s="3167">
        <v>24.402445803224012</v>
      </c>
      <c r="M16" s="3166">
        <v>-28.210380142336405</v>
      </c>
      <c r="N16" s="3147">
        <v>-3.9641415265282802</v>
      </c>
      <c r="O16" s="3163">
        <v>0</v>
      </c>
      <c r="P16" s="3164">
        <v>12.6000017633108</v>
      </c>
    </row>
    <row r="17" spans="1:16" ht="16.5" thickBot="1">
      <c r="A17" s="3152" t="s">
        <v>477</v>
      </c>
      <c r="B17" s="3183">
        <f t="shared" ref="B17:G17" si="0">SUM(B13:B16)</f>
        <v>445.50120000000004</v>
      </c>
      <c r="C17" s="3184">
        <f t="shared" si="0"/>
        <v>7.7391450000000006</v>
      </c>
      <c r="D17" s="3183">
        <f t="shared" si="0"/>
        <v>18.409210999999999</v>
      </c>
      <c r="E17" s="3184">
        <f t="shared" si="0"/>
        <v>31.767000000000003</v>
      </c>
      <c r="F17" s="3183">
        <f t="shared" si="0"/>
        <v>3.48E-3</v>
      </c>
      <c r="G17" s="3185">
        <f t="shared" si="0"/>
        <v>503.42003599999998</v>
      </c>
      <c r="J17" s="3152" t="s">
        <v>477</v>
      </c>
      <c r="K17" s="3156">
        <v>6.9977800722395216</v>
      </c>
      <c r="L17" s="3157">
        <v>26.435958176768494</v>
      </c>
      <c r="M17" s="3156">
        <v>-46.324136221826997</v>
      </c>
      <c r="N17" s="3210">
        <v>8.1282548759317876</v>
      </c>
      <c r="O17" s="3156">
        <v>-94.805970149253739</v>
      </c>
      <c r="P17" s="3158">
        <v>3.5277275252079079</v>
      </c>
    </row>
    <row r="18" spans="1:16" ht="15.75">
      <c r="A18" s="3173" t="s">
        <v>412</v>
      </c>
      <c r="B18" s="3174">
        <v>94.488523000000001</v>
      </c>
      <c r="C18" s="3187">
        <v>1.5468230000000001</v>
      </c>
      <c r="D18" s="3175">
        <v>4.4912660000000004</v>
      </c>
      <c r="E18" s="3174">
        <v>4.5229470000000003</v>
      </c>
      <c r="F18" s="3175">
        <v>1.2012E-2</v>
      </c>
      <c r="G18" s="3176">
        <f>SUM(B18:F18)</f>
        <v>105.061571</v>
      </c>
      <c r="I18" s="3186"/>
      <c r="J18" s="3173" t="s">
        <v>412</v>
      </c>
      <c r="K18" s="3177">
        <v>-9.3406557241778927</v>
      </c>
      <c r="L18" s="3198">
        <v>-8.262753203312883</v>
      </c>
      <c r="M18" s="3177">
        <v>-33.663318223960104</v>
      </c>
      <c r="N18" s="3147">
        <v>-44.902582531368004</v>
      </c>
      <c r="O18" s="3163">
        <v>384.35483870967744</v>
      </c>
      <c r="P18" s="3164">
        <v>-13.094497211951676</v>
      </c>
    </row>
    <row r="19" spans="1:16" ht="15.75">
      <c r="A19" s="3189" t="s">
        <v>207</v>
      </c>
      <c r="B19" s="3180">
        <v>93.367249000000001</v>
      </c>
      <c r="C19" s="3190">
        <v>1.5071429999999999</v>
      </c>
      <c r="D19" s="3160">
        <v>3.4722339999999998</v>
      </c>
      <c r="E19" s="3180">
        <v>5.7088539999999997</v>
      </c>
      <c r="F19" s="3160">
        <v>1.4796E-2</v>
      </c>
      <c r="G19" s="3181">
        <f>SUM(B19:F19)</f>
        <v>104.07027600000001</v>
      </c>
      <c r="I19" s="3186"/>
      <c r="J19" s="3189" t="s">
        <v>207</v>
      </c>
      <c r="K19" s="3163">
        <v>-21.037821266375161</v>
      </c>
      <c r="L19" s="3199">
        <v>-25.683284023668634</v>
      </c>
      <c r="M19" s="3163">
        <v>-30.583086765293885</v>
      </c>
      <c r="N19" s="3147">
        <v>-41.272976031272513</v>
      </c>
      <c r="O19" s="3163">
        <v>0</v>
      </c>
      <c r="P19" s="3164">
        <v>-22.907480332459215</v>
      </c>
    </row>
    <row r="20" spans="1:16" ht="15.75">
      <c r="A20" s="3192" t="s">
        <v>328</v>
      </c>
      <c r="B20" s="3180">
        <v>97.061201999999994</v>
      </c>
      <c r="C20" s="3190">
        <v>1.299706</v>
      </c>
      <c r="D20" s="3160">
        <v>3.031215</v>
      </c>
      <c r="E20" s="3180">
        <v>2.5682309999999999</v>
      </c>
      <c r="F20" s="3160">
        <v>2.5121000000000001E-2</v>
      </c>
      <c r="G20" s="3181">
        <f>SUM(B20:F20)</f>
        <v>103.98547499999999</v>
      </c>
      <c r="I20" s="3186"/>
      <c r="J20" s="3192" t="s">
        <v>328</v>
      </c>
      <c r="K20" s="3163">
        <v>-9.9091287115846853</v>
      </c>
      <c r="L20" s="3199">
        <v>-27.268830442081693</v>
      </c>
      <c r="M20" s="3163">
        <v>21.200119952019207</v>
      </c>
      <c r="N20" s="3147">
        <v>-67.052841565105837</v>
      </c>
      <c r="O20" s="3163">
        <v>0</v>
      </c>
      <c r="P20" s="3164">
        <v>-13.215260390585897</v>
      </c>
    </row>
    <row r="21" spans="1:16" ht="15.75">
      <c r="A21" s="3159" t="s">
        <v>547</v>
      </c>
      <c r="B21" s="3180">
        <v>97.768315000000001</v>
      </c>
      <c r="C21" s="3190">
        <v>1.372493</v>
      </c>
      <c r="D21" s="3160">
        <v>1.38415</v>
      </c>
      <c r="E21" s="3180">
        <v>2.9716450000000001</v>
      </c>
      <c r="F21" s="3160">
        <v>2.2457000000000001E-2</v>
      </c>
      <c r="G21" s="3181">
        <f>SUM(B21:F21)</f>
        <v>103.51906000000001</v>
      </c>
      <c r="I21" s="3186"/>
      <c r="J21" s="3159" t="s">
        <v>547</v>
      </c>
      <c r="K21" s="3163">
        <v>-15.20343892972528</v>
      </c>
      <c r="L21" s="3199">
        <v>-38.673235031277933</v>
      </c>
      <c r="M21" s="3163">
        <v>-66.532472556700043</v>
      </c>
      <c r="N21" s="3147">
        <v>-50.816865276398545</v>
      </c>
      <c r="O21" s="3166">
        <v>2145.7000000000003</v>
      </c>
      <c r="P21" s="3164">
        <v>-18.944816672839295</v>
      </c>
    </row>
    <row r="22" spans="1:16" ht="16.5" thickBot="1">
      <c r="A22" s="4166" t="s">
        <v>602</v>
      </c>
      <c r="B22" s="4175">
        <f t="shared" ref="B22:G22" si="1">SUM(B18:B21)</f>
        <v>382.68528900000001</v>
      </c>
      <c r="C22" s="4176">
        <f t="shared" si="1"/>
        <v>5.7261649999999999</v>
      </c>
      <c r="D22" s="4167">
        <f t="shared" si="1"/>
        <v>12.378864999999999</v>
      </c>
      <c r="E22" s="4175">
        <f t="shared" si="1"/>
        <v>15.771677000000002</v>
      </c>
      <c r="F22" s="4167">
        <f t="shared" si="1"/>
        <v>7.4386000000000008E-2</v>
      </c>
      <c r="G22" s="4177">
        <f t="shared" si="1"/>
        <v>416.63638200000003</v>
      </c>
      <c r="I22" s="3186"/>
      <c r="J22" s="4166" t="s">
        <v>602</v>
      </c>
      <c r="K22" s="4178">
        <v>-14.100054275948082</v>
      </c>
      <c r="L22" s="4179">
        <v>-26.010366778242314</v>
      </c>
      <c r="M22" s="4178">
        <v>-32.757221371410211</v>
      </c>
      <c r="N22" s="4180">
        <v>-50.352009947429721</v>
      </c>
      <c r="O22" s="4178">
        <v>2037.5287356321842</v>
      </c>
      <c r="P22" s="4181">
        <v>-17.238816056975523</v>
      </c>
    </row>
    <row r="23" spans="1:16" ht="15.75">
      <c r="A23" s="3173" t="s">
        <v>599</v>
      </c>
      <c r="B23" s="3175">
        <v>87.238636999999997</v>
      </c>
      <c r="C23" s="3187">
        <v>1.4656260000000001</v>
      </c>
      <c r="D23" s="3175">
        <v>2.487724</v>
      </c>
      <c r="E23" s="3175">
        <v>4.6823030000000001</v>
      </c>
      <c r="F23" s="3175">
        <v>3.2750000000000001E-3</v>
      </c>
      <c r="G23" s="3197">
        <f>SUM(B23:F23)</f>
        <v>95.877565000000004</v>
      </c>
      <c r="I23" s="3186"/>
      <c r="J23" s="3173" t="s">
        <v>599</v>
      </c>
      <c r="K23" s="3177">
        <v>-7.6727688927892359</v>
      </c>
      <c r="L23" s="3198">
        <v>-5.2492754503908969</v>
      </c>
      <c r="M23" s="3198">
        <v>-44.609738100571207</v>
      </c>
      <c r="N23" s="3198">
        <v>3.5232780751134101</v>
      </c>
      <c r="O23" s="3198">
        <v>-72.735597735597736</v>
      </c>
      <c r="P23" s="3188">
        <v>-8.7415464213837026</v>
      </c>
    </row>
    <row r="24" spans="1:16" ht="15.75">
      <c r="A24" s="3159" t="s">
        <v>626</v>
      </c>
      <c r="B24" s="3160">
        <v>109.154704</v>
      </c>
      <c r="C24" s="3319">
        <v>1.174463</v>
      </c>
      <c r="D24" s="3160">
        <v>1.972321</v>
      </c>
      <c r="E24" s="3180">
        <v>5.2488279999999996</v>
      </c>
      <c r="F24" s="3160">
        <v>0.18929000000000001</v>
      </c>
      <c r="G24" s="3162">
        <f>SUM(B24:F24)</f>
        <v>117.73960599999999</v>
      </c>
      <c r="I24" s="3186"/>
      <c r="J24" s="3159" t="s">
        <v>626</v>
      </c>
      <c r="K24" s="3163">
        <v>16.908985933600746</v>
      </c>
      <c r="L24" s="3199">
        <v>-22.073552410089817</v>
      </c>
      <c r="M24" s="3199">
        <v>-43.197347874596005</v>
      </c>
      <c r="N24" s="3199">
        <v>-8.058114640871878</v>
      </c>
      <c r="O24" s="3199">
        <v>1179.3322519599892</v>
      </c>
      <c r="P24" s="3191">
        <v>13.134711010087045</v>
      </c>
    </row>
    <row r="25" spans="1:16" ht="15.75">
      <c r="A25" s="3159" t="s">
        <v>638</v>
      </c>
      <c r="B25" s="3160">
        <v>97.793738000000005</v>
      </c>
      <c r="C25" s="3319">
        <v>1.1576040000000001</v>
      </c>
      <c r="D25" s="3160">
        <v>3.373488</v>
      </c>
      <c r="E25" s="3180">
        <v>8.8732249999999997</v>
      </c>
      <c r="F25" s="3160">
        <v>7.3980000000000001E-3</v>
      </c>
      <c r="G25" s="3181">
        <f>SUM(B25:F25)</f>
        <v>111.20545300000001</v>
      </c>
      <c r="I25" s="3186"/>
      <c r="J25" s="3212" t="s">
        <v>638</v>
      </c>
      <c r="K25" s="3163">
        <v>0.75471556595807954</v>
      </c>
      <c r="L25" s="3199">
        <v>-10.933395706413592</v>
      </c>
      <c r="M25" s="3199">
        <v>11.291610789732843</v>
      </c>
      <c r="N25" s="3199">
        <v>245.49948972658612</v>
      </c>
      <c r="O25" s="3199">
        <v>-70.550535408622267</v>
      </c>
      <c r="P25" s="3191">
        <v>6.9432562576648564</v>
      </c>
    </row>
    <row r="26" spans="1:16" ht="15.75" thickBot="1">
      <c r="A26" s="3159" t="s">
        <v>639</v>
      </c>
      <c r="B26" s="3216">
        <v>105.870977</v>
      </c>
      <c r="C26" s="3233">
        <v>1.5282640000000001</v>
      </c>
      <c r="D26" s="3216">
        <v>3.3481749999999999</v>
      </c>
      <c r="E26" s="3161">
        <v>8.4179680000000001</v>
      </c>
      <c r="F26" s="3216">
        <v>4.8430000000000001E-3</v>
      </c>
      <c r="G26" s="3162">
        <f>SUM(B26:F26)</f>
        <v>119.17022699999998</v>
      </c>
      <c r="J26" s="3159" t="s">
        <v>639</v>
      </c>
      <c r="K26" s="3163">
        <v>8.2876154713313639</v>
      </c>
      <c r="L26" s="3199">
        <v>11.349493221459056</v>
      </c>
      <c r="M26" s="3199">
        <v>141.89394213054945</v>
      </c>
      <c r="N26" s="3199">
        <v>183.27636712999026</v>
      </c>
      <c r="O26" s="3199">
        <v>-78.434341185376496</v>
      </c>
      <c r="P26" s="3191">
        <v>15.119116228451034</v>
      </c>
    </row>
    <row r="27" spans="1:16" ht="16.5" thickBot="1">
      <c r="A27" s="3152" t="s">
        <v>686</v>
      </c>
      <c r="B27" s="3193">
        <f t="shared" ref="B27:G27" si="2">SUM(B23:B26)</f>
        <v>400.05805599999997</v>
      </c>
      <c r="C27" s="3194">
        <f t="shared" si="2"/>
        <v>5.3259570000000007</v>
      </c>
      <c r="D27" s="3153">
        <f t="shared" si="2"/>
        <v>11.181708</v>
      </c>
      <c r="E27" s="3193">
        <f t="shared" si="2"/>
        <v>27.222324</v>
      </c>
      <c r="F27" s="3153">
        <f t="shared" si="2"/>
        <v>0.20480599999999999</v>
      </c>
      <c r="G27" s="3195">
        <f t="shared" si="2"/>
        <v>443.99285099999997</v>
      </c>
      <c r="J27" s="3320" t="s">
        <v>686</v>
      </c>
      <c r="K27" s="3321">
        <v>4.5397007670185019</v>
      </c>
      <c r="L27" s="3322">
        <v>-6.9891105128825188</v>
      </c>
      <c r="M27" s="3321">
        <v>-9.6709754892714273</v>
      </c>
      <c r="N27" s="3323">
        <v>72.602596413811909</v>
      </c>
      <c r="O27" s="3321">
        <v>175.32869088269297</v>
      </c>
      <c r="P27" s="3324">
        <v>6.5660298000571657</v>
      </c>
    </row>
    <row r="28" spans="1:16">
      <c r="A28" s="3200" t="s">
        <v>689</v>
      </c>
      <c r="B28" s="3175">
        <v>96.890054000000006</v>
      </c>
      <c r="C28" s="3187">
        <v>1.6256010000000001</v>
      </c>
      <c r="D28" s="3175">
        <v>8.2050509999999992</v>
      </c>
      <c r="E28" s="3175">
        <v>8.0088880000000007</v>
      </c>
      <c r="F28" s="3175">
        <v>0.19522500000000001</v>
      </c>
      <c r="G28" s="3176">
        <f>SUM(B28:F28)</f>
        <v>114.924819</v>
      </c>
      <c r="J28" s="3173" t="s">
        <v>689</v>
      </c>
      <c r="K28" s="3177">
        <v>11.063236808708979</v>
      </c>
      <c r="L28" s="3177">
        <v>10.915131145326299</v>
      </c>
      <c r="M28" s="3177">
        <v>229.82159596482563</v>
      </c>
      <c r="N28" s="3177">
        <v>71.045914798764642</v>
      </c>
      <c r="O28" s="3177">
        <v>5861.0687022900765</v>
      </c>
      <c r="P28" s="3188">
        <v>19.866226264715834</v>
      </c>
    </row>
    <row r="29" spans="1:16">
      <c r="A29" s="3205" t="s">
        <v>707</v>
      </c>
      <c r="B29" s="3160">
        <v>119.768923</v>
      </c>
      <c r="C29" s="3190">
        <v>2.145267</v>
      </c>
      <c r="D29" s="3160">
        <v>7.6060840000000001</v>
      </c>
      <c r="E29" s="3160">
        <v>4.226108</v>
      </c>
      <c r="F29" s="3160">
        <v>0.40444000000000002</v>
      </c>
      <c r="G29" s="3181">
        <f>SUM(B29:F29)</f>
        <v>134.15082200000001</v>
      </c>
      <c r="J29" s="3202" t="s">
        <v>707</v>
      </c>
      <c r="K29" s="3163">
        <v>9.7240142761048531</v>
      </c>
      <c r="L29" s="3163">
        <v>82.659394123101379</v>
      </c>
      <c r="M29" s="3163">
        <v>285.64128252956795</v>
      </c>
      <c r="N29" s="3163">
        <v>-19.484730686545632</v>
      </c>
      <c r="O29" s="3163">
        <v>113.66157747371756</v>
      </c>
      <c r="P29" s="3191">
        <v>13.938568810906332</v>
      </c>
    </row>
    <row r="30" spans="1:16">
      <c r="A30" s="3205" t="s">
        <v>708</v>
      </c>
      <c r="B30" s="3160">
        <v>97.278154999999998</v>
      </c>
      <c r="C30" s="3190">
        <v>1.9049210000000001</v>
      </c>
      <c r="D30" s="3160">
        <v>6.3239330000000002</v>
      </c>
      <c r="E30" s="3160">
        <v>7.5052130000000004</v>
      </c>
      <c r="F30" s="3160">
        <v>5.4169999999999999E-3</v>
      </c>
      <c r="G30" s="3181">
        <f>SUM(B30:F30)</f>
        <v>113.01763899999999</v>
      </c>
      <c r="J30" s="3202" t="s">
        <v>708</v>
      </c>
      <c r="K30" s="3163">
        <v>-0.52721473843243416</v>
      </c>
      <c r="L30" s="3163">
        <v>64.557223368267557</v>
      </c>
      <c r="M30" s="3163">
        <v>87.45977457160069</v>
      </c>
      <c r="N30" s="3163">
        <v>-15.417303178945645</v>
      </c>
      <c r="O30" s="3163">
        <v>-26.777507434441745</v>
      </c>
      <c r="P30" s="3191">
        <v>1.6295837579115755</v>
      </c>
    </row>
    <row r="31" spans="1:16">
      <c r="A31" s="3159" t="s">
        <v>709</v>
      </c>
      <c r="B31" s="3160">
        <v>85.624874000000005</v>
      </c>
      <c r="C31" s="3190">
        <v>0.81176599999999999</v>
      </c>
      <c r="D31" s="3160">
        <v>9.3442690000000006</v>
      </c>
      <c r="E31" s="3160">
        <v>6.126741</v>
      </c>
      <c r="F31" s="3160">
        <v>0</v>
      </c>
      <c r="G31" s="3181">
        <f>SUM(B31:F31)</f>
        <v>101.90765</v>
      </c>
      <c r="J31" s="3165" t="s">
        <v>709</v>
      </c>
      <c r="K31" s="3166">
        <v>-19.123374104689702</v>
      </c>
      <c r="L31" s="3166">
        <v>-46.883130139818775</v>
      </c>
      <c r="M31" s="3166">
        <v>179.08544206918697</v>
      </c>
      <c r="N31" s="3166">
        <v>-27.218290684877871</v>
      </c>
      <c r="O31" s="3166">
        <v>-100</v>
      </c>
      <c r="P31" s="4171">
        <v>-14.485645814872868</v>
      </c>
    </row>
    <row r="32" spans="1:16" ht="16.5" thickBot="1">
      <c r="A32" s="4166" t="s">
        <v>731</v>
      </c>
      <c r="B32" s="4175">
        <f t="shared" ref="B32:F32" si="3">SUM(B28:B31)</f>
        <v>399.562006</v>
      </c>
      <c r="C32" s="4176">
        <f>SUM(C28:C31)</f>
        <v>6.4875550000000004</v>
      </c>
      <c r="D32" s="4167">
        <f t="shared" si="3"/>
        <v>31.479337000000001</v>
      </c>
      <c r="E32" s="4175">
        <f t="shared" si="3"/>
        <v>25.866949999999999</v>
      </c>
      <c r="F32" s="4167">
        <f t="shared" si="3"/>
        <v>0.60508200000000001</v>
      </c>
      <c r="G32" s="4177">
        <f>SUM(G28:G31)</f>
        <v>464.00092999999998</v>
      </c>
      <c r="J32" s="3325" t="s">
        <v>731</v>
      </c>
      <c r="K32" s="3229">
        <v>-0.12399450343775698</v>
      </c>
      <c r="L32" s="3228">
        <v>21.810127269146179</v>
      </c>
      <c r="M32" s="3229">
        <v>181.52530007043646</v>
      </c>
      <c r="N32" s="3326">
        <v>-4.9789062829462978</v>
      </c>
      <c r="O32" s="3229">
        <v>195.44153979863876</v>
      </c>
      <c r="P32" s="3327">
        <v>4.5063966581750208</v>
      </c>
    </row>
    <row r="33" spans="1:29">
      <c r="A33" s="3200" t="s">
        <v>725</v>
      </c>
      <c r="B33" s="3175">
        <v>81.968874999999997</v>
      </c>
      <c r="C33" s="3187">
        <v>0.60965800000000003</v>
      </c>
      <c r="D33" s="3175">
        <v>2.7277809999999998</v>
      </c>
      <c r="E33" s="3175">
        <v>6.7968339999999996</v>
      </c>
      <c r="F33" s="3175">
        <v>4.1223999999999997E-2</v>
      </c>
      <c r="G33" s="3176">
        <f>SUM(B33:F33)</f>
        <v>92.14437199999999</v>
      </c>
      <c r="H33" s="3314"/>
      <c r="I33" s="3204"/>
      <c r="J33" s="3173" t="s">
        <v>725</v>
      </c>
      <c r="K33" s="3177">
        <v>-15.400114236699679</v>
      </c>
      <c r="L33" s="3177">
        <v>-62.496455157200323</v>
      </c>
      <c r="M33" s="3177">
        <v>-66.754856246475498</v>
      </c>
      <c r="N33" s="3177">
        <v>-15.133861280117799</v>
      </c>
      <c r="O33" s="3177">
        <v>-78.883851965680634</v>
      </c>
      <c r="P33" s="3188">
        <v>-19.822042965323277</v>
      </c>
    </row>
    <row r="34" spans="1:29">
      <c r="A34" s="3205" t="s">
        <v>726</v>
      </c>
      <c r="B34" s="3160">
        <v>89.071956</v>
      </c>
      <c r="C34" s="3190">
        <v>2.0547559999999998</v>
      </c>
      <c r="D34" s="3160">
        <v>5.3194090000000003</v>
      </c>
      <c r="E34" s="3160">
        <v>8.7170670000000001</v>
      </c>
      <c r="F34" s="3160">
        <v>5.6666000000000001E-2</v>
      </c>
      <c r="G34" s="3181">
        <f>SUM(B34:F34)</f>
        <v>105.21985400000001</v>
      </c>
      <c r="H34" s="3314"/>
      <c r="I34" s="3204"/>
      <c r="J34" s="3202" t="s">
        <v>726</v>
      </c>
      <c r="K34" s="3163">
        <v>-25.630160338003535</v>
      </c>
      <c r="L34" s="3163">
        <v>-4.2191018647096286</v>
      </c>
      <c r="M34" s="3163">
        <v>-30.063762114644007</v>
      </c>
      <c r="N34" s="3163">
        <v>106.26701920537761</v>
      </c>
      <c r="O34" s="3163">
        <v>-85.989021857383051</v>
      </c>
      <c r="P34" s="3191">
        <v>-21.566001287714798</v>
      </c>
      <c r="AA34" s="3328"/>
      <c r="AB34" s="3204"/>
      <c r="AC34" s="3329"/>
    </row>
    <row r="35" spans="1:29">
      <c r="A35" s="3205" t="s">
        <v>727</v>
      </c>
      <c r="B35" s="3160">
        <v>80.123317</v>
      </c>
      <c r="C35" s="3190">
        <v>1.486583</v>
      </c>
      <c r="D35" s="3160">
        <v>7.4083410000000001</v>
      </c>
      <c r="E35" s="3160">
        <v>4.9538789999999997</v>
      </c>
      <c r="F35" s="3160">
        <v>0.15575800000000001</v>
      </c>
      <c r="G35" s="3181">
        <f>SUM(B35:F35)</f>
        <v>94.127877999999995</v>
      </c>
      <c r="H35" s="3314"/>
      <c r="I35" s="3204"/>
      <c r="J35" s="3206" t="s">
        <v>727</v>
      </c>
      <c r="K35" s="3163">
        <v>-17.634830759279922</v>
      </c>
      <c r="L35" s="3163">
        <v>-21.960910714932538</v>
      </c>
      <c r="M35" s="3163">
        <v>17.147683253443688</v>
      </c>
      <c r="N35" s="3163">
        <v>-33.994158460259555</v>
      </c>
      <c r="O35" s="3163">
        <v>2775.3553627469082</v>
      </c>
      <c r="P35" s="3191">
        <v>-16.713993644832726</v>
      </c>
      <c r="AA35" s="3329"/>
      <c r="AB35" s="3329"/>
      <c r="AC35" s="3329"/>
    </row>
    <row r="36" spans="1:29">
      <c r="A36" s="3165" t="s">
        <v>728</v>
      </c>
      <c r="B36" s="3216">
        <v>84.935545000000005</v>
      </c>
      <c r="C36" s="3223">
        <v>1.165305</v>
      </c>
      <c r="D36" s="3216">
        <v>10.162203999999999</v>
      </c>
      <c r="E36" s="3216">
        <v>3.5163929999999999</v>
      </c>
      <c r="F36" s="3216">
        <v>0.13445699999999999</v>
      </c>
      <c r="G36" s="4170">
        <f>SUM(B36:F36)</f>
        <v>99.913904000000002</v>
      </c>
      <c r="H36" s="3314"/>
      <c r="I36" s="3328"/>
      <c r="J36" s="3165" t="s">
        <v>728</v>
      </c>
      <c r="K36" s="3166">
        <v>-0.8050569510911032</v>
      </c>
      <c r="L36" s="3166">
        <v>43.551836366637673</v>
      </c>
      <c r="M36" s="3166">
        <v>8.7533331927837139</v>
      </c>
      <c r="N36" s="3166">
        <v>-42.60581604477813</v>
      </c>
      <c r="O36" s="3166" t="s">
        <v>597</v>
      </c>
      <c r="P36" s="4171">
        <v>-1.9564242723681673</v>
      </c>
      <c r="AA36" s="3329"/>
      <c r="AB36" s="3329"/>
      <c r="AC36" s="3329"/>
    </row>
    <row r="37" spans="1:29" s="3330" customFormat="1" ht="16.5" thickBot="1">
      <c r="A37" s="4182" t="s">
        <v>771</v>
      </c>
      <c r="B37" s="4175">
        <f>SUM(B33:B36)</f>
        <v>336.099693</v>
      </c>
      <c r="C37" s="4176">
        <f>SUM(C33:C36)</f>
        <v>5.3163020000000003</v>
      </c>
      <c r="D37" s="4167">
        <f t="shared" ref="D37:F37" si="4">SUM(D33:D36)</f>
        <v>25.617735</v>
      </c>
      <c r="E37" s="4175">
        <f t="shared" si="4"/>
        <v>23.984173000000002</v>
      </c>
      <c r="F37" s="4167">
        <f t="shared" si="4"/>
        <v>0.38810499999999998</v>
      </c>
      <c r="G37" s="4177">
        <f>SUM(G33:G36)</f>
        <v>391.40600799999999</v>
      </c>
      <c r="H37" s="3314"/>
      <c r="I37" s="3329"/>
      <c r="J37" s="3209" t="s">
        <v>771</v>
      </c>
      <c r="K37" s="3156">
        <v>-15.882969863756273</v>
      </c>
      <c r="L37" s="3210">
        <v>-18.05384308880619</v>
      </c>
      <c r="M37" s="3156">
        <v>-18.620474757775241</v>
      </c>
      <c r="N37" s="3157">
        <v>-7.2786973338565133</v>
      </c>
      <c r="O37" s="3156">
        <v>-35.859106699587826</v>
      </c>
      <c r="P37" s="3158">
        <v>-15.645425969297094</v>
      </c>
      <c r="AA37" s="3145"/>
      <c r="AB37" s="3204"/>
      <c r="AC37" s="3331"/>
    </row>
    <row r="38" spans="1:29" s="3330" customFormat="1" ht="15.75">
      <c r="A38" s="3200" t="s">
        <v>765</v>
      </c>
      <c r="B38" s="3175">
        <v>76.724339000000001</v>
      </c>
      <c r="C38" s="3187">
        <v>1.628503</v>
      </c>
      <c r="D38" s="3175">
        <v>10.433913</v>
      </c>
      <c r="E38" s="3175">
        <v>3.5713689999999998</v>
      </c>
      <c r="F38" s="3175">
        <v>0.32774500000000001</v>
      </c>
      <c r="G38" s="3197">
        <f>SUM(B38:F38)</f>
        <v>92.685868999999997</v>
      </c>
      <c r="H38" s="3314"/>
      <c r="I38" s="3329"/>
      <c r="J38" s="3173" t="s">
        <v>765</v>
      </c>
      <c r="K38" s="3177">
        <v>-6.398204196409921</v>
      </c>
      <c r="L38" s="3177">
        <v>167.11746585790723</v>
      </c>
      <c r="M38" s="3177">
        <v>282.50552372056268</v>
      </c>
      <c r="N38" s="3177">
        <v>-47.455403501100655</v>
      </c>
      <c r="O38" s="3177">
        <v>695.03444595381336</v>
      </c>
      <c r="P38" s="3188">
        <v>0.5876615014533968</v>
      </c>
      <c r="AA38" s="3145"/>
      <c r="AB38" s="3204"/>
      <c r="AC38" s="3331"/>
    </row>
    <row r="39" spans="1:29" s="3330" customFormat="1" ht="15.75">
      <c r="A39" s="3205" t="s">
        <v>769</v>
      </c>
      <c r="B39" s="3160">
        <v>86.958326</v>
      </c>
      <c r="C39" s="3190">
        <v>1.6900329999999999</v>
      </c>
      <c r="D39" s="3160">
        <v>5.3208440000000001</v>
      </c>
      <c r="E39" s="3160">
        <v>5.466494</v>
      </c>
      <c r="F39" s="3160">
        <v>0.154921</v>
      </c>
      <c r="G39" s="3162">
        <f>SUM(B39:F39)</f>
        <v>99.590617999999992</v>
      </c>
      <c r="H39" s="3314"/>
      <c r="I39" s="3145"/>
      <c r="J39" s="3211" t="s">
        <v>769</v>
      </c>
      <c r="K39" s="3163">
        <v>-2.3729466545003248</v>
      </c>
      <c r="L39" s="3163">
        <v>-17.750185423476069</v>
      </c>
      <c r="M39" s="3163">
        <v>2.6976681056112284E-2</v>
      </c>
      <c r="N39" s="3163">
        <v>-37.289755831864092</v>
      </c>
      <c r="O39" s="3163">
        <v>173.39321639078105</v>
      </c>
      <c r="P39" s="3191">
        <v>-5.3499751102106785</v>
      </c>
      <c r="AA39" s="3145"/>
      <c r="AB39" s="3204"/>
      <c r="AC39" s="3331"/>
    </row>
    <row r="40" spans="1:29" s="3330" customFormat="1" ht="15.75">
      <c r="A40" s="3205" t="s">
        <v>755</v>
      </c>
      <c r="B40" s="3160">
        <v>81.829217</v>
      </c>
      <c r="C40" s="3190">
        <v>1.2153700000000001</v>
      </c>
      <c r="D40" s="3160">
        <v>12.311175</v>
      </c>
      <c r="E40" s="3160">
        <v>5.5218889999999998</v>
      </c>
      <c r="F40" s="3160">
        <v>0.25662800000000002</v>
      </c>
      <c r="G40" s="3162">
        <f>SUM(B40:F40)</f>
        <v>101.13427900000002</v>
      </c>
      <c r="H40" s="3314"/>
      <c r="I40" s="3145"/>
      <c r="J40" s="3205" t="s">
        <v>755</v>
      </c>
      <c r="K40" s="3163">
        <v>2.1290930828537569</v>
      </c>
      <c r="L40" s="3163">
        <v>-18.244053645171505</v>
      </c>
      <c r="M40" s="3163">
        <v>66.17991801403312</v>
      </c>
      <c r="N40" s="3163">
        <v>11.46596434834197</v>
      </c>
      <c r="O40" s="3163">
        <v>64.760718550572051</v>
      </c>
      <c r="P40" s="3191">
        <v>7.4434919270144633</v>
      </c>
      <c r="AA40" s="3314"/>
      <c r="AB40" s="3204"/>
      <c r="AC40" s="3331"/>
    </row>
    <row r="41" spans="1:29" s="3330" customFormat="1" ht="15.75">
      <c r="A41" s="3205" t="s">
        <v>770</v>
      </c>
      <c r="B41" s="3160">
        <v>88.088369999999998</v>
      </c>
      <c r="C41" s="3190">
        <v>1.0134730000000001</v>
      </c>
      <c r="D41" s="3160">
        <v>9.5366389999999992</v>
      </c>
      <c r="E41" s="3160">
        <v>3.7106669999999999</v>
      </c>
      <c r="F41" s="3160">
        <v>0.12884599999999999</v>
      </c>
      <c r="G41" s="3162">
        <f>SUM(B41:F41)</f>
        <v>102.47799499999999</v>
      </c>
      <c r="H41" s="3314"/>
      <c r="I41" s="3145"/>
      <c r="J41" s="3205" t="s">
        <v>770</v>
      </c>
      <c r="K41" s="3163">
        <v>3.7120206858035658</v>
      </c>
      <c r="L41" s="3163">
        <v>-13.029378574707906</v>
      </c>
      <c r="M41" s="3163">
        <v>-6.1558004543109064</v>
      </c>
      <c r="N41" s="3163">
        <v>5.5248090870389177</v>
      </c>
      <c r="O41" s="3163">
        <v>-4.1730813568650262</v>
      </c>
      <c r="P41" s="3191">
        <v>2.5663004820630277</v>
      </c>
      <c r="AA41" s="3329"/>
      <c r="AB41" s="3329"/>
      <c r="AC41" s="3329"/>
    </row>
    <row r="42" spans="1:29" s="3330" customFormat="1" ht="16.5" thickBot="1">
      <c r="A42" s="3209" t="s">
        <v>789</v>
      </c>
      <c r="B42" s="3193">
        <f>SUM(B38:B41)</f>
        <v>333.60025199999995</v>
      </c>
      <c r="C42" s="3194">
        <f>SUM(C38:C41)</f>
        <v>5.5473790000000003</v>
      </c>
      <c r="D42" s="3153">
        <f t="shared" ref="D42:F42" si="5">SUM(D38:D41)</f>
        <v>37.602571000000005</v>
      </c>
      <c r="E42" s="3193">
        <f t="shared" si="5"/>
        <v>18.270419</v>
      </c>
      <c r="F42" s="3153">
        <f t="shared" si="5"/>
        <v>0.86814000000000013</v>
      </c>
      <c r="G42" s="3195">
        <f>SUM(G38:G41)</f>
        <v>395.88876099999993</v>
      </c>
      <c r="H42" s="3314"/>
      <c r="I42" s="3314"/>
      <c r="J42" s="3209" t="s">
        <v>789</v>
      </c>
      <c r="K42" s="3156">
        <v>-0.74366060191553629</v>
      </c>
      <c r="L42" s="3210">
        <v>4.3465739907176015</v>
      </c>
      <c r="M42" s="3156">
        <v>46.783355359090137</v>
      </c>
      <c r="N42" s="3157">
        <v>-23.82301862148843</v>
      </c>
      <c r="O42" s="3156">
        <v>123.68688885739689</v>
      </c>
      <c r="P42" s="3158">
        <v>1.1452948877575579</v>
      </c>
      <c r="AA42" s="3329"/>
      <c r="AB42" s="3329"/>
      <c r="AC42" s="3329"/>
    </row>
    <row r="43" spans="1:29" s="3330" customFormat="1" ht="15.75">
      <c r="A43" s="3159" t="s">
        <v>792</v>
      </c>
      <c r="B43" s="3180">
        <v>91.574214999999995</v>
      </c>
      <c r="C43" s="3190">
        <v>0.85460000000000003</v>
      </c>
      <c r="D43" s="3160">
        <v>3.9150429999999998</v>
      </c>
      <c r="E43" s="3180">
        <v>6.3519319999999997</v>
      </c>
      <c r="F43" s="3160">
        <v>0.458677</v>
      </c>
      <c r="G43" s="4183">
        <f>SUM(B43:F43)</f>
        <v>103.154467</v>
      </c>
      <c r="H43" s="3314"/>
      <c r="I43" s="3329"/>
      <c r="J43" s="3159" t="s">
        <v>792</v>
      </c>
      <c r="K43" s="3163">
        <v>19.354843839058674</v>
      </c>
      <c r="L43" s="3163">
        <v>-47.522356421818081</v>
      </c>
      <c r="M43" s="3163">
        <v>-62.477710902899041</v>
      </c>
      <c r="N43" s="3163">
        <v>77.857062655805095</v>
      </c>
      <c r="O43" s="3163">
        <v>39.949350867290121</v>
      </c>
      <c r="P43" s="3191">
        <v>11.294707718605949</v>
      </c>
      <c r="AA43" s="3145"/>
      <c r="AB43" s="3204"/>
      <c r="AC43" s="3145"/>
    </row>
    <row r="44" spans="1:29" s="3330" customFormat="1" ht="15.75">
      <c r="A44" s="3159" t="s">
        <v>798</v>
      </c>
      <c r="B44" s="3180">
        <v>84.939794000000006</v>
      </c>
      <c r="C44" s="3190">
        <v>1.9325380000000001</v>
      </c>
      <c r="D44" s="3160">
        <v>4.5155810000000001</v>
      </c>
      <c r="E44" s="3160">
        <v>5.4023669999999999</v>
      </c>
      <c r="F44" s="3160">
        <v>0.136932</v>
      </c>
      <c r="G44" s="3181">
        <f>SUM(B44:F44)</f>
        <v>96.927211999999997</v>
      </c>
      <c r="H44" s="3314"/>
      <c r="I44" s="3329"/>
      <c r="J44" s="3159" t="s">
        <v>798</v>
      </c>
      <c r="K44" s="3163">
        <v>-2.3212636361008094</v>
      </c>
      <c r="L44" s="3163">
        <v>14.34912809394848</v>
      </c>
      <c r="M44" s="3163">
        <v>-15.134121579208113</v>
      </c>
      <c r="N44" s="3163">
        <v>-1.1730919305865939</v>
      </c>
      <c r="O44" s="3163">
        <v>-11.611724685484859</v>
      </c>
      <c r="P44" s="3191">
        <v>-2.674354325223689</v>
      </c>
    </row>
    <row r="45" spans="1:29">
      <c r="A45" s="3205" t="s">
        <v>787</v>
      </c>
      <c r="B45" s="3160">
        <v>87.390005000000002</v>
      </c>
      <c r="C45" s="3190">
        <v>1.447327</v>
      </c>
      <c r="D45" s="3160">
        <v>8.1307080000000003</v>
      </c>
      <c r="E45" s="3160">
        <v>4.2835809999999999</v>
      </c>
      <c r="F45" s="3160">
        <v>0</v>
      </c>
      <c r="G45" s="3181">
        <f>SUM(B45:F45)</f>
        <v>101.251621</v>
      </c>
      <c r="H45" s="3314"/>
      <c r="J45" s="3205" t="s">
        <v>787</v>
      </c>
      <c r="K45" s="3163">
        <v>6.7956021136069182</v>
      </c>
      <c r="L45" s="3163">
        <v>19.085299127014821</v>
      </c>
      <c r="M45" s="3163">
        <v>-33.956685694095</v>
      </c>
      <c r="N45" s="3163">
        <v>-22.425441728365058</v>
      </c>
      <c r="O45" s="3163">
        <v>-100</v>
      </c>
      <c r="P45" s="3191">
        <v>0.11602594210413031</v>
      </c>
    </row>
    <row r="46" spans="1:29" s="3330" customFormat="1" ht="15.75">
      <c r="A46" s="3165" t="s">
        <v>799</v>
      </c>
      <c r="B46" s="3216">
        <v>76.611039000000005</v>
      </c>
      <c r="C46" s="3223">
        <v>1.681929</v>
      </c>
      <c r="D46" s="3216">
        <v>10.318014</v>
      </c>
      <c r="E46" s="3216">
        <v>5.4073349999999998</v>
      </c>
      <c r="F46" s="3216">
        <v>1.7719999999999999E-3</v>
      </c>
      <c r="G46" s="4170">
        <f>SUM(B46:F46)</f>
        <v>94.020089000000013</v>
      </c>
      <c r="H46" s="3314"/>
      <c r="I46" s="3145"/>
      <c r="J46" s="3205" t="s">
        <v>799</v>
      </c>
      <c r="K46" s="3163">
        <v>-13.029337470996452</v>
      </c>
      <c r="L46" s="3163">
        <v>65.956961852955118</v>
      </c>
      <c r="M46" s="3163">
        <v>8.1934002115420412</v>
      </c>
      <c r="N46" s="3163">
        <v>45.724070632045397</v>
      </c>
      <c r="O46" s="3163">
        <v>-98.624714775778841</v>
      </c>
      <c r="P46" s="3191">
        <v>-8.25338747113463</v>
      </c>
    </row>
    <row r="47" spans="1:29" s="3330" customFormat="1" ht="16.5" thickBot="1">
      <c r="A47" s="3209" t="s">
        <v>827</v>
      </c>
      <c r="B47" s="3193">
        <f>SUM(B43:B46)</f>
        <v>340.51505299999997</v>
      </c>
      <c r="C47" s="3194">
        <f>SUM(C43:C46)</f>
        <v>5.9163940000000004</v>
      </c>
      <c r="D47" s="3153">
        <f t="shared" ref="D47:F47" si="6">SUM(D43:D46)</f>
        <v>26.879345999999998</v>
      </c>
      <c r="E47" s="3193">
        <f t="shared" si="6"/>
        <v>21.445215000000001</v>
      </c>
      <c r="F47" s="3153">
        <f t="shared" si="6"/>
        <v>0.59738100000000005</v>
      </c>
      <c r="G47" s="3195">
        <f>SUM(G43:G46)</f>
        <v>395.35338899999999</v>
      </c>
      <c r="H47" s="3314"/>
      <c r="I47" s="3314"/>
      <c r="J47" s="3209" t="s">
        <v>827</v>
      </c>
      <c r="K47" s="3156">
        <v>2.0727805085710997</v>
      </c>
      <c r="L47" s="3210">
        <v>6.6520603694104778</v>
      </c>
      <c r="M47" s="3156">
        <v>-28.517265481660829</v>
      </c>
      <c r="N47" s="3157">
        <v>17.376700556237921</v>
      </c>
      <c r="O47" s="3156">
        <v>-31.18840279217639</v>
      </c>
      <c r="P47" s="3158">
        <v>-0.13523293731492458</v>
      </c>
    </row>
    <row r="48" spans="1:29" s="3330" customFormat="1" ht="15.75">
      <c r="A48" s="3159" t="s">
        <v>825</v>
      </c>
      <c r="B48" s="3180">
        <v>77.618110999999999</v>
      </c>
      <c r="C48" s="3190">
        <v>1.7342420000000001</v>
      </c>
      <c r="D48" s="3160">
        <v>11.934885</v>
      </c>
      <c r="E48" s="3180">
        <v>7.6572100000000001</v>
      </c>
      <c r="F48" s="3160">
        <v>9.2189999999999998E-3</v>
      </c>
      <c r="G48" s="4183">
        <f>SUM(B48:F48)</f>
        <v>98.953666999999996</v>
      </c>
      <c r="H48" s="3314"/>
      <c r="I48" s="3145"/>
      <c r="J48" s="3159" t="s">
        <v>825</v>
      </c>
      <c r="K48" s="3163">
        <v>-16.184847448596742</v>
      </c>
      <c r="L48" s="3163">
        <v>102.93025977065295</v>
      </c>
      <c r="M48" s="3163">
        <v>204.84684331691886</v>
      </c>
      <c r="N48" s="3163">
        <v>20.549306888046033</v>
      </c>
      <c r="O48" s="3163">
        <v>-97.99008888607888</v>
      </c>
      <c r="P48" s="3191">
        <v>-4.91092935413063</v>
      </c>
    </row>
    <row r="49" spans="1:17" s="3330" customFormat="1" ht="15.75">
      <c r="A49" s="3159" t="s">
        <v>829</v>
      </c>
      <c r="B49" s="3180">
        <v>96.966192000000007</v>
      </c>
      <c r="C49" s="3190">
        <v>3.1984110000000001</v>
      </c>
      <c r="D49" s="3160">
        <v>9.5199719999999992</v>
      </c>
      <c r="E49" s="3160">
        <v>9.4009420000000006</v>
      </c>
      <c r="F49" s="3160">
        <v>0</v>
      </c>
      <c r="G49" s="3181">
        <f>SUM(B49:F49)</f>
        <v>119.085517</v>
      </c>
      <c r="H49" s="3314"/>
      <c r="I49" s="3145"/>
      <c r="J49" s="3159" t="s">
        <v>829</v>
      </c>
      <c r="K49" s="3163">
        <v>13.718682906153504</v>
      </c>
      <c r="L49" s="3163">
        <v>65.503136290204907</v>
      </c>
      <c r="M49" s="3163">
        <v>110.82496360933396</v>
      </c>
      <c r="N49" s="3163">
        <v>74.015241837513088</v>
      </c>
      <c r="O49" s="3163">
        <v>-100</v>
      </c>
      <c r="P49" s="3191">
        <v>22.475141449441466</v>
      </c>
    </row>
    <row r="50" spans="1:17" s="3330" customFormat="1" ht="15.75">
      <c r="A50" s="3205" t="s">
        <v>844</v>
      </c>
      <c r="B50" s="3160">
        <v>81.080726999999996</v>
      </c>
      <c r="C50" s="3190">
        <v>3.3538679999999998</v>
      </c>
      <c r="D50" s="3160">
        <v>8.7798619999999996</v>
      </c>
      <c r="E50" s="3160">
        <v>10.034691</v>
      </c>
      <c r="F50" s="3160">
        <v>3.5279999999999999E-3</v>
      </c>
      <c r="G50" s="3181">
        <f>SUM(B50:F50)</f>
        <v>103.25267599999999</v>
      </c>
      <c r="H50" s="3314"/>
      <c r="I50" s="3145"/>
      <c r="J50" s="3205" t="s">
        <v>844</v>
      </c>
      <c r="K50" s="3163">
        <v>-8.2398336056852202</v>
      </c>
      <c r="L50" s="3163">
        <v>131.72842073698615</v>
      </c>
      <c r="M50" s="3163">
        <v>7.9839787629810246</v>
      </c>
      <c r="N50" s="3163">
        <v>134.2593965189406</v>
      </c>
      <c r="O50" s="3163">
        <v>0</v>
      </c>
      <c r="P50" s="3191">
        <v>1.0958264065718026</v>
      </c>
    </row>
    <row r="51" spans="1:17" s="3330" customFormat="1" ht="15.75">
      <c r="A51" s="3165" t="s">
        <v>845</v>
      </c>
      <c r="B51" s="3216">
        <v>87.379067000000006</v>
      </c>
      <c r="C51" s="3223">
        <v>2.5868699999999998</v>
      </c>
      <c r="D51" s="3216">
        <v>10.966053</v>
      </c>
      <c r="E51" s="3216">
        <v>11.17295</v>
      </c>
      <c r="F51" s="3216">
        <v>1.3960000000000001E-3</v>
      </c>
      <c r="G51" s="4170">
        <f>SUM(B51:F51)</f>
        <v>112.10633600000001</v>
      </c>
      <c r="H51" s="3314"/>
      <c r="I51" s="3145"/>
      <c r="J51" s="3205" t="s">
        <v>845</v>
      </c>
      <c r="K51" s="3163">
        <v>15.816899441867633</v>
      </c>
      <c r="L51" s="3163">
        <v>53.803757471332005</v>
      </c>
      <c r="M51" s="3163">
        <v>6.2806563356087679</v>
      </c>
      <c r="N51" s="3163">
        <v>106.62581474977969</v>
      </c>
      <c r="O51" s="3163">
        <v>-21.218961625282162</v>
      </c>
      <c r="P51" s="3191">
        <v>20.671869391657353</v>
      </c>
    </row>
    <row r="52" spans="1:17" s="3330" customFormat="1" ht="16.5" thickBot="1">
      <c r="A52" s="3209" t="s">
        <v>867</v>
      </c>
      <c r="B52" s="3193">
        <f t="shared" ref="B52:G52" si="7">SUM(B48:B51)</f>
        <v>343.04409700000002</v>
      </c>
      <c r="C52" s="3194">
        <f t="shared" si="7"/>
        <v>10.873391</v>
      </c>
      <c r="D52" s="3153">
        <f t="shared" si="7"/>
        <v>41.200772000000001</v>
      </c>
      <c r="E52" s="3193">
        <f t="shared" si="7"/>
        <v>38.265793000000002</v>
      </c>
      <c r="F52" s="3153">
        <f t="shared" si="7"/>
        <v>1.4142999999999999E-2</v>
      </c>
      <c r="G52" s="3195">
        <f t="shared" si="7"/>
        <v>433.39819599999998</v>
      </c>
      <c r="H52" s="3314"/>
      <c r="I52" s="3145"/>
      <c r="J52" s="3209" t="s">
        <v>867</v>
      </c>
      <c r="K52" s="3156">
        <f t="shared" ref="K52:L57" si="8">SUM(B52/B47)*100-100</f>
        <v>0.74271136553838346</v>
      </c>
      <c r="L52" s="3156">
        <f t="shared" ref="L52:P52" si="9">SUM(C52/C47)*100-100</f>
        <v>83.784092134499474</v>
      </c>
      <c r="M52" s="3156">
        <f t="shared" si="9"/>
        <v>53.280410914759614</v>
      </c>
      <c r="N52" s="3156">
        <f t="shared" si="9"/>
        <v>78.435110116639095</v>
      </c>
      <c r="O52" s="3156">
        <f t="shared" si="9"/>
        <v>-97.632499192307762</v>
      </c>
      <c r="P52" s="3156">
        <f t="shared" si="9"/>
        <v>9.622987448325631</v>
      </c>
    </row>
    <row r="53" spans="1:17" s="4024" customFormat="1">
      <c r="A53" s="3159" t="s">
        <v>846</v>
      </c>
      <c r="B53" s="3180">
        <v>79.164445000000001</v>
      </c>
      <c r="C53" s="3187">
        <v>2.28024</v>
      </c>
      <c r="D53" s="3160">
        <v>15.958686999999999</v>
      </c>
      <c r="E53" s="3175">
        <v>12.29294</v>
      </c>
      <c r="F53" s="3160">
        <v>0</v>
      </c>
      <c r="G53" s="3176">
        <f>SUM(B53:F53)</f>
        <v>109.69631200000001</v>
      </c>
      <c r="H53" s="4022"/>
      <c r="I53" s="4023"/>
      <c r="J53" s="3159" t="s">
        <v>846</v>
      </c>
      <c r="K53" s="3163">
        <f t="shared" si="8"/>
        <v>1.9922334878775985</v>
      </c>
      <c r="L53" s="3163">
        <f>SUM(C53/C48)*100-100</f>
        <v>31.483380058838378</v>
      </c>
      <c r="M53" s="3163">
        <f>SUM(D53/D48)*100-100</f>
        <v>33.71462732988212</v>
      </c>
      <c r="N53" s="3163">
        <f>SUM(E53/E48)*100-100</f>
        <v>60.540719139216492</v>
      </c>
      <c r="O53" s="3163">
        <f>SUM(F53/F48)*100-100</f>
        <v>-100</v>
      </c>
      <c r="P53" s="3191">
        <f t="shared" ref="P53" si="10">SUM(G53/G48)*100-100</f>
        <v>10.856237394416127</v>
      </c>
    </row>
    <row r="54" spans="1:17" s="4024" customFormat="1">
      <c r="A54" s="3212" t="s">
        <v>868</v>
      </c>
      <c r="B54" s="3160">
        <v>88.008852000000005</v>
      </c>
      <c r="C54" s="3190">
        <v>2.170401</v>
      </c>
      <c r="D54" s="3160">
        <v>4.107005</v>
      </c>
      <c r="E54" s="3180">
        <v>9.8016079999999999</v>
      </c>
      <c r="F54" s="3160">
        <v>0</v>
      </c>
      <c r="G54" s="3181">
        <f>SUM(B54:F54)</f>
        <v>104.08786600000001</v>
      </c>
      <c r="H54" s="4025"/>
      <c r="I54" s="4023"/>
      <c r="J54" s="3159" t="s">
        <v>868</v>
      </c>
      <c r="K54" s="3163">
        <f t="shared" si="8"/>
        <v>-9.2375907677183022</v>
      </c>
      <c r="L54" s="3163">
        <f t="shared" ref="L54:N57" si="11">SUM(C54/C49)*100-100</f>
        <v>-32.141272650700614</v>
      </c>
      <c r="M54" s="3163">
        <f t="shared" si="11"/>
        <v>-56.859064291365556</v>
      </c>
      <c r="N54" s="3163">
        <f t="shared" si="11"/>
        <v>4.261977150800405</v>
      </c>
      <c r="O54" s="3163">
        <v>0</v>
      </c>
      <c r="P54" s="3191">
        <f>SUM(G54/G49)*100-100</f>
        <v>-12.594017625165947</v>
      </c>
    </row>
    <row r="55" spans="1:17" s="4027" customFormat="1" ht="15.75">
      <c r="A55" s="3205" t="s">
        <v>881</v>
      </c>
      <c r="B55" s="3160">
        <v>74.367896999999999</v>
      </c>
      <c r="C55" s="3190">
        <v>1.9701630000000001</v>
      </c>
      <c r="D55" s="3160">
        <v>3.4623059999999999</v>
      </c>
      <c r="E55" s="3160">
        <v>12.133035</v>
      </c>
      <c r="F55" s="3160">
        <v>4.7349999999999996E-3</v>
      </c>
      <c r="G55" s="3181">
        <f>SUM(B55:F55)</f>
        <v>91.938136</v>
      </c>
      <c r="H55" s="4026"/>
      <c r="I55" s="4024"/>
      <c r="J55" s="3205" t="s">
        <v>881</v>
      </c>
      <c r="K55" s="3163">
        <f t="shared" si="8"/>
        <v>-8.2791931552365128</v>
      </c>
      <c r="L55" s="3163">
        <f t="shared" si="11"/>
        <v>-41.256990436117334</v>
      </c>
      <c r="M55" s="3163">
        <f t="shared" si="11"/>
        <v>-60.565371073030533</v>
      </c>
      <c r="N55" s="3163">
        <f t="shared" si="11"/>
        <v>20.910898003735227</v>
      </c>
      <c r="O55" s="3163">
        <v>0</v>
      </c>
      <c r="P55" s="3191">
        <f>SUM(G55/G50)*100-100</f>
        <v>-10.958108243121941</v>
      </c>
    </row>
    <row r="56" spans="1:17" s="4027" customFormat="1" ht="15.75">
      <c r="A56" s="3165" t="s">
        <v>898</v>
      </c>
      <c r="B56" s="3216">
        <v>80.674313999999995</v>
      </c>
      <c r="C56" s="3223">
        <v>2.549785</v>
      </c>
      <c r="D56" s="3216">
        <v>3.4591630000000002</v>
      </c>
      <c r="E56" s="3216">
        <v>9.7998580000000004</v>
      </c>
      <c r="F56" s="3216">
        <v>7.1242E-2</v>
      </c>
      <c r="G56" s="4170">
        <f>SUM(B56:F56)</f>
        <v>96.554361999999998</v>
      </c>
      <c r="H56" s="4026"/>
      <c r="I56" s="4024"/>
      <c r="J56" s="3165" t="s">
        <v>898</v>
      </c>
      <c r="K56" s="3163">
        <f t="shared" si="8"/>
        <v>-7.6731798933032991</v>
      </c>
      <c r="L56" s="3163">
        <f t="shared" si="8"/>
        <v>-1.4335857619439736</v>
      </c>
      <c r="M56" s="3163">
        <f t="shared" si="11"/>
        <v>-68.455715105516987</v>
      </c>
      <c r="N56" s="3163">
        <f t="shared" si="11"/>
        <v>-12.289431170818816</v>
      </c>
      <c r="O56" s="3163">
        <v>0</v>
      </c>
      <c r="P56" s="3191">
        <f>SUM(G56/G51)*100-100</f>
        <v>-13.872520104483669</v>
      </c>
    </row>
    <row r="57" spans="1:17" s="3330" customFormat="1" ht="16.5" thickBot="1">
      <c r="A57" s="3344" t="s">
        <v>912</v>
      </c>
      <c r="B57" s="3193">
        <f t="shared" ref="B57:G57" si="12">SUM(B53:B56)</f>
        <v>322.215508</v>
      </c>
      <c r="C57" s="3193">
        <f t="shared" si="12"/>
        <v>8.9705890000000004</v>
      </c>
      <c r="D57" s="3193">
        <f t="shared" si="12"/>
        <v>26.987160999999997</v>
      </c>
      <c r="E57" s="3193">
        <f t="shared" si="12"/>
        <v>44.027440999999996</v>
      </c>
      <c r="F57" s="3193">
        <f t="shared" si="12"/>
        <v>7.5977000000000003E-2</v>
      </c>
      <c r="G57" s="3195">
        <f t="shared" si="12"/>
        <v>402.27667599999995</v>
      </c>
      <c r="H57" s="3314"/>
      <c r="I57" s="3145"/>
      <c r="J57" s="3209" t="s">
        <v>908</v>
      </c>
      <c r="K57" s="3156">
        <f t="shared" si="8"/>
        <v>-6.0716943338045581</v>
      </c>
      <c r="L57" s="3156">
        <f t="shared" ref="L57:N60" si="13">SUM(C57/C52)*100-100</f>
        <v>-17.499619024092851</v>
      </c>
      <c r="M57" s="3156">
        <f t="shared" si="13"/>
        <v>-34.498409398736513</v>
      </c>
      <c r="N57" s="3156">
        <f t="shared" si="11"/>
        <v>15.056915193159568</v>
      </c>
      <c r="O57" s="3156">
        <v>0</v>
      </c>
      <c r="P57" s="3156">
        <f>SUM(G57/G52)*100-100</f>
        <v>-7.1808143843773706</v>
      </c>
    </row>
    <row r="58" spans="1:17">
      <c r="A58" s="3159" t="s">
        <v>905</v>
      </c>
      <c r="B58" s="3180">
        <v>94.205287999999996</v>
      </c>
      <c r="C58" s="3187">
        <v>2.942485</v>
      </c>
      <c r="D58" s="3160">
        <v>5.5352139999999999</v>
      </c>
      <c r="E58" s="3175">
        <v>11.776590000000001</v>
      </c>
      <c r="F58" s="3160">
        <v>0</v>
      </c>
      <c r="G58" s="3176">
        <f>SUM(B58:F58)</f>
        <v>114.459577</v>
      </c>
      <c r="H58" s="3204"/>
      <c r="I58" s="3151"/>
      <c r="J58" s="3189" t="str">
        <f>A58</f>
        <v>1-2017</v>
      </c>
      <c r="K58" s="3163">
        <f t="shared" ref="K58:K60" si="14">SUM(B58/B53)*100-100</f>
        <v>18.999492764712727</v>
      </c>
      <c r="L58" s="3163">
        <f t="shared" si="13"/>
        <v>29.042776198996592</v>
      </c>
      <c r="M58" s="3163">
        <f t="shared" si="13"/>
        <v>-65.315354577729352</v>
      </c>
      <c r="N58" s="3163">
        <f t="shared" si="13"/>
        <v>-4.2003784285939645</v>
      </c>
      <c r="O58" s="3163">
        <v>0</v>
      </c>
      <c r="P58" s="3191">
        <f t="shared" ref="P58:P60" si="15">SUM(G58/G53)*100-100</f>
        <v>4.3422289347339103</v>
      </c>
    </row>
    <row r="59" spans="1:17" s="3151" customFormat="1">
      <c r="A59" s="3159" t="s">
        <v>919</v>
      </c>
      <c r="B59" s="3180">
        <v>96.014025000000004</v>
      </c>
      <c r="C59" s="3190">
        <v>2.5318299999999998</v>
      </c>
      <c r="D59" s="3160">
        <v>4.2435140000000002</v>
      </c>
      <c r="E59" s="3160">
        <v>11.495613000000001</v>
      </c>
      <c r="F59" s="3160">
        <v>2.4229999999999998E-3</v>
      </c>
      <c r="G59" s="3181">
        <f>SUM(B59:F59)</f>
        <v>114.28740500000001</v>
      </c>
      <c r="H59" s="3204"/>
      <c r="J59" s="3189" t="str">
        <f>A59</f>
        <v>2-2017</v>
      </c>
      <c r="K59" s="3163">
        <f t="shared" si="14"/>
        <v>9.0958725379124417</v>
      </c>
      <c r="L59" s="3163">
        <f t="shared" si="13"/>
        <v>16.652637001180864</v>
      </c>
      <c r="M59" s="3163">
        <f t="shared" si="13"/>
        <v>3.3238089556745223</v>
      </c>
      <c r="N59" s="3163">
        <f t="shared" si="13"/>
        <v>17.282929494833922</v>
      </c>
      <c r="O59" s="3163">
        <v>0</v>
      </c>
      <c r="P59" s="3191">
        <f t="shared" si="15"/>
        <v>9.7989702277112798</v>
      </c>
    </row>
    <row r="60" spans="1:17" ht="15.75" thickBot="1">
      <c r="A60" s="3159" t="s">
        <v>926</v>
      </c>
      <c r="B60" s="3180">
        <v>88.483075999999997</v>
      </c>
      <c r="C60" s="3190">
        <v>3.105756</v>
      </c>
      <c r="D60" s="3160">
        <v>4.045687</v>
      </c>
      <c r="E60" s="3160">
        <v>10.733000000000001</v>
      </c>
      <c r="F60" s="3160">
        <v>2.5799999999999998E-3</v>
      </c>
      <c r="G60" s="3181">
        <f>SUM(B60:F60)</f>
        <v>106.370099</v>
      </c>
      <c r="H60" s="3204"/>
      <c r="I60" s="3151"/>
      <c r="J60" s="3189" t="str">
        <f>A60</f>
        <v>3-2017</v>
      </c>
      <c r="K60" s="3163">
        <f t="shared" si="14"/>
        <v>18.980204590160724</v>
      </c>
      <c r="L60" s="3163">
        <f t="shared" si="13"/>
        <v>57.639545560443452</v>
      </c>
      <c r="M60" s="3163">
        <f t="shared" si="13"/>
        <v>16.849492794686554</v>
      </c>
      <c r="N60" s="3163">
        <f t="shared" si="13"/>
        <v>-11.539033720746687</v>
      </c>
      <c r="O60" s="3163">
        <f>SUM(F60/F55)*100-100</f>
        <v>-45.512143611404433</v>
      </c>
      <c r="P60" s="3191">
        <f t="shared" si="15"/>
        <v>15.69747183040559</v>
      </c>
    </row>
    <row r="61" spans="1:17" s="94" customFormat="1" ht="12">
      <c r="A61" s="4133" t="s">
        <v>385</v>
      </c>
      <c r="B61" s="478"/>
      <c r="C61" s="478"/>
      <c r="D61" s="478"/>
      <c r="E61" s="478"/>
      <c r="F61" s="478"/>
      <c r="G61" s="478"/>
      <c r="H61" s="4134"/>
      <c r="J61" s="4135" t="s">
        <v>385</v>
      </c>
      <c r="K61" s="4136"/>
      <c r="L61" s="4136"/>
      <c r="M61" s="4136"/>
      <c r="N61" s="4136"/>
      <c r="O61" s="4136"/>
      <c r="P61" s="4136"/>
      <c r="Q61" s="208"/>
    </row>
    <row r="62" spans="1:17" s="94" customFormat="1" ht="12">
      <c r="A62" s="208" t="s">
        <v>596</v>
      </c>
      <c r="B62" s="208"/>
      <c r="C62" s="208"/>
      <c r="D62" s="208"/>
      <c r="E62" s="208"/>
      <c r="F62" s="208"/>
      <c r="G62" s="208"/>
      <c r="H62" s="4137"/>
      <c r="I62" s="208"/>
      <c r="J62" s="208"/>
      <c r="K62" s="208"/>
      <c r="L62" s="208"/>
      <c r="M62" s="208"/>
      <c r="N62" s="208"/>
      <c r="O62" s="208"/>
      <c r="P62" s="208"/>
    </row>
    <row r="63" spans="1:17">
      <c r="A63" s="3332"/>
      <c r="B63" s="3332"/>
      <c r="C63" s="3332"/>
      <c r="D63" s="3332"/>
      <c r="E63" s="3332"/>
      <c r="F63" s="3332"/>
      <c r="G63" s="3204"/>
      <c r="H63" s="3151"/>
      <c r="I63" s="3151"/>
      <c r="J63" s="3151"/>
      <c r="K63" s="3151"/>
      <c r="L63" s="3151"/>
      <c r="M63" s="3151"/>
      <c r="P63" s="3151"/>
    </row>
    <row r="64" spans="1:17">
      <c r="A64" s="3146"/>
      <c r="B64" s="3147"/>
      <c r="C64" s="3147"/>
      <c r="D64" s="3147"/>
      <c r="E64" s="3147"/>
      <c r="F64" s="3147"/>
      <c r="G64" s="3204"/>
    </row>
    <row r="65" spans="1:16">
      <c r="A65" s="3146"/>
      <c r="B65" s="3147"/>
      <c r="C65" s="3147"/>
      <c r="D65" s="3147"/>
      <c r="E65" s="3147"/>
      <c r="F65" s="3147"/>
      <c r="G65" s="3204"/>
    </row>
    <row r="66" spans="1:16">
      <c r="F66" s="3151"/>
      <c r="G66" s="3151"/>
      <c r="H66" s="3151"/>
      <c r="I66" s="3151"/>
      <c r="J66" s="3151"/>
      <c r="K66" s="3213"/>
      <c r="L66" s="3213"/>
      <c r="M66" s="3213"/>
      <c r="N66" s="3214"/>
      <c r="O66" s="3214"/>
      <c r="P66" s="3214"/>
    </row>
    <row r="67" spans="1:16" ht="15.75">
      <c r="A67" s="3148" t="s">
        <v>819</v>
      </c>
      <c r="B67" s="3147"/>
      <c r="C67" s="3147"/>
      <c r="D67" s="3147"/>
      <c r="E67" s="3147"/>
      <c r="F67" s="3147"/>
      <c r="G67" s="3147"/>
      <c r="H67" s="3151"/>
    </row>
    <row r="68" spans="1:16" ht="15.75" thickBot="1">
      <c r="A68" s="5063" t="s">
        <v>890</v>
      </c>
      <c r="B68" s="5064"/>
      <c r="C68" s="5064"/>
      <c r="D68" s="5064"/>
      <c r="E68" s="5064"/>
      <c r="F68" s="5064"/>
      <c r="J68" s="5063" t="s">
        <v>887</v>
      </c>
      <c r="K68" s="5064"/>
      <c r="L68" s="5064"/>
      <c r="M68" s="5064"/>
      <c r="N68" s="5064"/>
      <c r="O68" s="5064"/>
      <c r="P68" s="3151"/>
    </row>
    <row r="69" spans="1:16" s="3340" customFormat="1" ht="63.75" thickBot="1">
      <c r="A69" s="3303" t="s">
        <v>585</v>
      </c>
      <c r="B69" s="3291" t="s">
        <v>586</v>
      </c>
      <c r="C69" s="3291" t="s">
        <v>587</v>
      </c>
      <c r="D69" s="3291" t="s">
        <v>588</v>
      </c>
      <c r="E69" s="3291" t="s">
        <v>589</v>
      </c>
      <c r="F69" s="3291" t="s">
        <v>152</v>
      </c>
      <c r="J69" s="3303" t="s">
        <v>585</v>
      </c>
      <c r="K69" s="3291" t="s">
        <v>586</v>
      </c>
      <c r="L69" s="3291" t="s">
        <v>587</v>
      </c>
      <c r="M69" s="3291" t="s">
        <v>588</v>
      </c>
      <c r="N69" s="3291" t="s">
        <v>592</v>
      </c>
      <c r="O69" s="3291" t="s">
        <v>584</v>
      </c>
    </row>
    <row r="70" spans="1:16" ht="16.5" thickBot="1">
      <c r="A70" s="3152" t="s">
        <v>593</v>
      </c>
      <c r="B70" s="3153">
        <v>22.173000000000002</v>
      </c>
      <c r="C70" s="3154">
        <v>4.32</v>
      </c>
      <c r="D70" s="3153">
        <v>356.57299999999998</v>
      </c>
      <c r="E70" s="3154">
        <v>13.869</v>
      </c>
      <c r="F70" s="3195">
        <v>396.935</v>
      </c>
      <c r="J70" s="3152"/>
      <c r="K70" s="3156"/>
      <c r="L70" s="3157"/>
      <c r="M70" s="3156"/>
      <c r="N70" s="3157"/>
      <c r="O70" s="3196"/>
    </row>
    <row r="71" spans="1:16" ht="16.5" thickBot="1">
      <c r="A71" s="3152" t="s">
        <v>594</v>
      </c>
      <c r="B71" s="3153">
        <v>22.469000000000001</v>
      </c>
      <c r="C71" s="3154">
        <v>4.5449999999999999</v>
      </c>
      <c r="D71" s="3153">
        <v>393.60599999999999</v>
      </c>
      <c r="E71" s="3154">
        <v>8</v>
      </c>
      <c r="F71" s="3195">
        <v>428.62</v>
      </c>
      <c r="J71" s="3152" t="s">
        <v>594</v>
      </c>
      <c r="K71" s="3156">
        <v>1.3349569295990591</v>
      </c>
      <c r="L71" s="3157">
        <v>5.2083333333333286</v>
      </c>
      <c r="M71" s="3156">
        <v>10.38581160099055</v>
      </c>
      <c r="N71" s="3157">
        <v>-42.317398514673009</v>
      </c>
      <c r="O71" s="3196">
        <v>7.9824152569060374</v>
      </c>
    </row>
    <row r="72" spans="1:16" ht="16.5" thickBot="1">
      <c r="A72" s="3152" t="s">
        <v>595</v>
      </c>
      <c r="B72" s="3153">
        <v>25.725999999999999</v>
      </c>
      <c r="C72" s="3154">
        <v>4.1890000000000001</v>
      </c>
      <c r="D72" s="3153">
        <v>424.5</v>
      </c>
      <c r="E72" s="3154">
        <v>0.318</v>
      </c>
      <c r="F72" s="3195">
        <v>454.73300000000006</v>
      </c>
      <c r="H72" s="3314"/>
      <c r="J72" s="3152" t="s">
        <v>595</v>
      </c>
      <c r="K72" s="3156">
        <v>14.495527170768611</v>
      </c>
      <c r="L72" s="3157">
        <v>-7.832783278327824</v>
      </c>
      <c r="M72" s="3156">
        <v>7.8489657169860294</v>
      </c>
      <c r="N72" s="3157">
        <v>-96.025000000000006</v>
      </c>
      <c r="O72" s="3196">
        <v>6.0923428678083269</v>
      </c>
    </row>
    <row r="73" spans="1:16">
      <c r="A73" s="3159" t="s">
        <v>421</v>
      </c>
      <c r="B73" s="3160">
        <v>5.3087999999999997</v>
      </c>
      <c r="C73" s="3161">
        <v>0.69899999999999995</v>
      </c>
      <c r="D73" s="3160">
        <v>111.06780000000001</v>
      </c>
      <c r="E73" s="3161">
        <v>7.3599999999999999E-2</v>
      </c>
      <c r="F73" s="3181">
        <v>117.14920000000001</v>
      </c>
      <c r="J73" s="3159" t="s">
        <v>421</v>
      </c>
      <c r="K73" s="3163">
        <v>3.1155956806401264E-3</v>
      </c>
      <c r="L73" s="3147">
        <v>26.466380543633775</v>
      </c>
      <c r="M73" s="3163">
        <v>7.6123587273988278</v>
      </c>
      <c r="N73" s="3147">
        <v>-78.260869565217391</v>
      </c>
      <c r="O73" s="3191">
        <v>7.3020088813702415</v>
      </c>
    </row>
    <row r="74" spans="1:16">
      <c r="A74" s="3159" t="s">
        <v>571</v>
      </c>
      <c r="B74" s="3160">
        <v>7.0039999999999996</v>
      </c>
      <c r="C74" s="3161">
        <v>0.83399999999999996</v>
      </c>
      <c r="D74" s="3160">
        <v>119.026</v>
      </c>
      <c r="E74" s="3161">
        <v>0.2868</v>
      </c>
      <c r="F74" s="3181">
        <v>127.15079999999999</v>
      </c>
      <c r="J74" s="3159" t="s">
        <v>571</v>
      </c>
      <c r="K74" s="3163">
        <v>-10.5834290820886</v>
      </c>
      <c r="L74" s="3147">
        <v>-14.549180327868854</v>
      </c>
      <c r="M74" s="3163">
        <v>14.431572369369803</v>
      </c>
      <c r="N74" s="3147">
        <v>1493.3333333333335</v>
      </c>
      <c r="O74" s="3191">
        <v>12.680384963045668</v>
      </c>
    </row>
    <row r="75" spans="1:16">
      <c r="A75" s="3159" t="s">
        <v>422</v>
      </c>
      <c r="B75" s="3160">
        <v>4.0709999999999997</v>
      </c>
      <c r="C75" s="3161">
        <v>0.82599999999999996</v>
      </c>
      <c r="D75" s="3160">
        <v>123.307</v>
      </c>
      <c r="E75" s="3161">
        <v>0.3</v>
      </c>
      <c r="F75" s="3181">
        <v>128.50400000000002</v>
      </c>
      <c r="J75" s="3159" t="s">
        <v>422</v>
      </c>
      <c r="K75" s="3163">
        <v>-32.420318725099605</v>
      </c>
      <c r="L75" s="3147">
        <v>-29.761904761904773</v>
      </c>
      <c r="M75" s="3163">
        <v>25.399924743976968</v>
      </c>
      <c r="N75" s="3147">
        <v>1664.705882352941</v>
      </c>
      <c r="O75" s="3191">
        <v>21.749346268996121</v>
      </c>
    </row>
    <row r="76" spans="1:16">
      <c r="A76" s="3165" t="s">
        <v>475</v>
      </c>
      <c r="B76" s="3216">
        <v>6.1689999999999996</v>
      </c>
      <c r="C76" s="3217">
        <v>0.83199999999999996</v>
      </c>
      <c r="D76" s="3216">
        <v>105.907</v>
      </c>
      <c r="E76" s="3217">
        <v>0.51380000000000003</v>
      </c>
      <c r="F76" s="4170">
        <v>113.4218</v>
      </c>
      <c r="G76" s="3161" t="s">
        <v>96</v>
      </c>
      <c r="H76" s="3314"/>
      <c r="J76" s="3165" t="s">
        <v>475</v>
      </c>
      <c r="K76" s="3166">
        <v>-0.8199356913183351</v>
      </c>
      <c r="L76" s="3167">
        <v>-37.817638266068762</v>
      </c>
      <c r="M76" s="3166">
        <v>-11.582805286314198</v>
      </c>
      <c r="N76" s="3167">
        <v>116.7932489451477</v>
      </c>
      <c r="O76" s="4171">
        <v>-11.094720010033228</v>
      </c>
    </row>
    <row r="77" spans="1:16" ht="16.5" thickBot="1">
      <c r="A77" s="3169" t="s">
        <v>524</v>
      </c>
      <c r="B77" s="3184">
        <v>22.552800000000001</v>
      </c>
      <c r="C77" s="3218">
        <v>3.1909999999999998</v>
      </c>
      <c r="D77" s="3184">
        <v>459.30779999999999</v>
      </c>
      <c r="E77" s="3218">
        <v>1.1741999999999999</v>
      </c>
      <c r="F77" s="3185">
        <v>486.22580000000005</v>
      </c>
      <c r="G77" s="3161"/>
      <c r="H77" s="3333"/>
      <c r="I77" s="3333" t="s">
        <v>96</v>
      </c>
      <c r="J77" s="3169" t="s">
        <v>524</v>
      </c>
      <c r="K77" s="3170">
        <v>-12.334603125242936</v>
      </c>
      <c r="L77" s="3171">
        <v>-23.824301742659344</v>
      </c>
      <c r="M77" s="3170">
        <v>8.1997173144876285</v>
      </c>
      <c r="N77" s="3171">
        <v>269.24528301886789</v>
      </c>
      <c r="O77" s="3219">
        <v>6.9255585145568972</v>
      </c>
    </row>
    <row r="78" spans="1:16">
      <c r="A78" s="3173" t="s">
        <v>522</v>
      </c>
      <c r="B78" s="3174">
        <v>7.2220000000000004</v>
      </c>
      <c r="C78" s="3174">
        <v>0.78739999999999999</v>
      </c>
      <c r="D78" s="3175">
        <v>112.7595</v>
      </c>
      <c r="E78" s="3174">
        <v>0.1231</v>
      </c>
      <c r="F78" s="3176">
        <v>120.892</v>
      </c>
      <c r="G78" s="3161"/>
      <c r="H78" s="3333"/>
      <c r="I78" s="3333"/>
      <c r="J78" s="3173" t="s">
        <v>522</v>
      </c>
      <c r="K78" s="3198">
        <v>36.038276069921636</v>
      </c>
      <c r="L78" s="3198">
        <v>12.646638054363393</v>
      </c>
      <c r="M78" s="3177">
        <v>1.5231237136235762</v>
      </c>
      <c r="N78" s="3198">
        <v>67.255434782608688</v>
      </c>
      <c r="O78" s="3188">
        <v>3.1949001785756934</v>
      </c>
    </row>
    <row r="79" spans="1:16">
      <c r="A79" s="3159" t="s">
        <v>480</v>
      </c>
      <c r="B79" s="3180">
        <v>7.3559999999999999</v>
      </c>
      <c r="C79" s="3180">
        <v>1.026</v>
      </c>
      <c r="D79" s="3160">
        <v>126.096</v>
      </c>
      <c r="E79" s="3180">
        <v>0.51429999999999998</v>
      </c>
      <c r="F79" s="3181">
        <v>134.9923</v>
      </c>
      <c r="G79" s="3161"/>
      <c r="H79" s="3333"/>
      <c r="I79" s="3333"/>
      <c r="J79" s="3159" t="s">
        <v>480</v>
      </c>
      <c r="K79" s="3199">
        <v>5.0256996002284495</v>
      </c>
      <c r="L79" s="3199">
        <v>23.021582733812963</v>
      </c>
      <c r="M79" s="3163">
        <v>5.9398786819686507</v>
      </c>
      <c r="N79" s="3199">
        <v>79.32357043235703</v>
      </c>
      <c r="O79" s="3191">
        <v>6.1670866404301137</v>
      </c>
    </row>
    <row r="80" spans="1:16">
      <c r="A80" s="3159" t="s">
        <v>494</v>
      </c>
      <c r="B80" s="3180">
        <v>4.5039999999999996</v>
      </c>
      <c r="C80" s="3180">
        <v>1.28</v>
      </c>
      <c r="D80" s="3160">
        <v>113.568</v>
      </c>
      <c r="E80" s="3180">
        <v>0.46600000000000003</v>
      </c>
      <c r="F80" s="3181">
        <v>119.818</v>
      </c>
      <c r="G80" s="3161"/>
      <c r="H80" s="3333"/>
      <c r="I80" s="3333"/>
      <c r="J80" s="3159" t="s">
        <v>494</v>
      </c>
      <c r="K80" s="3199">
        <v>10.636207320068777</v>
      </c>
      <c r="L80" s="3199">
        <v>54.963680387409227</v>
      </c>
      <c r="M80" s="3163">
        <v>-7.898172853122702</v>
      </c>
      <c r="N80" s="3199">
        <v>55.333333333333343</v>
      </c>
      <c r="O80" s="3191">
        <v>-6.7593226669987132</v>
      </c>
    </row>
    <row r="81" spans="1:15">
      <c r="A81" s="3165" t="s">
        <v>424</v>
      </c>
      <c r="B81" s="3220">
        <v>4.242</v>
      </c>
      <c r="C81" s="3220">
        <v>1.0840000000000001</v>
      </c>
      <c r="D81" s="3216">
        <v>122.18300000000001</v>
      </c>
      <c r="E81" s="3220">
        <v>0.20380000000000001</v>
      </c>
      <c r="F81" s="4170">
        <v>127.71280000000002</v>
      </c>
      <c r="G81" s="3161"/>
      <c r="H81" s="3333"/>
      <c r="I81" s="3333"/>
      <c r="J81" s="3165" t="s">
        <v>424</v>
      </c>
      <c r="K81" s="3221">
        <v>-31.236829307829467</v>
      </c>
      <c r="L81" s="3221">
        <v>30.288461538461576</v>
      </c>
      <c r="M81" s="3166">
        <v>15.368200402239722</v>
      </c>
      <c r="N81" s="3221">
        <v>-60.33476060724017</v>
      </c>
      <c r="O81" s="4171">
        <v>12.59987057161851</v>
      </c>
    </row>
    <row r="82" spans="1:15" ht="16.5" thickBot="1">
      <c r="A82" s="3152" t="s">
        <v>477</v>
      </c>
      <c r="B82" s="3193">
        <v>23.324000000000002</v>
      </c>
      <c r="C82" s="3193">
        <v>4.1774000000000004</v>
      </c>
      <c r="D82" s="3193">
        <v>474.60649999999998</v>
      </c>
      <c r="E82" s="3193">
        <v>1.3071999999999999</v>
      </c>
      <c r="F82" s="3195">
        <v>503.4151</v>
      </c>
      <c r="G82" s="3161"/>
      <c r="H82" s="3186"/>
      <c r="I82" s="3186"/>
      <c r="J82" s="3169" t="s">
        <v>477</v>
      </c>
      <c r="K82" s="3203">
        <v>3.4195310560107828</v>
      </c>
      <c r="L82" s="3203">
        <v>30.91193983077406</v>
      </c>
      <c r="M82" s="3203">
        <v>3.3308165025719205</v>
      </c>
      <c r="N82" s="3203">
        <v>11.326860841423951</v>
      </c>
      <c r="O82" s="3219">
        <v>3.5352504947289844</v>
      </c>
    </row>
    <row r="83" spans="1:15" ht="15.75">
      <c r="A83" s="3173" t="s">
        <v>412</v>
      </c>
      <c r="B83" s="3174">
        <v>3.6388769999999999</v>
      </c>
      <c r="C83" s="3187">
        <v>0.38435900000000001</v>
      </c>
      <c r="D83" s="3175">
        <v>100.92188299999999</v>
      </c>
      <c r="E83" s="3174">
        <v>0.116452</v>
      </c>
      <c r="F83" s="3176">
        <f>SUM(B83:E83)</f>
        <v>105.06157099999999</v>
      </c>
      <c r="G83" s="3161"/>
      <c r="H83" s="3186"/>
      <c r="I83" s="3186"/>
      <c r="J83" s="3173" t="s">
        <v>412</v>
      </c>
      <c r="K83" s="3198">
        <v>-49.613998892273614</v>
      </c>
      <c r="L83" s="3177">
        <v>-51.186309372618744</v>
      </c>
      <c r="M83" s="3177">
        <v>-10.498110580483242</v>
      </c>
      <c r="N83" s="3198">
        <v>-5.4004874086108856</v>
      </c>
      <c r="O83" s="3188">
        <v>-13.094686993349441</v>
      </c>
    </row>
    <row r="84" spans="1:15" ht="15.75">
      <c r="A84" s="3189" t="s">
        <v>207</v>
      </c>
      <c r="B84" s="3180">
        <v>4.4943080000000002</v>
      </c>
      <c r="C84" s="3190">
        <v>0.828129</v>
      </c>
      <c r="D84" s="3160">
        <v>98.558788000000007</v>
      </c>
      <c r="E84" s="3180">
        <v>0.189051</v>
      </c>
      <c r="F84" s="3181">
        <f>SUM(B84:E84)</f>
        <v>104.07027600000001</v>
      </c>
      <c r="G84" s="3161"/>
      <c r="H84" s="3186"/>
      <c r="I84" s="3186"/>
      <c r="J84" s="3189" t="s">
        <v>207</v>
      </c>
      <c r="K84" s="3199">
        <v>-38.902827623708532</v>
      </c>
      <c r="L84" s="3163">
        <v>-19.28567251461989</v>
      </c>
      <c r="M84" s="3163">
        <v>-21.838291460474551</v>
      </c>
      <c r="N84" s="3199">
        <v>-63.241104413766287</v>
      </c>
      <c r="O84" s="3191">
        <v>-22.906509482392693</v>
      </c>
    </row>
    <row r="85" spans="1:15" ht="15.75">
      <c r="A85" s="3334" t="s">
        <v>328</v>
      </c>
      <c r="B85" s="3180">
        <v>3.5202209999999998</v>
      </c>
      <c r="C85" s="3190">
        <v>0.89153000000000004</v>
      </c>
      <c r="D85" s="3160">
        <v>99.038454999999999</v>
      </c>
      <c r="E85" s="3180">
        <v>0.53526899999999999</v>
      </c>
      <c r="F85" s="3181">
        <f>SUM(B85:E85)</f>
        <v>103.98547499999999</v>
      </c>
      <c r="G85" s="3161"/>
      <c r="H85" s="3186"/>
      <c r="I85" s="3186"/>
      <c r="J85" s="3189" t="s">
        <v>328</v>
      </c>
      <c r="K85" s="3199">
        <v>-21.842340142095907</v>
      </c>
      <c r="L85" s="3163">
        <v>-30.349218749999991</v>
      </c>
      <c r="M85" s="3163">
        <v>-12.793696287686672</v>
      </c>
      <c r="N85" s="3199">
        <v>14.864592274678117</v>
      </c>
      <c r="O85" s="3191">
        <v>-13.213811781201485</v>
      </c>
    </row>
    <row r="86" spans="1:15" ht="15.75">
      <c r="A86" s="3165" t="s">
        <v>547</v>
      </c>
      <c r="B86" s="3220">
        <v>4.5566199999999997</v>
      </c>
      <c r="C86" s="3223">
        <v>1.2636890000000001</v>
      </c>
      <c r="D86" s="3216">
        <v>97.503888000000003</v>
      </c>
      <c r="E86" s="3220">
        <v>0.19486300000000001</v>
      </c>
      <c r="F86" s="4170">
        <f>SUM(B86:E86)</f>
        <v>103.51906</v>
      </c>
      <c r="G86" s="3161"/>
      <c r="H86" s="3186"/>
      <c r="I86" s="3186"/>
      <c r="J86" s="3222" t="s">
        <v>547</v>
      </c>
      <c r="K86" s="3221">
        <v>7.4167845355964062</v>
      </c>
      <c r="L86" s="3166">
        <v>16.576476014760161</v>
      </c>
      <c r="M86" s="3166">
        <v>-20.198482603962901</v>
      </c>
      <c r="N86" s="3221">
        <v>-4.3851815505397411</v>
      </c>
      <c r="O86" s="4171">
        <v>-18.943864671356366</v>
      </c>
    </row>
    <row r="87" spans="1:15" ht="16.5" thickBot="1">
      <c r="A87" s="3325" t="s">
        <v>602</v>
      </c>
      <c r="B87" s="4175">
        <f>SUM(B83:B86)</f>
        <v>16.210025999999999</v>
      </c>
      <c r="C87" s="4167">
        <f>SUM(C83:C86)</f>
        <v>3.3677070000000002</v>
      </c>
      <c r="D87" s="3225">
        <f>SUM(D83:D86)</f>
        <v>396.02301400000005</v>
      </c>
      <c r="E87" s="3225">
        <f>SUM(E83:E86)</f>
        <v>1.0356350000000001</v>
      </c>
      <c r="F87" s="4177">
        <f>SUM(F83:F86)</f>
        <v>416.63638200000003</v>
      </c>
      <c r="G87" s="3161"/>
      <c r="H87" s="3186"/>
      <c r="I87" s="3186"/>
      <c r="J87" s="3224" t="s">
        <v>602</v>
      </c>
      <c r="K87" s="3228">
        <v>-30.500660264105647</v>
      </c>
      <c r="L87" s="3229">
        <v>-19.382702159237809</v>
      </c>
      <c r="M87" s="3228">
        <v>-16.557608460903921</v>
      </c>
      <c r="N87" s="3228">
        <v>-20.774556303549559</v>
      </c>
      <c r="O87" s="3230">
        <v>-17.238004581110104</v>
      </c>
    </row>
    <row r="88" spans="1:15" ht="15.75">
      <c r="A88" s="3236" t="s">
        <v>599</v>
      </c>
      <c r="B88" s="3175">
        <v>4.3335819999999998</v>
      </c>
      <c r="C88" s="3232">
        <v>0.89040799999999998</v>
      </c>
      <c r="D88" s="3175">
        <v>90.533451999999997</v>
      </c>
      <c r="E88" s="3232">
        <v>0.12012299999999999</v>
      </c>
      <c r="F88" s="3188">
        <f>SUM(B88:E88)</f>
        <v>95.877565000000004</v>
      </c>
      <c r="G88" s="3161"/>
      <c r="H88" s="3186"/>
      <c r="I88" s="3186"/>
      <c r="J88" s="3231" t="s">
        <v>599</v>
      </c>
      <c r="K88" s="3177">
        <v>19.091192145268991</v>
      </c>
      <c r="L88" s="3178">
        <v>131.66050489256139</v>
      </c>
      <c r="M88" s="3177">
        <v>-10.293536635657105</v>
      </c>
      <c r="N88" s="3178">
        <v>3.1523717926699391</v>
      </c>
      <c r="O88" s="3188">
        <v>-8.7415464213836884</v>
      </c>
    </row>
    <row r="89" spans="1:15" ht="15.75">
      <c r="A89" s="3238" t="s">
        <v>626</v>
      </c>
      <c r="B89" s="3160">
        <v>5.4183770000000004</v>
      </c>
      <c r="C89" s="3161">
        <v>0.70446200000000003</v>
      </c>
      <c r="D89" s="3160">
        <v>111.257817</v>
      </c>
      <c r="E89" s="3161">
        <v>0.35894999999999999</v>
      </c>
      <c r="F89" s="3191">
        <f>SUM(B89:E89)</f>
        <v>117.73960599999999</v>
      </c>
      <c r="G89" s="3161"/>
      <c r="H89" s="3186"/>
      <c r="I89" s="3186"/>
      <c r="J89" s="3189" t="s">
        <v>626</v>
      </c>
      <c r="K89" s="3163">
        <v>20.560873887592933</v>
      </c>
      <c r="L89" s="3147">
        <v>-14.933301454242027</v>
      </c>
      <c r="M89" s="3163">
        <v>12.884725205833504</v>
      </c>
      <c r="N89" s="3147">
        <v>89.869400320548408</v>
      </c>
      <c r="O89" s="3191">
        <v>13.134711010087045</v>
      </c>
    </row>
    <row r="90" spans="1:15">
      <c r="A90" s="3159" t="s">
        <v>638</v>
      </c>
      <c r="B90" s="3160">
        <v>4.7837519999999998</v>
      </c>
      <c r="C90" s="3233">
        <v>0.67663200000000001</v>
      </c>
      <c r="D90" s="3160">
        <v>105.196748</v>
      </c>
      <c r="E90" s="3161">
        <v>0.54832099999999995</v>
      </c>
      <c r="F90" s="3191">
        <f>SUM(B90:E90)</f>
        <v>111.20545300000001</v>
      </c>
      <c r="G90" s="3161"/>
      <c r="H90" s="3314"/>
      <c r="J90" s="3189" t="s">
        <v>638</v>
      </c>
      <c r="K90" s="3163">
        <v>35.893513503839671</v>
      </c>
      <c r="L90" s="3147">
        <v>-24.104404787275811</v>
      </c>
      <c r="M90" s="3163">
        <v>6.2180826629413701</v>
      </c>
      <c r="N90" s="3147">
        <v>2.4384001315226556</v>
      </c>
      <c r="O90" s="3191">
        <v>6.9432562576648564</v>
      </c>
    </row>
    <row r="91" spans="1:15">
      <c r="A91" s="3159" t="s">
        <v>639</v>
      </c>
      <c r="B91" s="3160">
        <v>5.8968210000000001</v>
      </c>
      <c r="C91" s="3233">
        <v>0.73259799999999997</v>
      </c>
      <c r="D91" s="3216">
        <v>111.883263</v>
      </c>
      <c r="E91" s="3239">
        <v>0.65754500000000005</v>
      </c>
      <c r="F91" s="3191">
        <f>SUM(B91:E91)</f>
        <v>119.170227</v>
      </c>
      <c r="G91" s="3161"/>
      <c r="H91" s="3314"/>
      <c r="J91" s="3165" t="s">
        <v>639</v>
      </c>
      <c r="K91" s="3166">
        <v>29.412173935943741</v>
      </c>
      <c r="L91" s="3167">
        <v>-42.027033550185223</v>
      </c>
      <c r="M91" s="3166">
        <v>14.747488838598926</v>
      </c>
      <c r="N91" s="3167">
        <v>237.43963707835763</v>
      </c>
      <c r="O91" s="4171">
        <v>15.119116228451077</v>
      </c>
    </row>
    <row r="92" spans="1:15" ht="16.5" thickBot="1">
      <c r="A92" s="3152" t="s">
        <v>686</v>
      </c>
      <c r="B92" s="3193">
        <f>SUM(B88:B91)</f>
        <v>20.432531999999998</v>
      </c>
      <c r="C92" s="3153">
        <f>SUM(C88:C91)</f>
        <v>3.0040999999999998</v>
      </c>
      <c r="D92" s="3183">
        <f>SUM(D88:D91)</f>
        <v>418.87128000000001</v>
      </c>
      <c r="E92" s="3183">
        <f>SUM(E88:E91)</f>
        <v>1.684939</v>
      </c>
      <c r="F92" s="3195">
        <f>SUM(F88:F91)</f>
        <v>443.99285100000003</v>
      </c>
      <c r="G92" s="3161"/>
      <c r="J92" s="3169" t="s">
        <v>686</v>
      </c>
      <c r="K92" s="3203">
        <v>26.048730581925028</v>
      </c>
      <c r="L92" s="3170">
        <v>-10.796871580573978</v>
      </c>
      <c r="M92" s="3203">
        <v>5.7694288443549908</v>
      </c>
      <c r="N92" s="3203">
        <v>62.696220193407896</v>
      </c>
      <c r="O92" s="3219">
        <v>6.5660298000571657</v>
      </c>
    </row>
    <row r="93" spans="1:15">
      <c r="A93" s="3236" t="s">
        <v>689</v>
      </c>
      <c r="B93" s="3174">
        <v>6.3966589999999997</v>
      </c>
      <c r="C93" s="3175">
        <v>0.55188700000000002</v>
      </c>
      <c r="D93" s="3174">
        <v>107.717114</v>
      </c>
      <c r="E93" s="3174">
        <v>0.25915899999999997</v>
      </c>
      <c r="F93" s="3188">
        <f>SUM(B93:E93)</f>
        <v>114.92481899999999</v>
      </c>
      <c r="G93" s="3161"/>
      <c r="J93" s="3236" t="s">
        <v>689</v>
      </c>
      <c r="K93" s="3198">
        <v>47.606737336457456</v>
      </c>
      <c r="L93" s="3177">
        <v>-38.018638646553036</v>
      </c>
      <c r="M93" s="3198">
        <v>18.98045597554372</v>
      </c>
      <c r="N93" s="3198">
        <v>115.74469502093686</v>
      </c>
      <c r="O93" s="3188">
        <v>19.86622626471582</v>
      </c>
    </row>
    <row r="94" spans="1:15">
      <c r="A94" s="3237" t="s">
        <v>707</v>
      </c>
      <c r="B94" s="3180">
        <v>6.1986230000000004</v>
      </c>
      <c r="C94" s="3160">
        <v>0.94860500000000003</v>
      </c>
      <c r="D94" s="3180">
        <v>126.277005</v>
      </c>
      <c r="E94" s="3180">
        <v>0.72658900000000004</v>
      </c>
      <c r="F94" s="3191">
        <f>SUM(B94:E94)</f>
        <v>134.15082200000001</v>
      </c>
      <c r="G94" s="3161"/>
      <c r="J94" s="3237" t="s">
        <v>707</v>
      </c>
      <c r="K94" s="3199">
        <v>14.399994684755228</v>
      </c>
      <c r="L94" s="3199">
        <v>34.656659975981654</v>
      </c>
      <c r="M94" s="3199">
        <v>13.499445167075308</v>
      </c>
      <c r="N94" s="3163">
        <v>102.42067140270231</v>
      </c>
      <c r="O94" s="3191">
        <v>13.938568810906332</v>
      </c>
    </row>
    <row r="95" spans="1:15">
      <c r="A95" s="3238" t="s">
        <v>708</v>
      </c>
      <c r="B95" s="3180">
        <v>4.137276</v>
      </c>
      <c r="C95" s="3160">
        <v>1.1807799999999999</v>
      </c>
      <c r="D95" s="3180">
        <v>106.85602900000001</v>
      </c>
      <c r="E95" s="3180">
        <v>0.84355400000000003</v>
      </c>
      <c r="F95" s="3191">
        <f>SUM(B95:E95)</f>
        <v>113.017639</v>
      </c>
      <c r="G95" s="3161"/>
      <c r="J95" s="3238" t="s">
        <v>708</v>
      </c>
      <c r="K95" s="3199">
        <v>-13.513994872643892</v>
      </c>
      <c r="L95" s="3199">
        <v>74.508447723430152</v>
      </c>
      <c r="M95" s="3199">
        <v>1.5773120667190312</v>
      </c>
      <c r="N95" s="3163">
        <v>53.843095558988267</v>
      </c>
      <c r="O95" s="3191">
        <v>1.6295837579115755</v>
      </c>
    </row>
    <row r="96" spans="1:15" s="3250" customFormat="1">
      <c r="A96" s="3189" t="s">
        <v>709</v>
      </c>
      <c r="B96" s="3253">
        <v>5.7780149999999999</v>
      </c>
      <c r="C96" s="3335">
        <v>0.97226199999999996</v>
      </c>
      <c r="D96" s="3276">
        <v>94.068068999999994</v>
      </c>
      <c r="E96" s="3336">
        <v>1.0893040000000001</v>
      </c>
      <c r="F96" s="3257">
        <f>SUM(B96:E96)</f>
        <v>101.90764999999999</v>
      </c>
      <c r="G96" s="3245"/>
      <c r="J96" s="3159" t="s">
        <v>709</v>
      </c>
      <c r="K96" s="3163">
        <v>-2.0147465897302936</v>
      </c>
      <c r="L96" s="3147">
        <v>32.714258024182413</v>
      </c>
      <c r="M96" s="3166">
        <v>-15.923019692409227</v>
      </c>
      <c r="N96" s="3240">
        <v>65.662274064892898</v>
      </c>
      <c r="O96" s="3191">
        <v>-14.485645814872882</v>
      </c>
    </row>
    <row r="97" spans="1:15" s="3250" customFormat="1" ht="16.5" thickBot="1">
      <c r="A97" s="3337" t="s">
        <v>731</v>
      </c>
      <c r="B97" s="3265">
        <f>SUM(B93:B96)</f>
        <v>22.510573000000001</v>
      </c>
      <c r="C97" s="3266">
        <f>SUM(C93:C96)</f>
        <v>3.6535339999999996</v>
      </c>
      <c r="D97" s="3265">
        <f>SUM(D93:D96)</f>
        <v>434.91821699999997</v>
      </c>
      <c r="E97" s="3265">
        <f>SUM(E93:E96)</f>
        <v>2.9186060000000005</v>
      </c>
      <c r="F97" s="3268">
        <f>SUM(F93:F96)</f>
        <v>464.00092999999998</v>
      </c>
      <c r="G97" s="3245"/>
      <c r="H97" s="3246"/>
      <c r="J97" s="3152" t="s">
        <v>731</v>
      </c>
      <c r="K97" s="3210">
        <v>10.170256921658066</v>
      </c>
      <c r="L97" s="3156">
        <v>21.618255051429713</v>
      </c>
      <c r="M97" s="3203">
        <v>3.8309948106253415</v>
      </c>
      <c r="N97" s="3203">
        <v>73.217309350664948</v>
      </c>
      <c r="O97" s="3196">
        <v>4.5063966581750066</v>
      </c>
    </row>
    <row r="98" spans="1:15" s="3250" customFormat="1">
      <c r="A98" s="3241" t="s">
        <v>725</v>
      </c>
      <c r="B98" s="3242">
        <v>5.0644470000000004</v>
      </c>
      <c r="C98" s="3243">
        <v>0.73702800000000002</v>
      </c>
      <c r="D98" s="3242">
        <v>85.627491000000006</v>
      </c>
      <c r="E98" s="3242">
        <v>0.71540599999999988</v>
      </c>
      <c r="F98" s="3249">
        <f>SUM(B98:E98)</f>
        <v>92.144372000000004</v>
      </c>
      <c r="G98" s="3245"/>
      <c r="H98" s="3246"/>
      <c r="I98" s="3246"/>
      <c r="J98" s="3241" t="s">
        <v>725</v>
      </c>
      <c r="K98" s="3247">
        <v>-20.82668468023698</v>
      </c>
      <c r="L98" s="3248">
        <v>33.546903623386669</v>
      </c>
      <c r="M98" s="3247">
        <v>-20.507069099530455</v>
      </c>
      <c r="N98" s="3247">
        <v>176.04906640325049</v>
      </c>
      <c r="O98" s="3249">
        <v>-19.822042965323249</v>
      </c>
    </row>
    <row r="99" spans="1:15" s="3250" customFormat="1">
      <c r="A99" s="3251" t="s">
        <v>726</v>
      </c>
      <c r="B99" s="3252">
        <v>5.9890030000000003</v>
      </c>
      <c r="C99" s="3253">
        <v>0.72761500000000001</v>
      </c>
      <c r="D99" s="3252">
        <v>97.0715</v>
      </c>
      <c r="E99" s="3252">
        <v>1.4317359999999999</v>
      </c>
      <c r="F99" s="3257">
        <f>SUM(B99:E99)</f>
        <v>105.219854</v>
      </c>
      <c r="G99" s="3245"/>
      <c r="H99" s="3246"/>
      <c r="I99" s="3246"/>
      <c r="J99" s="3251" t="s">
        <v>726</v>
      </c>
      <c r="K99" s="3255">
        <v>-3.3817188107745864</v>
      </c>
      <c r="L99" s="3255">
        <v>-23.296314061174044</v>
      </c>
      <c r="M99" s="3255">
        <v>-23.128126138246628</v>
      </c>
      <c r="N99" s="3256">
        <v>97.04895064472484</v>
      </c>
      <c r="O99" s="3257">
        <v>-21.566001287714812</v>
      </c>
    </row>
    <row r="100" spans="1:15" s="3250" customFormat="1">
      <c r="A100" s="3258" t="s">
        <v>727</v>
      </c>
      <c r="B100" s="3252">
        <v>5.3902720000000004</v>
      </c>
      <c r="C100" s="3253">
        <v>0.89525999999999994</v>
      </c>
      <c r="D100" s="3252">
        <v>86.581331000000006</v>
      </c>
      <c r="E100" s="3252">
        <v>1.261015</v>
      </c>
      <c r="F100" s="3257">
        <v>94.127877999999995</v>
      </c>
      <c r="G100" s="3245"/>
      <c r="H100" s="3246"/>
      <c r="I100" s="3246"/>
      <c r="J100" s="3258" t="s">
        <v>727</v>
      </c>
      <c r="K100" s="3255">
        <v>30.285530866202805</v>
      </c>
      <c r="L100" s="3255">
        <v>-24.180626365622729</v>
      </c>
      <c r="M100" s="3255">
        <v>-18.973845640473868</v>
      </c>
      <c r="N100" s="3256">
        <v>49.488355220886859</v>
      </c>
      <c r="O100" s="3257">
        <v>-16.71399364483274</v>
      </c>
    </row>
    <row r="101" spans="1:15" s="3250" customFormat="1">
      <c r="A101" s="3259" t="s">
        <v>728</v>
      </c>
      <c r="B101" s="3260">
        <v>5.1884360000000003</v>
      </c>
      <c r="C101" s="3261">
        <v>0.86980000000000002</v>
      </c>
      <c r="D101" s="3261">
        <v>92.289979000000002</v>
      </c>
      <c r="E101" s="3261">
        <v>1.5656890000000001</v>
      </c>
      <c r="F101" s="3257">
        <f>SUM(B101:E101)</f>
        <v>99.913904000000002</v>
      </c>
      <c r="G101" s="3245"/>
      <c r="H101" s="3246"/>
      <c r="I101" s="3246"/>
      <c r="J101" s="3259" t="s">
        <v>728</v>
      </c>
      <c r="K101" s="3262">
        <v>-10.203832977242172</v>
      </c>
      <c r="L101" s="3263">
        <v>-10.538517395516848</v>
      </c>
      <c r="M101" s="3263">
        <v>-1.8902163283483446</v>
      </c>
      <c r="N101" s="3263">
        <v>43.732970777670886</v>
      </c>
      <c r="O101" s="3257">
        <v>-1.9564242723681531</v>
      </c>
    </row>
    <row r="102" spans="1:15" s="3250" customFormat="1" ht="16.5" thickBot="1">
      <c r="A102" s="3264" t="s">
        <v>771</v>
      </c>
      <c r="B102" s="3265">
        <f>SUM(B98:B101)</f>
        <v>21.632158</v>
      </c>
      <c r="C102" s="3266">
        <f>SUM(C98:C101)</f>
        <v>3.2297030000000002</v>
      </c>
      <c r="D102" s="3265">
        <f>SUM(D98:D101)</f>
        <v>361.57030100000003</v>
      </c>
      <c r="E102" s="3265">
        <f>SUM(E98:E101)</f>
        <v>4.973846</v>
      </c>
      <c r="F102" s="3268">
        <f>SUM(F98:F101)</f>
        <v>391.40600799999999</v>
      </c>
      <c r="G102" s="3245"/>
      <c r="H102" s="3246"/>
      <c r="I102" s="3246"/>
      <c r="J102" s="3264" t="s">
        <v>771</v>
      </c>
      <c r="K102" s="3269">
        <v>-3.902232964038717</v>
      </c>
      <c r="L102" s="3270">
        <v>-11.600576318709486</v>
      </c>
      <c r="M102" s="3271">
        <v>-16.864760576354513</v>
      </c>
      <c r="N102" s="3271">
        <v>70.418549129276073</v>
      </c>
      <c r="O102" s="3272">
        <v>-15.645425969297094</v>
      </c>
    </row>
    <row r="103" spans="1:15" s="3250" customFormat="1">
      <c r="A103" s="3241" t="s">
        <v>765</v>
      </c>
      <c r="B103" s="3242">
        <v>4.9035000000000002</v>
      </c>
      <c r="C103" s="3243">
        <v>0.63497400000000004</v>
      </c>
      <c r="D103" s="3242">
        <v>86.611489000000006</v>
      </c>
      <c r="E103" s="3242">
        <f>0.485892+0.032474+0.0152+0.00234</f>
        <v>0.53590599999999999</v>
      </c>
      <c r="F103" s="3249">
        <f>SUM(B103:E103)</f>
        <v>92.685868999999997</v>
      </c>
      <c r="G103" s="3245"/>
      <c r="H103" s="3246"/>
      <c r="I103" s="3246"/>
      <c r="J103" s="3241" t="s">
        <v>765</v>
      </c>
      <c r="K103" s="3247">
        <v>-3.1779777732889727</v>
      </c>
      <c r="L103" s="3248">
        <v>-13.846692391605202</v>
      </c>
      <c r="M103" s="3247">
        <v>1.1491613131581886</v>
      </c>
      <c r="N103" s="3247">
        <v>-25.09064782794664</v>
      </c>
      <c r="O103" s="3249">
        <v>0.5876615014533968</v>
      </c>
    </row>
    <row r="104" spans="1:15" s="3250" customFormat="1">
      <c r="A104" s="3273" t="s">
        <v>769</v>
      </c>
      <c r="B104" s="3252">
        <v>6.7874129999999999</v>
      </c>
      <c r="C104" s="3253">
        <v>2.6391269999999998</v>
      </c>
      <c r="D104" s="3252">
        <v>88.775812999999999</v>
      </c>
      <c r="E104" s="3252">
        <v>1.3882650000000001</v>
      </c>
      <c r="F104" s="3257">
        <v>99.590618000000006</v>
      </c>
      <c r="G104" s="3245"/>
      <c r="H104" s="3338"/>
      <c r="I104" s="3246"/>
      <c r="J104" s="3273" t="s">
        <v>769</v>
      </c>
      <c r="K104" s="3255">
        <v>13.331267324461166</v>
      </c>
      <c r="L104" s="3255">
        <v>262.70926245335784</v>
      </c>
      <c r="M104" s="3255">
        <v>-8.5459553009894762</v>
      </c>
      <c r="N104" s="3256">
        <v>-3.0362441120429793</v>
      </c>
      <c r="O104" s="3257">
        <v>-5.3499751102106643</v>
      </c>
    </row>
    <row r="105" spans="1:15" s="3250" customFormat="1">
      <c r="A105" s="3274" t="s">
        <v>755</v>
      </c>
      <c r="B105" s="3252">
        <v>7.1527469999999997</v>
      </c>
      <c r="C105" s="3253">
        <v>2.160193</v>
      </c>
      <c r="D105" s="3252">
        <v>90.843356</v>
      </c>
      <c r="E105" s="3252">
        <v>0.97799999999999998</v>
      </c>
      <c r="F105" s="3257">
        <v>101.13427900000001</v>
      </c>
      <c r="G105" s="3245"/>
      <c r="H105" s="3246"/>
      <c r="I105" s="3246"/>
      <c r="J105" s="3274" t="s">
        <v>755</v>
      </c>
      <c r="K105" s="3255">
        <v>32.697329559621465</v>
      </c>
      <c r="L105" s="3255">
        <v>141.2922502960034</v>
      </c>
      <c r="M105" s="3255">
        <v>4.922568122682236</v>
      </c>
      <c r="N105" s="3256">
        <v>-22.443428507987619</v>
      </c>
      <c r="O105" s="3257">
        <v>7.4434919270144633</v>
      </c>
    </row>
    <row r="106" spans="1:15" s="3250" customFormat="1">
      <c r="A106" s="3274" t="s">
        <v>770</v>
      </c>
      <c r="B106" s="3252">
        <v>7.3122420000000004</v>
      </c>
      <c r="C106" s="3253">
        <v>0.87476399999999999</v>
      </c>
      <c r="D106" s="3252">
        <v>93.162816000000007</v>
      </c>
      <c r="E106" s="3252">
        <v>1.1279999999999999</v>
      </c>
      <c r="F106" s="3257">
        <v>102.47799500000001</v>
      </c>
      <c r="G106" s="3245"/>
      <c r="H106" s="3246"/>
      <c r="I106" s="3246"/>
      <c r="J106" s="3275" t="s">
        <v>770</v>
      </c>
      <c r="K106" s="3263">
        <v>40.933452778448071</v>
      </c>
      <c r="L106" s="3263">
        <v>0.57070590940446664</v>
      </c>
      <c r="M106" s="3263">
        <v>0.94575490151535746</v>
      </c>
      <c r="N106" s="3277">
        <v>-27.955040879766045</v>
      </c>
      <c r="O106" s="3348">
        <v>2.5663004820630277</v>
      </c>
    </row>
    <row r="107" spans="1:15" s="3250" customFormat="1" ht="16.5" thickBot="1">
      <c r="A107" s="3339" t="s">
        <v>789</v>
      </c>
      <c r="B107" s="3265">
        <f>SUM(B103:B106)</f>
        <v>26.155902000000001</v>
      </c>
      <c r="C107" s="3266">
        <f>SUM(C103:C106)</f>
        <v>6.3090579999999994</v>
      </c>
      <c r="D107" s="3265">
        <f>SUM(D103:D106)</f>
        <v>359.39347400000003</v>
      </c>
      <c r="E107" s="3265">
        <f>SUM(E103:E106)</f>
        <v>4.0301710000000002</v>
      </c>
      <c r="F107" s="3268">
        <f>SUM(F103:F106)</f>
        <v>395.88876100000004</v>
      </c>
      <c r="G107" s="3245"/>
      <c r="H107" s="3246"/>
      <c r="I107" s="3246"/>
      <c r="J107" s="3264" t="s">
        <v>789</v>
      </c>
      <c r="K107" s="3271">
        <v>20.912125364468963</v>
      </c>
      <c r="L107" s="3280">
        <v>95.344835113321523</v>
      </c>
      <c r="M107" s="3271">
        <v>-0.60204806478284922</v>
      </c>
      <c r="N107" s="3271">
        <v>-18.972742622107717</v>
      </c>
      <c r="O107" s="3281">
        <v>1.1452948877575864</v>
      </c>
    </row>
    <row r="108" spans="1:15" s="3250" customFormat="1">
      <c r="A108" s="3189" t="s">
        <v>792</v>
      </c>
      <c r="B108" s="3243">
        <v>10.343289</v>
      </c>
      <c r="C108" s="3253">
        <v>0.49135200000000001</v>
      </c>
      <c r="D108" s="3252">
        <v>91.644304000000005</v>
      </c>
      <c r="E108" s="3252">
        <f>F108-(D108+C108+B108)</f>
        <v>0.67552199999998663</v>
      </c>
      <c r="F108" s="3254">
        <v>103.154467</v>
      </c>
      <c r="G108" s="3245"/>
      <c r="H108" s="3246"/>
      <c r="I108" s="3246"/>
      <c r="J108" s="3189" t="s">
        <v>792</v>
      </c>
      <c r="K108" s="3248">
        <v>110.9368614255124</v>
      </c>
      <c r="L108" s="3256">
        <v>-22.618563909703397</v>
      </c>
      <c r="M108" s="3255">
        <v>5.8107937620146544</v>
      </c>
      <c r="N108" s="3255">
        <v>26.052330072808786</v>
      </c>
      <c r="O108" s="3257">
        <v>11.294707718605949</v>
      </c>
    </row>
    <row r="109" spans="1:15" s="3250" customFormat="1">
      <c r="A109" s="3189" t="s">
        <v>798</v>
      </c>
      <c r="B109" s="3252">
        <v>7.2885150000000003</v>
      </c>
      <c r="C109" s="3253">
        <v>2.4078599999999999</v>
      </c>
      <c r="D109" s="3253">
        <v>85.894968000000006</v>
      </c>
      <c r="E109" s="3253">
        <f>F109-(D109+C109+B109)</f>
        <v>1.3358689999999882</v>
      </c>
      <c r="F109" s="3254">
        <v>96.927211999999997</v>
      </c>
      <c r="G109" s="3245"/>
      <c r="H109" s="3246"/>
      <c r="I109" s="3246"/>
      <c r="J109" s="3189" t="s">
        <v>798</v>
      </c>
      <c r="K109" s="3256">
        <v>7.3828128625737151</v>
      </c>
      <c r="L109" s="3256">
        <v>-8.7630114049077577</v>
      </c>
      <c r="M109" s="3256">
        <v>-3.2450787017855731</v>
      </c>
      <c r="N109" s="3256">
        <v>-3.7742073739532316</v>
      </c>
      <c r="O109" s="3257">
        <v>-2.674354325223689</v>
      </c>
    </row>
    <row r="110" spans="1:15" s="3250" customFormat="1">
      <c r="A110" s="3274" t="s">
        <v>787</v>
      </c>
      <c r="B110" s="3252">
        <v>7.8331999999999997</v>
      </c>
      <c r="C110" s="3253">
        <v>0.81563699999999995</v>
      </c>
      <c r="D110" s="3252">
        <v>91.549183999999997</v>
      </c>
      <c r="E110" s="3252">
        <f>F110-(D110+C110+B110)</f>
        <v>1.053600000000003</v>
      </c>
      <c r="F110" s="3257">
        <v>101.251621</v>
      </c>
      <c r="G110" s="3245"/>
      <c r="H110" s="3246"/>
      <c r="I110" s="3246"/>
      <c r="J110" s="3274" t="s">
        <v>787</v>
      </c>
      <c r="K110" s="3255">
        <v>9.5131702547287063</v>
      </c>
      <c r="L110" s="3255">
        <v>-62.242401489126202</v>
      </c>
      <c r="M110" s="3255">
        <v>0.77697261646740401</v>
      </c>
      <c r="N110" s="3256">
        <v>7.7300613496935568</v>
      </c>
      <c r="O110" s="3257">
        <v>0.11602594210415873</v>
      </c>
    </row>
    <row r="111" spans="1:15" s="3250" customFormat="1">
      <c r="A111" s="3274" t="s">
        <v>799</v>
      </c>
      <c r="B111" s="3252">
        <v>8.5871399999999998</v>
      </c>
      <c r="C111" s="3253">
        <v>0.71123800000000004</v>
      </c>
      <c r="D111" s="3252">
        <v>83.918334000000002</v>
      </c>
      <c r="E111" s="3252">
        <f>F111-(D111+C111+B111)</f>
        <v>0.80339700000000391</v>
      </c>
      <c r="F111" s="3257">
        <v>94.020109000000005</v>
      </c>
      <c r="G111" s="3245"/>
      <c r="H111" s="3246"/>
      <c r="I111" s="3246"/>
      <c r="J111" s="3275" t="s">
        <v>799</v>
      </c>
      <c r="K111" s="3263">
        <v>17.435117710819739</v>
      </c>
      <c r="L111" s="3263">
        <v>-18.693727679694177</v>
      </c>
      <c r="M111" s="3263">
        <v>-9.9229310543811948</v>
      </c>
      <c r="N111" s="3277">
        <v>-28.776861702127306</v>
      </c>
      <c r="O111" s="3348">
        <v>-8.2533679547497059</v>
      </c>
    </row>
    <row r="112" spans="1:15" s="3250" customFormat="1" ht="16.5" thickBot="1">
      <c r="A112" s="3339" t="s">
        <v>827</v>
      </c>
      <c r="B112" s="3265">
        <f>SUM(B108:B111)</f>
        <v>34.052143999999998</v>
      </c>
      <c r="C112" s="3266">
        <f>SUM(C108:C111)</f>
        <v>4.4260869999999999</v>
      </c>
      <c r="D112" s="3265">
        <f>SUM(D108:D111)</f>
        <v>353.00679000000002</v>
      </c>
      <c r="E112" s="3265">
        <f>SUM(E108:E111)</f>
        <v>3.8683879999999817</v>
      </c>
      <c r="F112" s="3268">
        <f>SUM(F108:F111)</f>
        <v>395.353409</v>
      </c>
      <c r="G112" s="3245"/>
      <c r="H112" s="3246"/>
      <c r="I112" s="3246"/>
      <c r="J112" s="3264" t="s">
        <v>827</v>
      </c>
      <c r="K112" s="3271">
        <v>30.189140485386417</v>
      </c>
      <c r="L112" s="3280">
        <v>-29.845517349816717</v>
      </c>
      <c r="M112" s="3271">
        <v>-1.7770728914237424</v>
      </c>
      <c r="N112" s="3271">
        <v>-4.0142961675824296</v>
      </c>
      <c r="O112" s="3281">
        <v>-0.13522788539077624</v>
      </c>
    </row>
    <row r="113" spans="1:17" s="3250" customFormat="1">
      <c r="A113" s="3189" t="s">
        <v>825</v>
      </c>
      <c r="B113" s="3243">
        <v>9.0281120000000001</v>
      </c>
      <c r="C113" s="3253">
        <v>0.54142999999999997</v>
      </c>
      <c r="D113" s="3252">
        <v>88.668227000000002</v>
      </c>
      <c r="E113" s="3252">
        <f>F113-(D113+C113+B113)</f>
        <v>0.71589799999998149</v>
      </c>
      <c r="F113" s="3254">
        <v>98.953666999999996</v>
      </c>
      <c r="G113" s="3245"/>
      <c r="H113" s="3246"/>
      <c r="I113" s="3245"/>
      <c r="J113" s="3189" t="s">
        <v>825</v>
      </c>
      <c r="K113" s="3248">
        <v>-16.918380604080568</v>
      </c>
      <c r="L113" s="3256">
        <v>10.19187873459353</v>
      </c>
      <c r="M113" s="3255">
        <v>-3.7169576845714261</v>
      </c>
      <c r="N113" s="3255">
        <v>5.9770074105648234</v>
      </c>
      <c r="O113" s="3257">
        <v>-4.91092935413063</v>
      </c>
    </row>
    <row r="114" spans="1:17" s="3250" customFormat="1">
      <c r="A114" s="3189" t="s">
        <v>829</v>
      </c>
      <c r="B114" s="3252">
        <v>12.006130000000001</v>
      </c>
      <c r="C114" s="3253">
        <v>0.73984899999999998</v>
      </c>
      <c r="D114" s="3253">
        <v>105.395205</v>
      </c>
      <c r="E114" s="3252">
        <f>F114-(D114+C114+B114)</f>
        <v>0.9443329999999861</v>
      </c>
      <c r="F114" s="3254">
        <v>119.085517</v>
      </c>
      <c r="G114" s="3245"/>
      <c r="H114" s="3246"/>
      <c r="I114" s="3246"/>
      <c r="J114" s="3189" t="s">
        <v>829</v>
      </c>
      <c r="K114" s="3256">
        <v>63.707970690874589</v>
      </c>
      <c r="L114" s="3256">
        <v>-69.273587334811822</v>
      </c>
      <c r="M114" s="3256">
        <v>22.353707611835887</v>
      </c>
      <c r="N114" s="3256">
        <v>-29.309460733051338</v>
      </c>
      <c r="O114" s="3257">
        <v>22.475141449441466</v>
      </c>
    </row>
    <row r="115" spans="1:17" s="3250" customFormat="1">
      <c r="A115" s="3274" t="s">
        <v>844</v>
      </c>
      <c r="B115" s="3252">
        <v>11.024619</v>
      </c>
      <c r="C115" s="3253">
        <v>0.90458099999999997</v>
      </c>
      <c r="D115" s="3252">
        <v>90.675228000000004</v>
      </c>
      <c r="E115" s="3252">
        <f>F115-(D115+C115+B115)</f>
        <v>0.64824799999999527</v>
      </c>
      <c r="F115" s="3257">
        <v>103.25267599999999</v>
      </c>
      <c r="G115" s="3245"/>
      <c r="H115" s="3246"/>
      <c r="I115" s="3246"/>
      <c r="J115" s="3274" t="s">
        <v>844</v>
      </c>
      <c r="K115" s="3255">
        <v>28.541362406168616</v>
      </c>
      <c r="L115" s="3255">
        <v>10.904851055064938</v>
      </c>
      <c r="M115" s="3255">
        <v>-0.88668403641915461</v>
      </c>
      <c r="N115" s="3256">
        <v>-38.283219438115303</v>
      </c>
      <c r="O115" s="3257">
        <v>1.0958264065718026</v>
      </c>
    </row>
    <row r="116" spans="1:17" s="3250" customFormat="1">
      <c r="A116" s="3274" t="s">
        <v>845</v>
      </c>
      <c r="B116" s="3252">
        <v>12.047468</v>
      </c>
      <c r="C116" s="3253">
        <v>0.90195599999999998</v>
      </c>
      <c r="D116" s="3252">
        <v>98.183328000000003</v>
      </c>
      <c r="E116" s="3252">
        <f>F116-(D116+C116+B116)</f>
        <v>0.97358400000000245</v>
      </c>
      <c r="F116" s="3257">
        <v>112.106336</v>
      </c>
      <c r="G116" s="3245"/>
      <c r="H116" s="3246"/>
      <c r="I116" s="3246"/>
      <c r="J116" s="3275" t="s">
        <v>845</v>
      </c>
      <c r="K116" s="3263">
        <v>57.484109959777072</v>
      </c>
      <c r="L116" s="3263">
        <v>26.814933960221452</v>
      </c>
      <c r="M116" s="3263">
        <v>16.847901198801196</v>
      </c>
      <c r="N116" s="3277">
        <v>21.191639998655901</v>
      </c>
      <c r="O116" s="3348">
        <v>20.671843722282858</v>
      </c>
    </row>
    <row r="117" spans="1:17" s="3250" customFormat="1" ht="16.5" thickBot="1">
      <c r="A117" s="3339" t="s">
        <v>867</v>
      </c>
      <c r="B117" s="3265">
        <f>SUM(B113:B116)</f>
        <v>44.106329000000002</v>
      </c>
      <c r="C117" s="3266">
        <f>SUM(C113:C116)</f>
        <v>3.0878160000000001</v>
      </c>
      <c r="D117" s="3265">
        <f>SUM(D113:D116)</f>
        <v>382.921988</v>
      </c>
      <c r="E117" s="3265">
        <f>SUM(E113:E116)</f>
        <v>3.2820629999999653</v>
      </c>
      <c r="F117" s="3268">
        <f>SUM(F113:F116)</f>
        <v>433.39819599999998</v>
      </c>
      <c r="G117" s="3245"/>
      <c r="H117" s="3246"/>
      <c r="I117" s="3246"/>
      <c r="J117" s="3264" t="s">
        <v>867</v>
      </c>
      <c r="K117" s="3271">
        <f t="shared" ref="K117:K122" si="16">SUM(B117/B112)*100-100</f>
        <v>29.525850119745769</v>
      </c>
      <c r="L117" s="3280">
        <f t="shared" ref="L117" si="17">SUM(C117/C112)*100-100</f>
        <v>-30.235984968212321</v>
      </c>
      <c r="M117" s="3271">
        <f t="shared" ref="M117:O125" si="18">SUM(D117/D112)*100-100</f>
        <v>8.4743973338303107</v>
      </c>
      <c r="N117" s="3271">
        <f t="shared" si="18"/>
        <v>-15.156830183529138</v>
      </c>
      <c r="O117" s="3281">
        <f t="shared" si="18"/>
        <v>9.6229819027562797</v>
      </c>
    </row>
    <row r="118" spans="1:17" s="3250" customFormat="1">
      <c r="A118" s="3189" t="s">
        <v>846</v>
      </c>
      <c r="B118" s="3243">
        <v>12.94046</v>
      </c>
      <c r="C118" s="3253">
        <v>0.418124</v>
      </c>
      <c r="D118" s="3252">
        <v>95.247844999999998</v>
      </c>
      <c r="E118" s="3252">
        <v>1.0898829999999999</v>
      </c>
      <c r="F118" s="3254">
        <f>SUM(B118:E118)</f>
        <v>109.69631199999999</v>
      </c>
      <c r="G118" s="3245"/>
      <c r="H118" s="3246"/>
      <c r="I118" s="3245"/>
      <c r="J118" s="3189" t="s">
        <v>846</v>
      </c>
      <c r="K118" s="3248">
        <f t="shared" si="16"/>
        <v>43.335173511360949</v>
      </c>
      <c r="L118" s="3256">
        <f t="shared" ref="L118:L120" si="19">SUM(C118/C113)*100-100</f>
        <v>-22.774135160593246</v>
      </c>
      <c r="M118" s="3255">
        <f t="shared" si="18"/>
        <v>7.4204912206037363</v>
      </c>
      <c r="N118" s="3255">
        <f t="shared" si="18"/>
        <v>52.239983908326082</v>
      </c>
      <c r="O118" s="3257">
        <f t="shared" si="18"/>
        <v>10.856237394416098</v>
      </c>
    </row>
    <row r="119" spans="1:17" s="3250" customFormat="1">
      <c r="A119" s="3189" t="s">
        <v>868</v>
      </c>
      <c r="B119" s="3252">
        <v>13.416907</v>
      </c>
      <c r="C119" s="3253">
        <v>0.83440800000000004</v>
      </c>
      <c r="D119" s="3253">
        <v>88.922663</v>
      </c>
      <c r="E119" s="3252">
        <f>0.875965+0.021788+0.016135</f>
        <v>0.91388800000000003</v>
      </c>
      <c r="F119" s="3254">
        <f>SUM(B119:E119)</f>
        <v>104.08786600000001</v>
      </c>
      <c r="G119" s="3245"/>
      <c r="H119" s="3246"/>
      <c r="I119" s="3246"/>
      <c r="J119" s="3189" t="s">
        <v>868</v>
      </c>
      <c r="K119" s="3256">
        <f t="shared" si="16"/>
        <v>11.750472466981449</v>
      </c>
      <c r="L119" s="3256">
        <f t="shared" si="19"/>
        <v>12.780851227750546</v>
      </c>
      <c r="M119" s="3256">
        <f t="shared" si="18"/>
        <v>-15.62930875270844</v>
      </c>
      <c r="N119" s="3256">
        <f t="shared" si="18"/>
        <v>-3.223968663594988</v>
      </c>
      <c r="O119" s="3257">
        <f t="shared" si="18"/>
        <v>-12.594017625165947</v>
      </c>
    </row>
    <row r="120" spans="1:17" s="3250" customFormat="1">
      <c r="A120" s="3274" t="s">
        <v>881</v>
      </c>
      <c r="B120" s="3252">
        <v>15.675000000000001</v>
      </c>
      <c r="C120" s="3253">
        <v>0.78069200000000005</v>
      </c>
      <c r="D120" s="3252">
        <v>74.663925000000006</v>
      </c>
      <c r="E120" s="3252">
        <v>0.81899999999999995</v>
      </c>
      <c r="F120" s="3257">
        <f>SUM(B120:E120)</f>
        <v>91.938617000000008</v>
      </c>
      <c r="G120" s="3245"/>
      <c r="H120" s="3246"/>
      <c r="I120" s="3246"/>
      <c r="J120" s="3274" t="s">
        <v>881</v>
      </c>
      <c r="K120" s="3255">
        <f t="shared" si="16"/>
        <v>42.181784241251336</v>
      </c>
      <c r="L120" s="3255">
        <f t="shared" si="19"/>
        <v>-13.695733162646562</v>
      </c>
      <c r="M120" s="3255">
        <f t="shared" si="18"/>
        <v>-17.657857998438118</v>
      </c>
      <c r="N120" s="3256">
        <f t="shared" si="18"/>
        <v>26.340536337945636</v>
      </c>
      <c r="O120" s="3257">
        <f t="shared" si="18"/>
        <v>-10.957642395631467</v>
      </c>
    </row>
    <row r="121" spans="1:17" s="3250" customFormat="1">
      <c r="A121" s="3274" t="s">
        <v>898</v>
      </c>
      <c r="B121" s="3252">
        <v>14.348091</v>
      </c>
      <c r="C121" s="3253">
        <v>0.79620000000000002</v>
      </c>
      <c r="D121" s="3252">
        <v>80.176692000000003</v>
      </c>
      <c r="E121" s="3252">
        <v>1.2333689999999999</v>
      </c>
      <c r="F121" s="3254">
        <f>SUM(B121:E121)</f>
        <v>96.554351999999994</v>
      </c>
      <c r="G121" s="3245"/>
      <c r="H121" s="3246"/>
      <c r="I121" s="3246"/>
      <c r="J121" s="3275" t="s">
        <v>881</v>
      </c>
      <c r="K121" s="3263">
        <f t="shared" si="16"/>
        <v>19.096319658205346</v>
      </c>
      <c r="L121" s="3263">
        <f t="shared" ref="L121" si="20">SUM(C121/C116)*100-100</f>
        <v>-11.725183933584333</v>
      </c>
      <c r="M121" s="3263">
        <f t="shared" ref="M121:M123" si="21">SUM(D121/D116)*100-100</f>
        <v>-18.339810196696533</v>
      </c>
      <c r="N121" s="3277">
        <f t="shared" si="18"/>
        <v>26.683367844993015</v>
      </c>
      <c r="O121" s="3348">
        <f t="shared" si="18"/>
        <v>-13.872529024586086</v>
      </c>
      <c r="Q121" s="4184"/>
    </row>
    <row r="122" spans="1:17" s="3250" customFormat="1" ht="16.5" thickBot="1">
      <c r="A122" s="3344" t="s">
        <v>912</v>
      </c>
      <c r="B122" s="3265">
        <f>SUM(B118:B121)</f>
        <v>56.380458000000004</v>
      </c>
      <c r="C122" s="3266">
        <f>SUM(C118:C121)</f>
        <v>2.8294240000000004</v>
      </c>
      <c r="D122" s="3265">
        <f>SUM(D118:D121)</f>
        <v>339.01112499999999</v>
      </c>
      <c r="E122" s="3265">
        <f>SUM(E118:E121)</f>
        <v>4.0561400000000001</v>
      </c>
      <c r="F122" s="3268">
        <f>SUM(F118:F121)</f>
        <v>402.27714700000001</v>
      </c>
      <c r="G122" s="3245"/>
      <c r="H122" s="3246"/>
      <c r="I122" s="3246"/>
      <c r="J122" s="3264" t="s">
        <v>908</v>
      </c>
      <c r="K122" s="3271">
        <f t="shared" si="16"/>
        <v>27.828498263820592</v>
      </c>
      <c r="L122" s="3280">
        <f t="shared" ref="L122:L123" si="22">SUM(C122/C117)*100-100</f>
        <v>-8.368115198574003</v>
      </c>
      <c r="M122" s="3271">
        <f t="shared" si="21"/>
        <v>-11.467313023560294</v>
      </c>
      <c r="N122" s="3271">
        <f t="shared" si="18"/>
        <v>23.585074387665415</v>
      </c>
      <c r="O122" s="3281">
        <f t="shared" si="18"/>
        <v>-7.1807057083366317</v>
      </c>
    </row>
    <row r="123" spans="1:17" s="3250" customFormat="1">
      <c r="A123" s="3189" t="s">
        <v>905</v>
      </c>
      <c r="B123" s="3243">
        <v>17.239999999999998</v>
      </c>
      <c r="C123" s="3253">
        <v>0.35497600000000001</v>
      </c>
      <c r="D123" s="3252">
        <v>95.916357000000005</v>
      </c>
      <c r="E123" s="3252">
        <v>0.94799999999999995</v>
      </c>
      <c r="F123" s="3254">
        <f>SUM(B123:E123)</f>
        <v>114.459333</v>
      </c>
      <c r="G123" s="3245"/>
      <c r="H123" s="3246"/>
      <c r="I123" s="3245"/>
      <c r="J123" s="3189" t="str">
        <f>A123</f>
        <v>1-2017</v>
      </c>
      <c r="K123" s="3248">
        <f t="shared" ref="K123" si="23">SUM(B123/B118)*100-100</f>
        <v>33.225557669510977</v>
      </c>
      <c r="L123" s="3256">
        <f t="shared" si="22"/>
        <v>-15.102696807645572</v>
      </c>
      <c r="M123" s="3255">
        <f t="shared" si="21"/>
        <v>0.70186574824869297</v>
      </c>
      <c r="N123" s="3255">
        <f t="shared" si="18"/>
        <v>-13.018186355783143</v>
      </c>
      <c r="O123" s="3257">
        <f t="shared" si="18"/>
        <v>4.3420065024611034</v>
      </c>
    </row>
    <row r="124" spans="1:17" s="3250" customFormat="1">
      <c r="A124" s="3189" t="s">
        <v>919</v>
      </c>
      <c r="B124" s="3253">
        <v>15.815</v>
      </c>
      <c r="C124" s="3253">
        <v>0.61687000000000003</v>
      </c>
      <c r="D124" s="3253">
        <v>96.213528999999994</v>
      </c>
      <c r="E124" s="3252">
        <f>1.559402+0.024938+0.030653+0.026645</f>
        <v>1.6416379999999999</v>
      </c>
      <c r="F124" s="3254">
        <f>SUM(B124:E124)</f>
        <v>114.287037</v>
      </c>
      <c r="G124" s="3245"/>
      <c r="H124" s="3246"/>
      <c r="I124" s="3246"/>
      <c r="J124" s="3189" t="str">
        <f>A124</f>
        <v>2-2017</v>
      </c>
      <c r="K124" s="3256">
        <f t="shared" ref="K124:K125" si="24">SUM(B124/B119)*100-100</f>
        <v>17.873664921430858</v>
      </c>
      <c r="L124" s="3256">
        <f t="shared" ref="L124:L125" si="25">SUM(C124/C119)*100-100</f>
        <v>-26.070938917172413</v>
      </c>
      <c r="M124" s="3256">
        <f t="shared" ref="M124:M125" si="26">SUM(D124/D119)*100-100</f>
        <v>8.1991089268210544</v>
      </c>
      <c r="N124" s="3256">
        <f t="shared" si="18"/>
        <v>79.632296298889997</v>
      </c>
      <c r="O124" s="3257">
        <f t="shared" si="18"/>
        <v>9.7986166802574104</v>
      </c>
    </row>
    <row r="125" spans="1:17" s="3250" customFormat="1" ht="15.75" thickBot="1">
      <c r="A125" s="3189" t="s">
        <v>926</v>
      </c>
      <c r="B125" s="3253">
        <v>15.807</v>
      </c>
      <c r="C125" s="3253">
        <v>1.199012</v>
      </c>
      <c r="D125" s="3252">
        <v>88.711682999999994</v>
      </c>
      <c r="E125" s="3252">
        <f>0.578047+0.020617+0.038513+0.015141</f>
        <v>0.65231799999999995</v>
      </c>
      <c r="F125" s="3254">
        <f>SUM(B125:E125)</f>
        <v>106.37001299999999</v>
      </c>
      <c r="G125" s="3245"/>
      <c r="H125" s="3246"/>
      <c r="I125" s="3245"/>
      <c r="J125" s="3189" t="str">
        <f>A125</f>
        <v>3-2017</v>
      </c>
      <c r="K125" s="3256">
        <f t="shared" si="24"/>
        <v>0.84210526315789025</v>
      </c>
      <c r="L125" s="3256">
        <f t="shared" si="25"/>
        <v>53.583231287114472</v>
      </c>
      <c r="M125" s="3255">
        <f t="shared" si="26"/>
        <v>18.81465245766276</v>
      </c>
      <c r="N125" s="3255">
        <f t="shared" si="18"/>
        <v>-20.351892551892547</v>
      </c>
      <c r="O125" s="3257">
        <f t="shared" si="18"/>
        <v>15.696772989308698</v>
      </c>
    </row>
    <row r="126" spans="1:17" s="690" customFormat="1" ht="12">
      <c r="A126" s="4138" t="s">
        <v>385</v>
      </c>
      <c r="B126" s="4139"/>
      <c r="C126" s="4139"/>
      <c r="D126" s="4139"/>
      <c r="E126" s="4139"/>
      <c r="F126" s="4139"/>
      <c r="G126" s="241"/>
      <c r="H126" s="4140"/>
      <c r="J126" s="4141" t="s">
        <v>385</v>
      </c>
      <c r="K126" s="4142"/>
      <c r="L126" s="4142"/>
      <c r="M126" s="4142"/>
      <c r="N126" s="4142"/>
      <c r="O126" s="4142"/>
    </row>
    <row r="127" spans="1:17" s="690" customFormat="1" ht="12" customHeight="1">
      <c r="A127" s="5062" t="s">
        <v>591</v>
      </c>
      <c r="B127" s="5062"/>
      <c r="C127" s="5062"/>
      <c r="D127" s="5062"/>
      <c r="E127" s="5062"/>
      <c r="F127" s="5062"/>
      <c r="G127" s="4143"/>
      <c r="K127" s="4144"/>
      <c r="L127" s="4144"/>
      <c r="M127" s="4144"/>
      <c r="N127" s="4144"/>
      <c r="O127" s="4144"/>
    </row>
    <row r="128" spans="1:17" s="94" customFormat="1" ht="12">
      <c r="A128" s="4145" t="s">
        <v>596</v>
      </c>
      <c r="B128" s="208"/>
      <c r="C128" s="208"/>
      <c r="D128" s="208"/>
      <c r="E128" s="208"/>
      <c r="F128" s="208"/>
    </row>
    <row r="130" spans="3:5">
      <c r="C130" s="2332"/>
      <c r="E130" s="2332"/>
    </row>
    <row r="131" spans="3:5">
      <c r="C131" s="2332"/>
      <c r="E131" s="2332"/>
    </row>
    <row r="132" spans="3:5">
      <c r="C132" s="2332"/>
      <c r="E132" s="2332"/>
    </row>
    <row r="133" spans="3:5">
      <c r="C133" s="2332"/>
      <c r="E133" s="2332"/>
    </row>
    <row r="134" spans="3:5">
      <c r="C134" s="2332"/>
      <c r="E134" s="2332"/>
    </row>
    <row r="135" spans="3:5">
      <c r="C135" s="4174"/>
      <c r="E135" s="4174"/>
    </row>
    <row r="136" spans="3:5">
      <c r="C136" s="4174"/>
      <c r="E136" s="2332"/>
    </row>
    <row r="137" spans="3:5">
      <c r="C137" s="4174"/>
      <c r="E137" s="2332"/>
    </row>
    <row r="138" spans="3:5">
      <c r="C138" s="2332"/>
      <c r="E138" s="2332"/>
    </row>
  </sheetData>
  <mergeCells count="5">
    <mergeCell ref="A127:F127"/>
    <mergeCell ref="A3:G3"/>
    <mergeCell ref="J3:P3"/>
    <mergeCell ref="J68:O68"/>
    <mergeCell ref="A68:F68"/>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Q137"/>
  <sheetViews>
    <sheetView topLeftCell="A82" workbookViewId="0">
      <selection activeCell="A3" sqref="A3"/>
    </sheetView>
  </sheetViews>
  <sheetFormatPr defaultColWidth="8.85546875" defaultRowHeight="15"/>
  <cols>
    <col min="1" max="1" width="19.28515625" style="3145" customWidth="1"/>
    <col min="2" max="7" width="15.5703125" style="3145" customWidth="1"/>
    <col min="8" max="8" width="4.7109375" style="3145" customWidth="1"/>
    <col min="9" max="9" width="15.7109375" style="3145" customWidth="1"/>
    <col min="10" max="15" width="17" style="3145" customWidth="1"/>
    <col min="16" max="16" width="9.140625" style="3145" bestFit="1" customWidth="1"/>
    <col min="17" max="19" width="10.140625" style="3145" customWidth="1"/>
    <col min="20" max="25" width="8.85546875" style="3145"/>
    <col min="26" max="28" width="16.42578125" style="3145" customWidth="1"/>
    <col min="29" max="16384" width="8.85546875" style="3145"/>
  </cols>
  <sheetData>
    <row r="1" spans="1:15" ht="10.5" customHeight="1"/>
    <row r="2" spans="1:15" ht="17.45" customHeight="1">
      <c r="A2" s="3146"/>
      <c r="B2" s="3147"/>
      <c r="C2" s="3147"/>
      <c r="D2" s="3147"/>
      <c r="E2" s="3147"/>
      <c r="F2" s="3147"/>
      <c r="G2" s="3147"/>
    </row>
    <row r="3" spans="1:15" ht="17.45" customHeight="1">
      <c r="A3" s="3148" t="s">
        <v>820</v>
      </c>
      <c r="B3" s="3147"/>
      <c r="C3" s="3147"/>
      <c r="D3" s="3147"/>
      <c r="E3" s="3147"/>
      <c r="F3" s="3147"/>
      <c r="G3" s="3147"/>
    </row>
    <row r="4" spans="1:15" ht="15.75" thickBot="1">
      <c r="A4" s="5066" t="s">
        <v>759</v>
      </c>
      <c r="B4" s="5067"/>
      <c r="C4" s="5067"/>
      <c r="D4" s="5067"/>
      <c r="E4" s="5067"/>
      <c r="F4" s="5067"/>
      <c r="G4" s="5068"/>
      <c r="I4" s="3149" t="s">
        <v>886</v>
      </c>
      <c r="N4" s="3150"/>
    </row>
    <row r="5" spans="1:15" s="3250" customFormat="1" ht="37.5" thickBot="1">
      <c r="A5" s="3293" t="s">
        <v>578</v>
      </c>
      <c r="B5" s="3294" t="s">
        <v>579</v>
      </c>
      <c r="C5" s="3294" t="s">
        <v>580</v>
      </c>
      <c r="D5" s="3294" t="s">
        <v>581</v>
      </c>
      <c r="E5" s="3294" t="s">
        <v>582</v>
      </c>
      <c r="F5" s="3295" t="s">
        <v>583</v>
      </c>
      <c r="G5" s="3296" t="s">
        <v>152</v>
      </c>
      <c r="H5" s="3282"/>
      <c r="I5" s="3297" t="s">
        <v>578</v>
      </c>
      <c r="J5" s="3298" t="s">
        <v>579</v>
      </c>
      <c r="K5" s="3298" t="s">
        <v>580</v>
      </c>
      <c r="L5" s="3298" t="s">
        <v>581</v>
      </c>
      <c r="M5" s="3298" t="s">
        <v>582</v>
      </c>
      <c r="N5" s="3299" t="s">
        <v>583</v>
      </c>
      <c r="O5" s="3300" t="s">
        <v>915</v>
      </c>
    </row>
    <row r="6" spans="1:15" ht="16.5" thickBot="1">
      <c r="A6" s="3152" t="s">
        <v>910</v>
      </c>
      <c r="B6" s="3153">
        <v>383.26</v>
      </c>
      <c r="C6" s="3154">
        <v>10.55763</v>
      </c>
      <c r="D6" s="3153">
        <v>27.614311999999998</v>
      </c>
      <c r="E6" s="3154">
        <v>17.739597</v>
      </c>
      <c r="F6" s="3153">
        <v>2.1953300000000002</v>
      </c>
      <c r="G6" s="3155">
        <v>441.36686900000001</v>
      </c>
      <c r="H6" s="3151"/>
      <c r="I6" s="3152"/>
      <c r="J6" s="3156"/>
      <c r="K6" s="3157"/>
      <c r="L6" s="3156"/>
      <c r="M6" s="3157"/>
      <c r="N6" s="3156"/>
      <c r="O6" s="3158"/>
    </row>
    <row r="7" spans="1:15" ht="16.5" thickBot="1">
      <c r="A7" s="3152" t="s">
        <v>911</v>
      </c>
      <c r="B7" s="3153">
        <v>426.37369100000001</v>
      </c>
      <c r="C7" s="3154">
        <v>24.867851000000002</v>
      </c>
      <c r="D7" s="3153">
        <v>22.970253</v>
      </c>
      <c r="E7" s="3154">
        <v>34.611272999999997</v>
      </c>
      <c r="F7" s="3153">
        <v>3.3171059999999999</v>
      </c>
      <c r="G7" s="3155">
        <v>512.140174</v>
      </c>
      <c r="H7" s="3151"/>
      <c r="I7" s="3152" t="s">
        <v>911</v>
      </c>
      <c r="J7" s="3156">
        <v>11.249201847309934</v>
      </c>
      <c r="K7" s="3157">
        <v>135.54387679810716</v>
      </c>
      <c r="L7" s="3156">
        <v>-16.817579956364654</v>
      </c>
      <c r="M7" s="3157">
        <v>95.107436769843162</v>
      </c>
      <c r="N7" s="3156">
        <v>51.098285906902362</v>
      </c>
      <c r="O7" s="3158">
        <v>16.035028900186887</v>
      </c>
    </row>
    <row r="8" spans="1:15" ht="16.5" thickBot="1">
      <c r="A8" s="3152" t="s">
        <v>515</v>
      </c>
      <c r="B8" s="3153">
        <v>462.09648600000003</v>
      </c>
      <c r="C8" s="3154">
        <v>17.650328000000002</v>
      </c>
      <c r="D8" s="3153">
        <v>33.669199999999996</v>
      </c>
      <c r="E8" s="3154">
        <v>48.727603999999999</v>
      </c>
      <c r="F8" s="3153">
        <v>1.686272</v>
      </c>
      <c r="G8" s="3155">
        <v>563.82988999999998</v>
      </c>
      <c r="H8" s="3151"/>
      <c r="I8" s="3152" t="s">
        <v>515</v>
      </c>
      <c r="J8" s="3156">
        <v>8.3782831244154039</v>
      </c>
      <c r="K8" s="3157">
        <v>-29.023509108205602</v>
      </c>
      <c r="L8" s="3156">
        <v>46.57740165073497</v>
      </c>
      <c r="M8" s="3157">
        <v>40.785356262394629</v>
      </c>
      <c r="N8" s="3156">
        <v>-49.164361946829551</v>
      </c>
      <c r="O8" s="3158">
        <v>10.092884453153644</v>
      </c>
    </row>
    <row r="9" spans="1:15">
      <c r="A9" s="3159" t="s">
        <v>421</v>
      </c>
      <c r="B9" s="3160">
        <v>138.85300000000001</v>
      </c>
      <c r="C9" s="3161">
        <v>2.0070100000000002</v>
      </c>
      <c r="D9" s="3160">
        <v>6.3571239999999998</v>
      </c>
      <c r="E9" s="3161">
        <v>9.1424000000000003</v>
      </c>
      <c r="F9" s="3160">
        <v>1.0798749999999999</v>
      </c>
      <c r="G9" s="3162">
        <v>157.43940900000001</v>
      </c>
      <c r="H9" s="3151"/>
      <c r="I9" s="3159" t="s">
        <v>421</v>
      </c>
      <c r="J9" s="3163">
        <v>20.349584059907116</v>
      </c>
      <c r="K9" s="3147">
        <v>-51.703658784560162</v>
      </c>
      <c r="L9" s="3163">
        <v>8.5426171288075494</v>
      </c>
      <c r="M9" s="3147">
        <v>-36.689961968549959</v>
      </c>
      <c r="N9" s="3163">
        <v>150.69704166463529</v>
      </c>
      <c r="O9" s="3164">
        <v>12.106950478711909</v>
      </c>
    </row>
    <row r="10" spans="1:15">
      <c r="A10" s="3159" t="s">
        <v>571</v>
      </c>
      <c r="B10" s="3160">
        <v>140.2415</v>
      </c>
      <c r="C10" s="3161">
        <v>4.5709999999999997</v>
      </c>
      <c r="D10" s="3160">
        <v>10.494999999999999</v>
      </c>
      <c r="E10" s="3161">
        <v>9.3569999999999993</v>
      </c>
      <c r="F10" s="3160">
        <v>0.32</v>
      </c>
      <c r="G10" s="3162">
        <v>164.9845</v>
      </c>
      <c r="H10" s="3151"/>
      <c r="I10" s="3159" t="s">
        <v>571</v>
      </c>
      <c r="J10" s="3163">
        <v>10.957536208655824</v>
      </c>
      <c r="K10" s="3147">
        <v>5.6598994567019787</v>
      </c>
      <c r="L10" s="3163">
        <v>5.6569932043274491</v>
      </c>
      <c r="M10" s="3147">
        <v>-18.556256958383315</v>
      </c>
      <c r="N10" s="3163">
        <v>-40.797093137273045</v>
      </c>
      <c r="O10" s="3164">
        <v>8.0697252305302953</v>
      </c>
    </row>
    <row r="11" spans="1:15">
      <c r="A11" s="3159" t="s">
        <v>422</v>
      </c>
      <c r="B11" s="3160">
        <v>115.5676</v>
      </c>
      <c r="C11" s="3161">
        <v>5.19</v>
      </c>
      <c r="D11" s="3160">
        <v>7.4627999999999997</v>
      </c>
      <c r="E11" s="3161">
        <v>7.0629999999999997</v>
      </c>
      <c r="F11" s="3160">
        <v>0.47399999999999998</v>
      </c>
      <c r="G11" s="3162">
        <v>135.75739999999996</v>
      </c>
      <c r="H11" s="3151"/>
      <c r="I11" s="3159" t="s">
        <v>422</v>
      </c>
      <c r="J11" s="3163">
        <v>17.049003740916206</v>
      </c>
      <c r="K11" s="3147">
        <v>27.441461643066674</v>
      </c>
      <c r="L11" s="3163">
        <v>-29.61081250365531</v>
      </c>
      <c r="M11" s="3147">
        <v>-40.476376082442108</v>
      </c>
      <c r="N11" s="3163">
        <v>24.677784207480656</v>
      </c>
      <c r="O11" s="3164">
        <v>8.0875485393927278</v>
      </c>
    </row>
    <row r="12" spans="1:15">
      <c r="A12" s="3159" t="s">
        <v>517</v>
      </c>
      <c r="B12" s="3160">
        <v>116.2316</v>
      </c>
      <c r="C12" s="3161">
        <v>4.8280000000000003</v>
      </c>
      <c r="D12" s="3160">
        <v>6.851</v>
      </c>
      <c r="E12" s="3161">
        <v>8.0109999999999992</v>
      </c>
      <c r="F12" s="3160">
        <v>0.38690000000000002</v>
      </c>
      <c r="G12" s="3162">
        <v>136.30850000000001</v>
      </c>
      <c r="H12" s="3151"/>
      <c r="I12" s="3165" t="s">
        <v>475</v>
      </c>
      <c r="J12" s="3166">
        <v>-4.720136766373713</v>
      </c>
      <c r="K12" s="3167">
        <v>-5.2434818584838325</v>
      </c>
      <c r="L12" s="3166">
        <v>-5.8702815263111177</v>
      </c>
      <c r="M12" s="3167">
        <v>-26.248473138093857</v>
      </c>
      <c r="N12" s="3166">
        <v>15.581386319584027</v>
      </c>
      <c r="O12" s="3168">
        <v>-6.3557847448511637</v>
      </c>
    </row>
    <row r="13" spans="1:15" ht="16.5" thickBot="1">
      <c r="A13" s="4166" t="s">
        <v>524</v>
      </c>
      <c r="B13" s="4167">
        <v>510.89370000000002</v>
      </c>
      <c r="C13" s="4168">
        <v>16.59601</v>
      </c>
      <c r="D13" s="4167">
        <v>31.165923999999997</v>
      </c>
      <c r="E13" s="4168">
        <v>33.573399999999999</v>
      </c>
      <c r="F13" s="4167">
        <v>2.2607749999999998</v>
      </c>
      <c r="G13" s="4169">
        <v>594.48980899999992</v>
      </c>
      <c r="H13" s="3151"/>
      <c r="I13" s="3169" t="s">
        <v>524</v>
      </c>
      <c r="J13" s="3170">
        <v>10.559962146087386</v>
      </c>
      <c r="K13" s="3171">
        <v>-5.9733620814298831</v>
      </c>
      <c r="L13" s="3170">
        <v>-7.4349138084658932</v>
      </c>
      <c r="M13" s="3171">
        <v>-31.099834089933907</v>
      </c>
      <c r="N13" s="3170">
        <v>34.069414661454374</v>
      </c>
      <c r="O13" s="3172">
        <v>5.437795963601701</v>
      </c>
    </row>
    <row r="14" spans="1:15">
      <c r="A14" s="3173" t="s">
        <v>522</v>
      </c>
      <c r="B14" s="3174">
        <v>140.90690000000001</v>
      </c>
      <c r="C14" s="3174">
        <v>2.5034999999999998</v>
      </c>
      <c r="D14" s="3175">
        <v>8.2082379999999997</v>
      </c>
      <c r="E14" s="3174">
        <v>8.2765249999999995</v>
      </c>
      <c r="F14" s="3175">
        <v>0.57999999999999996</v>
      </c>
      <c r="G14" s="3176">
        <f>SUM(B14:F14)</f>
        <v>160.47516300000001</v>
      </c>
      <c r="H14" s="3151"/>
      <c r="I14" s="3173" t="s">
        <v>522</v>
      </c>
      <c r="J14" s="3177">
        <v>1.4791902227535587</v>
      </c>
      <c r="K14" s="3178">
        <v>24.737794031918114</v>
      </c>
      <c r="L14" s="3177">
        <v>29.118733565681595</v>
      </c>
      <c r="M14" s="3178">
        <v>-9.4709813615680929</v>
      </c>
      <c r="N14" s="3177">
        <v>-46.290079870355363</v>
      </c>
      <c r="O14" s="3179">
        <v>1.9282046466523468</v>
      </c>
    </row>
    <row r="15" spans="1:15">
      <c r="A15" s="3159" t="s">
        <v>480</v>
      </c>
      <c r="B15" s="3180">
        <v>168.874</v>
      </c>
      <c r="C15" s="3180">
        <v>5.1550000000000002</v>
      </c>
      <c r="D15" s="3160">
        <v>6.9340000000000002</v>
      </c>
      <c r="E15" s="3180">
        <v>9.6120000000000001</v>
      </c>
      <c r="F15" s="3160">
        <v>0.40699999999999997</v>
      </c>
      <c r="G15" s="3181">
        <f>SUM(B15:F15)</f>
        <v>190.982</v>
      </c>
      <c r="H15" s="3151"/>
      <c r="I15" s="3159" t="s">
        <v>480</v>
      </c>
      <c r="J15" s="3163">
        <v>20.416567135976152</v>
      </c>
      <c r="K15" s="3147">
        <v>12.776197768540825</v>
      </c>
      <c r="L15" s="3163">
        <v>-33.930443068127673</v>
      </c>
      <c r="M15" s="3147">
        <v>2.7252324462969</v>
      </c>
      <c r="N15" s="3163">
        <v>27.187499999999986</v>
      </c>
      <c r="O15" s="3164">
        <v>15.757540859898953</v>
      </c>
    </row>
    <row r="16" spans="1:15" s="3151" customFormat="1">
      <c r="A16" s="3159" t="s">
        <v>494</v>
      </c>
      <c r="B16" s="3180">
        <v>129.1317</v>
      </c>
      <c r="C16" s="3180">
        <v>5.1840000000000002</v>
      </c>
      <c r="D16" s="3160">
        <v>7.7290000000000001</v>
      </c>
      <c r="E16" s="3180">
        <v>7.6890000000000001</v>
      </c>
      <c r="F16" s="3160">
        <v>0.14149999999999999</v>
      </c>
      <c r="G16" s="3181">
        <f>SUM(B16:F16)</f>
        <v>149.87520000000001</v>
      </c>
      <c r="I16" s="3159" t="s">
        <v>494</v>
      </c>
      <c r="J16" s="3163">
        <v>11.736940111242248</v>
      </c>
      <c r="K16" s="3147">
        <v>-0.11560693641618514</v>
      </c>
      <c r="L16" s="3163">
        <v>3.5670257812081303</v>
      </c>
      <c r="M16" s="3147">
        <v>8.8630893388078817</v>
      </c>
      <c r="N16" s="3163">
        <v>-70.147679324894511</v>
      </c>
      <c r="O16" s="3164">
        <v>10.399285784789654</v>
      </c>
    </row>
    <row r="17" spans="1:15">
      <c r="A17" s="3182" t="s">
        <v>424</v>
      </c>
      <c r="B17" s="3220">
        <v>113.31100000000001</v>
      </c>
      <c r="C17" s="3220">
        <v>4.5679999999999996</v>
      </c>
      <c r="D17" s="3216">
        <v>9.07</v>
      </c>
      <c r="E17" s="3220">
        <v>12.58</v>
      </c>
      <c r="F17" s="3216">
        <v>0.64500000000000002</v>
      </c>
      <c r="G17" s="4170">
        <f>SUM(B17:F17)</f>
        <v>140.17400000000004</v>
      </c>
      <c r="H17" s="3151"/>
      <c r="I17" s="3165" t="s">
        <v>424</v>
      </c>
      <c r="J17" s="3166">
        <v>-2.5127418017131191</v>
      </c>
      <c r="K17" s="3167">
        <v>-5.3852526926263664</v>
      </c>
      <c r="L17" s="3166">
        <v>32.389432199678879</v>
      </c>
      <c r="M17" s="3167">
        <v>57.034078142554023</v>
      </c>
      <c r="N17" s="3166">
        <v>66.70974411992762</v>
      </c>
      <c r="O17" s="3168">
        <v>2.8358466273196541</v>
      </c>
    </row>
    <row r="18" spans="1:15" ht="16.5" thickBot="1">
      <c r="A18" s="3169" t="s">
        <v>477</v>
      </c>
      <c r="B18" s="3183">
        <f t="shared" ref="B18:G18" si="0">SUM(B14:B17)</f>
        <v>552.22360000000003</v>
      </c>
      <c r="C18" s="3183">
        <f t="shared" si="0"/>
        <v>17.410499999999999</v>
      </c>
      <c r="D18" s="3184">
        <f t="shared" si="0"/>
        <v>31.941237999999998</v>
      </c>
      <c r="E18" s="3183">
        <f t="shared" si="0"/>
        <v>38.157525</v>
      </c>
      <c r="F18" s="3184">
        <f t="shared" si="0"/>
        <v>1.7734999999999999</v>
      </c>
      <c r="G18" s="3185">
        <f t="shared" si="0"/>
        <v>641.50636300000008</v>
      </c>
      <c r="H18" s="3186"/>
      <c r="I18" s="3169" t="s">
        <v>477</v>
      </c>
      <c r="J18" s="3156">
        <v>8.0897259057999662</v>
      </c>
      <c r="K18" s="3157">
        <v>4.9077458979598134</v>
      </c>
      <c r="L18" s="3156">
        <v>2.4876977817182677</v>
      </c>
      <c r="M18" s="3156">
        <v>13.654038613902657</v>
      </c>
      <c r="N18" s="3156">
        <v>-21.553449591401176</v>
      </c>
      <c r="O18" s="3158">
        <v>7.9087232931860427</v>
      </c>
    </row>
    <row r="19" spans="1:15" ht="15.75">
      <c r="A19" s="3173" t="s">
        <v>412</v>
      </c>
      <c r="B19" s="3174">
        <v>104.347572</v>
      </c>
      <c r="C19" s="3187">
        <v>3.2766500000000001</v>
      </c>
      <c r="D19" s="3175">
        <v>6.2733179999999997</v>
      </c>
      <c r="E19" s="3174">
        <v>16.332552</v>
      </c>
      <c r="F19" s="3175">
        <v>0.12989500000000001</v>
      </c>
      <c r="G19" s="3176">
        <f>SUM(B19:F19)</f>
        <v>130.35998700000002</v>
      </c>
      <c r="H19" s="3186"/>
      <c r="I19" s="3173" t="s">
        <v>412</v>
      </c>
      <c r="J19" s="3177">
        <v>-25.945732962686719</v>
      </c>
      <c r="K19" s="3177">
        <v>30.882764130217708</v>
      </c>
      <c r="L19" s="3178">
        <v>-23.572903222348089</v>
      </c>
      <c r="M19" s="3177">
        <v>97.335862575174957</v>
      </c>
      <c r="N19" s="3178">
        <v>-77.604310344827582</v>
      </c>
      <c r="O19" s="3188">
        <v>-18.766253566603325</v>
      </c>
    </row>
    <row r="20" spans="1:15" ht="15.75">
      <c r="A20" s="3189" t="s">
        <v>207</v>
      </c>
      <c r="B20" s="3180">
        <v>110.174695</v>
      </c>
      <c r="C20" s="3190">
        <v>5.7889330000000001</v>
      </c>
      <c r="D20" s="3160">
        <v>5.40395</v>
      </c>
      <c r="E20" s="3180">
        <v>15.697732999999999</v>
      </c>
      <c r="F20" s="3160">
        <v>0.201346</v>
      </c>
      <c r="G20" s="3181">
        <f>SUM(B20:F20)</f>
        <v>137.26665700000001</v>
      </c>
      <c r="H20" s="3186"/>
      <c r="I20" s="3189" t="s">
        <v>207</v>
      </c>
      <c r="J20" s="3163">
        <v>-34.75923173490294</v>
      </c>
      <c r="K20" s="3163">
        <v>12.297439379243457</v>
      </c>
      <c r="L20" s="3147">
        <v>-22.065907124314975</v>
      </c>
      <c r="M20" s="3163">
        <v>63.313909696213074</v>
      </c>
      <c r="N20" s="3147">
        <v>-50.529238329238325</v>
      </c>
      <c r="O20" s="3191">
        <v>-28.125866835618012</v>
      </c>
    </row>
    <row r="21" spans="1:15" ht="15.75">
      <c r="A21" s="3192" t="s">
        <v>328</v>
      </c>
      <c r="B21" s="3180">
        <v>94.687763000000004</v>
      </c>
      <c r="C21" s="3190">
        <v>3.0646650000000002</v>
      </c>
      <c r="D21" s="3160">
        <v>5.7453320000000003</v>
      </c>
      <c r="E21" s="3180">
        <v>6.6786519999999996</v>
      </c>
      <c r="F21" s="3160">
        <v>0.34873599999999999</v>
      </c>
      <c r="G21" s="3181">
        <f>SUM(B21:F21)</f>
        <v>110.52514800000002</v>
      </c>
      <c r="H21" s="3186"/>
      <c r="I21" s="3192" t="s">
        <v>328</v>
      </c>
      <c r="J21" s="3163">
        <v>-26.673494579564888</v>
      </c>
      <c r="K21" s="3163">
        <v>-40.882233796296298</v>
      </c>
      <c r="L21" s="3147">
        <v>-25.665260706430331</v>
      </c>
      <c r="M21" s="3163">
        <v>-13.140174274938232</v>
      </c>
      <c r="N21" s="3147">
        <v>146.45653710247353</v>
      </c>
      <c r="O21" s="3191">
        <v>-26.255212336664101</v>
      </c>
    </row>
    <row r="22" spans="1:15" ht="15.75">
      <c r="A22" s="3159" t="s">
        <v>547</v>
      </c>
      <c r="B22" s="3180">
        <v>111.59732099999999</v>
      </c>
      <c r="C22" s="3190">
        <v>3.4096850000000001</v>
      </c>
      <c r="D22" s="3160">
        <v>6.3151830000000002</v>
      </c>
      <c r="E22" s="3180">
        <v>6.8163479999999996</v>
      </c>
      <c r="F22" s="3160">
        <v>0.36447600000000002</v>
      </c>
      <c r="G22" s="3181">
        <f>SUM(B22:F22)</f>
        <v>128.50301299999998</v>
      </c>
      <c r="H22" s="3186"/>
      <c r="I22" s="3159" t="s">
        <v>547</v>
      </c>
      <c r="J22" s="3163">
        <v>-1.5123677312882364</v>
      </c>
      <c r="K22" s="3163">
        <v>-25.357158493870386</v>
      </c>
      <c r="L22" s="3147">
        <v>-30.372844542447623</v>
      </c>
      <c r="M22" s="3163">
        <v>-45.815993640699524</v>
      </c>
      <c r="N22" s="3147">
        <v>-43.492093023255805</v>
      </c>
      <c r="O22" s="3191">
        <v>-8.3260711686903761</v>
      </c>
    </row>
    <row r="23" spans="1:15" ht="16.5" thickBot="1">
      <c r="A23" s="3152" t="s">
        <v>602</v>
      </c>
      <c r="B23" s="3193">
        <f t="shared" ref="B23:G23" si="1">SUM(B19:B22)</f>
        <v>420.80735100000004</v>
      </c>
      <c r="C23" s="3194">
        <f t="shared" si="1"/>
        <v>15.539933</v>
      </c>
      <c r="D23" s="3153">
        <f t="shared" si="1"/>
        <v>23.737783</v>
      </c>
      <c r="E23" s="3193">
        <f t="shared" si="1"/>
        <v>45.525284999999997</v>
      </c>
      <c r="F23" s="3153">
        <f t="shared" si="1"/>
        <v>1.0444530000000001</v>
      </c>
      <c r="G23" s="3195">
        <f t="shared" si="1"/>
        <v>506.65480500000001</v>
      </c>
      <c r="H23" s="3186"/>
      <c r="I23" s="3152" t="s">
        <v>602</v>
      </c>
      <c r="J23" s="3156">
        <v>-23.797651712096339</v>
      </c>
      <c r="K23" s="3156">
        <v>-10.743901668533354</v>
      </c>
      <c r="L23" s="3157">
        <v>-25.682958813305859</v>
      </c>
      <c r="M23" s="3156">
        <v>19.308799509402135</v>
      </c>
      <c r="N23" s="3157">
        <v>-41.107809416408223</v>
      </c>
      <c r="O23" s="3196">
        <v>-21.0210787885825</v>
      </c>
    </row>
    <row r="24" spans="1:15" ht="15.75">
      <c r="A24" s="3173" t="s">
        <v>599</v>
      </c>
      <c r="B24" s="3175">
        <v>101.588802</v>
      </c>
      <c r="C24" s="3175">
        <v>2.1883919999999999</v>
      </c>
      <c r="D24" s="3175">
        <v>5.9479119999999996</v>
      </c>
      <c r="E24" s="3175">
        <v>10.249302</v>
      </c>
      <c r="F24" s="3175">
        <v>0.64068499999999995</v>
      </c>
      <c r="G24" s="3197">
        <f>SUM(B24:F24)</f>
        <v>120.615093</v>
      </c>
      <c r="H24" s="3186"/>
      <c r="I24" s="3173" t="s">
        <v>599</v>
      </c>
      <c r="J24" s="3198">
        <v>-2.6438276877204174</v>
      </c>
      <c r="K24" s="3198">
        <v>-33.2125188836159</v>
      </c>
      <c r="L24" s="3198">
        <v>-5.1871433904673694</v>
      </c>
      <c r="M24" s="3198">
        <v>-37.246169490230308</v>
      </c>
      <c r="N24" s="3198">
        <v>393.23299588128862</v>
      </c>
      <c r="O24" s="3188">
        <v>-7.4753720250064219</v>
      </c>
    </row>
    <row r="25" spans="1:15" ht="15.75">
      <c r="A25" s="3159" t="s">
        <v>626</v>
      </c>
      <c r="B25" s="3160">
        <v>115.25574</v>
      </c>
      <c r="C25" s="3160">
        <v>3.0687679999999999</v>
      </c>
      <c r="D25" s="3160">
        <v>7.2274219999999998</v>
      </c>
      <c r="E25" s="3160">
        <v>12.497258</v>
      </c>
      <c r="F25" s="3160">
        <v>0.35151199999999999</v>
      </c>
      <c r="G25" s="3162">
        <f>SUM(B25:F25)</f>
        <v>138.40070000000003</v>
      </c>
      <c r="H25" s="3186"/>
      <c r="I25" s="3159" t="s">
        <v>626</v>
      </c>
      <c r="J25" s="3199">
        <v>4.6118076387686102</v>
      </c>
      <c r="K25" s="3199">
        <v>-46.989056532525076</v>
      </c>
      <c r="L25" s="3163">
        <v>33.743317388206776</v>
      </c>
      <c r="M25" s="3199">
        <v>-20.38813502561166</v>
      </c>
      <c r="N25" s="3199">
        <v>74.581069402918359</v>
      </c>
      <c r="O25" s="3191">
        <v>0.82616057299335921</v>
      </c>
    </row>
    <row r="26" spans="1:15">
      <c r="A26" s="3159" t="s">
        <v>638</v>
      </c>
      <c r="B26" s="3160">
        <v>95.967015000000004</v>
      </c>
      <c r="C26" s="3190">
        <v>3.1242019999999999</v>
      </c>
      <c r="D26" s="3160">
        <v>6.826613</v>
      </c>
      <c r="E26" s="3160">
        <v>9.8577270000000006</v>
      </c>
      <c r="F26" s="3160">
        <v>0.28668700000000003</v>
      </c>
      <c r="G26" s="3162">
        <f>SUM(B26:F26)</f>
        <v>116.06224399999999</v>
      </c>
      <c r="I26" s="3159" t="s">
        <v>638</v>
      </c>
      <c r="J26" s="3199">
        <v>1.3510214619813183</v>
      </c>
      <c r="K26" s="3199">
        <v>1.9426919418598771</v>
      </c>
      <c r="L26" s="3163">
        <v>18.820165657963713</v>
      </c>
      <c r="M26" s="3199">
        <v>47.60054873348696</v>
      </c>
      <c r="N26" s="3199">
        <v>-17.792542209579736</v>
      </c>
      <c r="O26" s="3191">
        <v>5.009806455993143</v>
      </c>
    </row>
    <row r="27" spans="1:15">
      <c r="A27" s="3159" t="s">
        <v>639</v>
      </c>
      <c r="B27" s="3160">
        <v>109.679672</v>
      </c>
      <c r="C27" s="3190">
        <v>3.2203409999999999</v>
      </c>
      <c r="D27" s="3160">
        <v>6.5893050000000004</v>
      </c>
      <c r="E27" s="3160">
        <v>8.0546039999999994</v>
      </c>
      <c r="F27" s="3160">
        <v>0.34335100000000002</v>
      </c>
      <c r="G27" s="3162">
        <f>SUM(B27:F27)</f>
        <v>127.88727299999999</v>
      </c>
      <c r="I27" s="3159" t="s">
        <v>639</v>
      </c>
      <c r="J27" s="3199">
        <v>-1.7183647266944604</v>
      </c>
      <c r="K27" s="3199">
        <v>-5.5531229424419024</v>
      </c>
      <c r="L27" s="3163">
        <v>4.3406818139711874</v>
      </c>
      <c r="M27" s="3199">
        <v>18.165973920345621</v>
      </c>
      <c r="N27" s="3199">
        <v>-5.7959920543465131</v>
      </c>
      <c r="O27" s="3191">
        <v>-0.47916386209557515</v>
      </c>
    </row>
    <row r="28" spans="1:15" ht="16.5" thickBot="1">
      <c r="A28" s="3152" t="s">
        <v>686</v>
      </c>
      <c r="B28" s="3193">
        <f t="shared" ref="B28:G28" si="2">SUM(B24:B27)</f>
        <v>422.49122899999998</v>
      </c>
      <c r="C28" s="3194">
        <f t="shared" si="2"/>
        <v>11.601702999999999</v>
      </c>
      <c r="D28" s="3153">
        <f t="shared" si="2"/>
        <v>26.591252000000001</v>
      </c>
      <c r="E28" s="3193">
        <f t="shared" si="2"/>
        <v>40.658890999999997</v>
      </c>
      <c r="F28" s="3153">
        <f t="shared" si="2"/>
        <v>1.6222350000000001</v>
      </c>
      <c r="G28" s="3195">
        <f t="shared" si="2"/>
        <v>502.96530999999999</v>
      </c>
      <c r="H28" s="3151"/>
      <c r="I28" s="3152" t="s">
        <v>686</v>
      </c>
      <c r="J28" s="3156">
        <v>0.40015413133787092</v>
      </c>
      <c r="K28" s="3156">
        <v>-25.342644656189961</v>
      </c>
      <c r="L28" s="3157">
        <v>12.020789810067782</v>
      </c>
      <c r="M28" s="3156">
        <v>-10.689431158970237</v>
      </c>
      <c r="N28" s="3157">
        <v>55.319100045669842</v>
      </c>
      <c r="O28" s="3196">
        <v>-0.72820685081632064</v>
      </c>
    </row>
    <row r="29" spans="1:15">
      <c r="A29" s="3200" t="s">
        <v>689</v>
      </c>
      <c r="B29" s="3175">
        <v>107.25523</v>
      </c>
      <c r="C29" s="3187">
        <v>4.0487739999999999</v>
      </c>
      <c r="D29" s="3175">
        <v>8.3461839999999992</v>
      </c>
      <c r="E29" s="3175">
        <v>7.3060299999999998</v>
      </c>
      <c r="F29" s="3175">
        <v>0.21210000000000001</v>
      </c>
      <c r="G29" s="3197">
        <f>SUM(B29:F29)</f>
        <v>127.16831799999999</v>
      </c>
      <c r="H29" s="3151"/>
      <c r="I29" s="3173" t="s">
        <v>689</v>
      </c>
      <c r="J29" s="3177">
        <v>5.5778076800236249</v>
      </c>
      <c r="K29" s="3177">
        <v>85.011369078300419</v>
      </c>
      <c r="L29" s="3177">
        <v>40.321242143461433</v>
      </c>
      <c r="M29" s="3198">
        <v>-28.716804324821339</v>
      </c>
      <c r="N29" s="3198">
        <v>-66.894807900918551</v>
      </c>
      <c r="O29" s="3188">
        <v>5.433171618082639</v>
      </c>
    </row>
    <row r="30" spans="1:15">
      <c r="A30" s="3201" t="s">
        <v>707</v>
      </c>
      <c r="B30" s="3160">
        <v>119.331146</v>
      </c>
      <c r="C30" s="3190">
        <v>4.8947390000000004</v>
      </c>
      <c r="D30" s="3160">
        <v>8.3325689999999994</v>
      </c>
      <c r="E30" s="3160">
        <v>9.0082439999999995</v>
      </c>
      <c r="F30" s="3160">
        <v>0.39264900000000003</v>
      </c>
      <c r="G30" s="3162">
        <f>SUM(B30:F30)</f>
        <v>141.95934700000001</v>
      </c>
      <c r="H30" s="3151"/>
      <c r="I30" s="3202" t="s">
        <v>707</v>
      </c>
      <c r="J30" s="3163">
        <v>3.5359679266299366</v>
      </c>
      <c r="K30" s="3163">
        <v>59.501760967267671</v>
      </c>
      <c r="L30" s="3163">
        <v>15.291026316160867</v>
      </c>
      <c r="M30" s="3163">
        <v>-27.918236144280613</v>
      </c>
      <c r="N30" s="3163">
        <v>11.702872163681491</v>
      </c>
      <c r="O30" s="3191">
        <v>2.5712637291574083</v>
      </c>
    </row>
    <row r="31" spans="1:15">
      <c r="A31" s="3201" t="s">
        <v>708</v>
      </c>
      <c r="B31" s="3160">
        <v>106.593329</v>
      </c>
      <c r="C31" s="3190">
        <v>3.6747860000000001</v>
      </c>
      <c r="D31" s="3160">
        <v>11.291422000000001</v>
      </c>
      <c r="E31" s="3160">
        <v>13.033201</v>
      </c>
      <c r="F31" s="3160">
        <v>0.25759399999999999</v>
      </c>
      <c r="G31" s="3162">
        <f>SUM(B31:F31)</f>
        <v>134.85033200000001</v>
      </c>
      <c r="H31" s="3151"/>
      <c r="I31" s="3159" t="s">
        <v>708</v>
      </c>
      <c r="J31" s="3163">
        <v>11.072881656264897</v>
      </c>
      <c r="K31" s="3163">
        <v>17.623188257353405</v>
      </c>
      <c r="L31" s="3163">
        <v>65.4029897403002</v>
      </c>
      <c r="M31" s="3163">
        <v>32.21304465015109</v>
      </c>
      <c r="N31" s="3163">
        <v>-10.148001130152409</v>
      </c>
      <c r="O31" s="3191">
        <v>16.187941360154994</v>
      </c>
    </row>
    <row r="32" spans="1:15">
      <c r="A32" s="3159" t="s">
        <v>709</v>
      </c>
      <c r="B32" s="3160">
        <v>114.692469</v>
      </c>
      <c r="C32" s="3190">
        <v>3.9547379999999999</v>
      </c>
      <c r="D32" s="3160">
        <v>10.153650000000001</v>
      </c>
      <c r="E32" s="3160">
        <v>9.4065600000000007</v>
      </c>
      <c r="F32" s="3160">
        <v>0.34879199999999999</v>
      </c>
      <c r="G32" s="3162">
        <f>SUM(B32:F32)</f>
        <v>138.55620900000002</v>
      </c>
      <c r="H32" s="3151"/>
      <c r="I32" s="3165" t="s">
        <v>709</v>
      </c>
      <c r="J32" s="3166">
        <v>4.5703975117649946</v>
      </c>
      <c r="K32" s="3166">
        <v>22.804945190586949</v>
      </c>
      <c r="L32" s="3166">
        <v>54.092882329775307</v>
      </c>
      <c r="M32" s="3166">
        <v>16.784884769009139</v>
      </c>
      <c r="N32" s="3166">
        <v>1.5846757399861957</v>
      </c>
      <c r="O32" s="4171">
        <v>8.3424532791468948</v>
      </c>
    </row>
    <row r="33" spans="1:15" ht="16.5" thickBot="1">
      <c r="A33" s="3152" t="s">
        <v>731</v>
      </c>
      <c r="B33" s="3193">
        <f>SUM(B29:B32)</f>
        <v>447.87217400000003</v>
      </c>
      <c r="C33" s="3194">
        <f t="shared" ref="C33:F33" si="3">SUM(C29:C32)</f>
        <v>16.573036999999999</v>
      </c>
      <c r="D33" s="3153">
        <f>SUM(D29:D32)</f>
        <v>38.123825000000004</v>
      </c>
      <c r="E33" s="3193">
        <f t="shared" si="3"/>
        <v>38.754034999999995</v>
      </c>
      <c r="F33" s="3153">
        <f t="shared" si="3"/>
        <v>1.2111350000000001</v>
      </c>
      <c r="G33" s="3195">
        <f>SUM(G29:G32)</f>
        <v>542.53420600000004</v>
      </c>
      <c r="H33" s="3151"/>
      <c r="I33" s="3169" t="s">
        <v>731</v>
      </c>
      <c r="J33" s="3170">
        <v>6.0074489735738581</v>
      </c>
      <c r="K33" s="3203">
        <v>42.850036757534639</v>
      </c>
      <c r="L33" s="3170">
        <v>43.369800714911804</v>
      </c>
      <c r="M33" s="3171">
        <v>-4.6849679200546888</v>
      </c>
      <c r="N33" s="3170">
        <v>-25.341581213572624</v>
      </c>
      <c r="O33" s="3172">
        <v>7.8671222872209796</v>
      </c>
    </row>
    <row r="34" spans="1:15">
      <c r="A34" s="3200" t="s">
        <v>725</v>
      </c>
      <c r="B34" s="3175">
        <v>115.664995</v>
      </c>
      <c r="C34" s="3187">
        <v>7.7759130000000001</v>
      </c>
      <c r="D34" s="3175">
        <v>9.7975259999999995</v>
      </c>
      <c r="E34" s="3175">
        <v>9.7215980000000002</v>
      </c>
      <c r="F34" s="3175">
        <v>0.103283</v>
      </c>
      <c r="G34" s="3176">
        <f>SUM(B34:F34)</f>
        <v>143.06331500000002</v>
      </c>
      <c r="H34" s="3204"/>
      <c r="I34" s="3173" t="s">
        <v>725</v>
      </c>
      <c r="J34" s="3177">
        <v>7.8408903696351331</v>
      </c>
      <c r="K34" s="3177">
        <v>92.055990282490455</v>
      </c>
      <c r="L34" s="3177">
        <v>17.389288326257855</v>
      </c>
      <c r="M34" s="3177">
        <v>33.062661938152473</v>
      </c>
      <c r="N34" s="3177">
        <v>-51.304573314474304</v>
      </c>
      <c r="O34" s="3188">
        <v>12.49918002375405</v>
      </c>
    </row>
    <row r="35" spans="1:15">
      <c r="A35" s="3205" t="s">
        <v>726</v>
      </c>
      <c r="B35" s="3160">
        <v>125.232201</v>
      </c>
      <c r="C35" s="3190">
        <v>5.9275339999999996</v>
      </c>
      <c r="D35" s="3160">
        <v>13.096733</v>
      </c>
      <c r="E35" s="3160">
        <v>7.3804970000000001</v>
      </c>
      <c r="F35" s="3160">
        <v>0.99648400000000004</v>
      </c>
      <c r="G35" s="3181">
        <f>SUM(B35:F35)</f>
        <v>152.63344900000001</v>
      </c>
      <c r="H35" s="3204"/>
      <c r="I35" s="3202" t="s">
        <v>726</v>
      </c>
      <c r="J35" s="3163">
        <v>4.9451087983350135</v>
      </c>
      <c r="K35" s="3163">
        <v>21.100103601029588</v>
      </c>
      <c r="L35" s="3163">
        <v>57.175212110454765</v>
      </c>
      <c r="M35" s="3163">
        <v>-18.069526091877606</v>
      </c>
      <c r="N35" s="3163">
        <v>153.7849325988351</v>
      </c>
      <c r="O35" s="3191">
        <v>7.5191258804536432</v>
      </c>
    </row>
    <row r="36" spans="1:15">
      <c r="A36" s="3206" t="s">
        <v>727</v>
      </c>
      <c r="B36" s="3207">
        <v>109.629452</v>
      </c>
      <c r="C36" s="3190">
        <v>4.8302370000000003</v>
      </c>
      <c r="D36" s="3160">
        <v>12.510626999999999</v>
      </c>
      <c r="E36" s="3160">
        <v>8.9877050000000001</v>
      </c>
      <c r="F36" s="3160">
        <v>0.47051599999999999</v>
      </c>
      <c r="G36" s="3181">
        <f>SUM(B36:F36)</f>
        <v>136.42853700000001</v>
      </c>
      <c r="H36" s="3204"/>
      <c r="I36" s="3206" t="s">
        <v>727</v>
      </c>
      <c r="J36" s="3163">
        <v>2.8483236507230316</v>
      </c>
      <c r="K36" s="3163">
        <v>31.44267448499042</v>
      </c>
      <c r="L36" s="3163">
        <v>10.79762141561973</v>
      </c>
      <c r="M36" s="3163">
        <v>-31.039926415621153</v>
      </c>
      <c r="N36" s="3163">
        <v>82.657981164157547</v>
      </c>
      <c r="O36" s="3191">
        <v>1.1703382383960275</v>
      </c>
    </row>
    <row r="37" spans="1:15">
      <c r="A37" s="3165" t="s">
        <v>728</v>
      </c>
      <c r="B37" s="3216">
        <v>115.246567</v>
      </c>
      <c r="C37" s="3223">
        <v>6.3239010000000002</v>
      </c>
      <c r="D37" s="3216">
        <v>9.2315710000000006</v>
      </c>
      <c r="E37" s="3216">
        <v>18.103542000000001</v>
      </c>
      <c r="F37" s="3216">
        <v>0.33681100000000003</v>
      </c>
      <c r="G37" s="3181">
        <f>SUM(B37:F37)</f>
        <v>149.24239200000002</v>
      </c>
      <c r="H37" s="3151"/>
      <c r="I37" s="3208" t="s">
        <v>728</v>
      </c>
      <c r="J37" s="3166">
        <v>0.48311628900412984</v>
      </c>
      <c r="K37" s="3166">
        <v>59.90695211667628</v>
      </c>
      <c r="L37" s="3166">
        <v>-9.0812564939701446</v>
      </c>
      <c r="M37" s="3166">
        <v>92.456562228912588</v>
      </c>
      <c r="N37" s="3166">
        <v>-3.4349985091401152</v>
      </c>
      <c r="O37" s="4171">
        <v>7.7125255353948035</v>
      </c>
    </row>
    <row r="38" spans="1:15" ht="16.5" thickBot="1">
      <c r="A38" s="3209" t="s">
        <v>771</v>
      </c>
      <c r="B38" s="3193">
        <f>SUM(B34:B37)</f>
        <v>465.77321500000005</v>
      </c>
      <c r="C38" s="3194">
        <f t="shared" ref="C38:F38" si="4">SUM(C34:C37)</f>
        <v>24.857585</v>
      </c>
      <c r="D38" s="3153">
        <f>SUM(D34:D37)</f>
        <v>44.636457</v>
      </c>
      <c r="E38" s="3193">
        <f t="shared" si="4"/>
        <v>44.193342000000001</v>
      </c>
      <c r="F38" s="3153">
        <f t="shared" si="4"/>
        <v>1.9070939999999998</v>
      </c>
      <c r="G38" s="3195">
        <f>SUM(G34:G37)</f>
        <v>581.36769300000003</v>
      </c>
      <c r="H38" s="3151"/>
      <c r="I38" s="3209" t="s">
        <v>771</v>
      </c>
      <c r="J38" s="3156">
        <v>3.9969085018441035</v>
      </c>
      <c r="K38" s="3210">
        <v>49.988110205751667</v>
      </c>
      <c r="L38" s="3156">
        <v>17.082839930148651</v>
      </c>
      <c r="M38" s="3157">
        <v>14.035459791477223</v>
      </c>
      <c r="N38" s="3156">
        <v>57.463371135339969</v>
      </c>
      <c r="O38" s="3158">
        <v>7.1577951344877988</v>
      </c>
    </row>
    <row r="39" spans="1:15">
      <c r="A39" s="3200" t="s">
        <v>765</v>
      </c>
      <c r="B39" s="3175">
        <v>112.50838299999999</v>
      </c>
      <c r="C39" s="3187">
        <v>4.2417819999999997</v>
      </c>
      <c r="D39" s="3175">
        <v>10.435737</v>
      </c>
      <c r="E39" s="3175">
        <v>11.413589</v>
      </c>
      <c r="F39" s="3175">
        <v>0.13163800000000001</v>
      </c>
      <c r="G39" s="3176">
        <f>SUM(B39:F39)</f>
        <v>138.73112900000001</v>
      </c>
      <c r="H39" s="3151"/>
      <c r="I39" s="3173" t="s">
        <v>765</v>
      </c>
      <c r="J39" s="3177">
        <v>-2.7290988081571328</v>
      </c>
      <c r="K39" s="3177">
        <v>-45.449724038836351</v>
      </c>
      <c r="L39" s="3177">
        <v>6.5140015959130864</v>
      </c>
      <c r="M39" s="3177">
        <v>17.404453465366501</v>
      </c>
      <c r="N39" s="3177">
        <v>27.453695187010467</v>
      </c>
      <c r="O39" s="3188">
        <v>-3.028159944427415</v>
      </c>
    </row>
    <row r="40" spans="1:15">
      <c r="A40" s="3211" t="s">
        <v>769</v>
      </c>
      <c r="B40" s="3160">
        <v>116.159909</v>
      </c>
      <c r="C40" s="3190">
        <v>4.7806449999999998</v>
      </c>
      <c r="D40" s="3160">
        <v>8.6095889999999997</v>
      </c>
      <c r="E40" s="3160">
        <v>11.251747</v>
      </c>
      <c r="F40" s="3160">
        <v>0.12912999999999999</v>
      </c>
      <c r="G40" s="3181">
        <f>SUM(B40:F40)</f>
        <v>140.93101999999999</v>
      </c>
      <c r="H40" s="3151"/>
      <c r="I40" s="3211" t="s">
        <v>769</v>
      </c>
      <c r="J40" s="3163">
        <v>-7.2443763884657812</v>
      </c>
      <c r="K40" s="3163">
        <v>-19.348501417284155</v>
      </c>
      <c r="L40" s="3163">
        <v>-34.261552098527176</v>
      </c>
      <c r="M40" s="3163">
        <v>52.452429694097816</v>
      </c>
      <c r="N40" s="3163">
        <v>-87.041437694935397</v>
      </c>
      <c r="O40" s="3191">
        <v>-7.6670147183793347</v>
      </c>
    </row>
    <row r="41" spans="1:15">
      <c r="A41" s="3205" t="s">
        <v>755</v>
      </c>
      <c r="B41" s="3160">
        <v>114.752871</v>
      </c>
      <c r="C41" s="3190">
        <v>3.47526</v>
      </c>
      <c r="D41" s="3160">
        <v>11.169356000000001</v>
      </c>
      <c r="E41" s="3160">
        <v>8.5201100000000007</v>
      </c>
      <c r="F41" s="3160">
        <v>0.24204800000000001</v>
      </c>
      <c r="G41" s="3181">
        <f>SUM(B41:F41)</f>
        <v>138.15964500000001</v>
      </c>
      <c r="H41" s="3151"/>
      <c r="I41" s="3205" t="s">
        <v>755</v>
      </c>
      <c r="J41" s="3163">
        <v>4.6733965248681528</v>
      </c>
      <c r="K41" s="3163">
        <v>-28.051977573771225</v>
      </c>
      <c r="L41" s="3163">
        <v>-10.721053389250585</v>
      </c>
      <c r="M41" s="3163">
        <v>-5.2026073396935004</v>
      </c>
      <c r="N41" s="3163">
        <v>-48.556903484684902</v>
      </c>
      <c r="O41" s="3191">
        <v>1.2688752940303232</v>
      </c>
    </row>
    <row r="42" spans="1:15">
      <c r="A42" s="3205" t="s">
        <v>770</v>
      </c>
      <c r="B42" s="3160">
        <v>121.31697699999999</v>
      </c>
      <c r="C42" s="3190">
        <v>5.5644229999999997</v>
      </c>
      <c r="D42" s="3160">
        <v>8.8511570000000006</v>
      </c>
      <c r="E42" s="3160">
        <v>9.4787330000000001</v>
      </c>
      <c r="F42" s="3160">
        <v>0.165739</v>
      </c>
      <c r="G42" s="3181">
        <f>SUM(B42:F42)</f>
        <v>145.37702899999999</v>
      </c>
      <c r="H42" s="3151"/>
      <c r="I42" s="3205" t="s">
        <v>770</v>
      </c>
      <c r="J42" s="3163">
        <v>5.2673239281826056</v>
      </c>
      <c r="K42" s="3163">
        <v>-12.009644047242361</v>
      </c>
      <c r="L42" s="3163">
        <v>-4.1207937413902869</v>
      </c>
      <c r="M42" s="3163">
        <v>-47.641555448099602</v>
      </c>
      <c r="N42" s="3163">
        <v>-50.791690295150701</v>
      </c>
      <c r="O42" s="3191">
        <v>-2.5899899808628248</v>
      </c>
    </row>
    <row r="43" spans="1:15" ht="16.5" thickBot="1">
      <c r="A43" s="3209" t="s">
        <v>789</v>
      </c>
      <c r="B43" s="3193">
        <f>SUM(B39:B42)</f>
        <v>464.73813999999999</v>
      </c>
      <c r="C43" s="3194">
        <f t="shared" ref="C43:F43" si="5">SUM(C39:C42)</f>
        <v>18.062110000000001</v>
      </c>
      <c r="D43" s="3153">
        <f>SUM(D39:D42)</f>
        <v>39.065838999999997</v>
      </c>
      <c r="E43" s="3193">
        <f t="shared" si="5"/>
        <v>40.664178999999997</v>
      </c>
      <c r="F43" s="3153">
        <f t="shared" si="5"/>
        <v>0.66855500000000001</v>
      </c>
      <c r="G43" s="3195">
        <f>SUM(G39:G42)</f>
        <v>563.19882299999995</v>
      </c>
      <c r="H43" s="3151"/>
      <c r="I43" s="3209" t="s">
        <v>789</v>
      </c>
      <c r="J43" s="3156">
        <v>-0.22222724851192766</v>
      </c>
      <c r="K43" s="3210">
        <v>-27.337631551898539</v>
      </c>
      <c r="L43" s="3156">
        <v>-12.479973488935286</v>
      </c>
      <c r="M43" s="3157">
        <v>-7.9857345932335306</v>
      </c>
      <c r="N43" s="3156">
        <v>-64.943783578575562</v>
      </c>
      <c r="O43" s="3158">
        <v>-3.1251942993674504</v>
      </c>
    </row>
    <row r="44" spans="1:15">
      <c r="A44" s="3159" t="s">
        <v>792</v>
      </c>
      <c r="B44" s="3180">
        <v>111.20664499999999</v>
      </c>
      <c r="C44" s="3187">
        <v>4.2164679999999999</v>
      </c>
      <c r="D44" s="3160">
        <v>10.36467</v>
      </c>
      <c r="E44" s="3175">
        <v>9.0137780000000003</v>
      </c>
      <c r="F44" s="3160">
        <v>0.12206699999999999</v>
      </c>
      <c r="G44" s="3176">
        <f>SUM(B44:F44)</f>
        <v>134.92362799999998</v>
      </c>
      <c r="H44" s="3151"/>
      <c r="I44" s="3159" t="s">
        <v>792</v>
      </c>
      <c r="J44" s="3163">
        <v>-1.1570142288863821</v>
      </c>
      <c r="K44" s="3163">
        <v>-0.5967774864431874</v>
      </c>
      <c r="L44" s="3163">
        <v>-0.68099646436087369</v>
      </c>
      <c r="M44" s="3163">
        <v>-21.025910430102229</v>
      </c>
      <c r="N44" s="3163">
        <v>-7.2706969112262527</v>
      </c>
      <c r="O44" s="3191">
        <v>-2.7445181391121167</v>
      </c>
    </row>
    <row r="45" spans="1:15">
      <c r="A45" s="3212" t="s">
        <v>798</v>
      </c>
      <c r="B45" s="3160">
        <v>129.45324099999999</v>
      </c>
      <c r="C45" s="3190">
        <v>4.8345269999999996</v>
      </c>
      <c r="D45" s="3160">
        <v>17.432656999999999</v>
      </c>
      <c r="E45" s="3180">
        <v>11.434348</v>
      </c>
      <c r="F45" s="3160">
        <v>0.228433</v>
      </c>
      <c r="G45" s="3181">
        <f>SUM(B45:F45)</f>
        <v>163.383206</v>
      </c>
      <c r="H45" s="3151"/>
      <c r="I45" s="3159" t="s">
        <v>798</v>
      </c>
      <c r="J45" s="3163">
        <v>11.428497245120937</v>
      </c>
      <c r="K45" s="3163">
        <v>1.1270864077964404</v>
      </c>
      <c r="L45" s="3163">
        <v>102.47954925606786</v>
      </c>
      <c r="M45" s="3163">
        <v>1.6228679866335369</v>
      </c>
      <c r="N45" s="3163">
        <v>76.901572059165204</v>
      </c>
      <c r="O45" s="3191">
        <v>15.918557887397682</v>
      </c>
    </row>
    <row r="46" spans="1:15">
      <c r="A46" s="3205" t="s">
        <v>787</v>
      </c>
      <c r="B46" s="3160">
        <v>114.182688</v>
      </c>
      <c r="C46" s="3190">
        <v>6.0387919999999999</v>
      </c>
      <c r="D46" s="3160">
        <v>12.490780000000001</v>
      </c>
      <c r="E46" s="3160">
        <v>10.119653</v>
      </c>
      <c r="F46" s="3160">
        <v>0.220413</v>
      </c>
      <c r="G46" s="3181">
        <f t="shared" ref="G46:G47" si="6">SUM(B46:F46)</f>
        <v>143.05232600000002</v>
      </c>
      <c r="H46" s="3151"/>
      <c r="I46" s="3205" t="s">
        <v>787</v>
      </c>
      <c r="J46" s="3163">
        <v>-0.496879071548463</v>
      </c>
      <c r="K46" s="3163">
        <v>73.765185914147423</v>
      </c>
      <c r="L46" s="3163">
        <v>11.830798481129975</v>
      </c>
      <c r="M46" s="3163">
        <v>18.773736489317614</v>
      </c>
      <c r="N46" s="3163">
        <v>-8.9383097567424699</v>
      </c>
      <c r="O46" s="3191">
        <v>3.5413242412428048</v>
      </c>
    </row>
    <row r="47" spans="1:15" s="3250" customFormat="1" ht="15.75" thickBot="1">
      <c r="A47" s="3343" t="s">
        <v>799</v>
      </c>
      <c r="B47" s="3342">
        <v>124.505026</v>
      </c>
      <c r="C47" s="3341">
        <v>8.3641470000000009</v>
      </c>
      <c r="D47" s="3342">
        <v>15.499131999999999</v>
      </c>
      <c r="E47" s="3342">
        <v>14.258355999999999</v>
      </c>
      <c r="F47" s="3342">
        <v>1.003228</v>
      </c>
      <c r="G47" s="4170">
        <f t="shared" si="6"/>
        <v>163.62988899999999</v>
      </c>
      <c r="H47" s="3151"/>
      <c r="I47" s="3205" t="s">
        <v>799</v>
      </c>
      <c r="J47" s="3163">
        <v>2.6278671615762335</v>
      </c>
      <c r="K47" s="3163">
        <v>50.314722658575761</v>
      </c>
      <c r="L47" s="3163">
        <v>75.10854230695486</v>
      </c>
      <c r="M47" s="3163">
        <v>50.424703385990512</v>
      </c>
      <c r="N47" s="3163">
        <v>505.3059328220877</v>
      </c>
      <c r="O47" s="3191">
        <v>12.555532414959458</v>
      </c>
    </row>
    <row r="48" spans="1:15" ht="16.5" thickBot="1">
      <c r="A48" s="3209" t="s">
        <v>827</v>
      </c>
      <c r="B48" s="3193">
        <f>SUM(B44:B47)</f>
        <v>479.34759999999994</v>
      </c>
      <c r="C48" s="3194">
        <f t="shared" ref="C48:F48" si="7">SUM(C44:C47)</f>
        <v>23.453934000000004</v>
      </c>
      <c r="D48" s="3153">
        <f>SUM(D44:D47)</f>
        <v>55.787239</v>
      </c>
      <c r="E48" s="3193">
        <f t="shared" si="7"/>
        <v>44.826135000000001</v>
      </c>
      <c r="F48" s="3153">
        <f t="shared" si="7"/>
        <v>1.574141</v>
      </c>
      <c r="G48" s="3195">
        <f>SUM(G44:G47)</f>
        <v>604.98904900000002</v>
      </c>
      <c r="H48" s="3151"/>
      <c r="I48" s="3209" t="s">
        <v>827</v>
      </c>
      <c r="J48" s="3156">
        <v>3.1397164863636817</v>
      </c>
      <c r="K48" s="3210">
        <v>29.85157326580341</v>
      </c>
      <c r="L48" s="3156">
        <v>42.803125257337996</v>
      </c>
      <c r="M48" s="3157">
        <v>10.234944126131268</v>
      </c>
      <c r="N48" s="3156">
        <v>135.45422590512374</v>
      </c>
      <c r="O48" s="3158">
        <v>7.4169590372173104</v>
      </c>
    </row>
    <row r="49" spans="1:17">
      <c r="A49" s="3159" t="s">
        <v>825</v>
      </c>
      <c r="B49" s="3180">
        <v>118.875975</v>
      </c>
      <c r="C49" s="3187">
        <v>5.6804949999999996</v>
      </c>
      <c r="D49" s="3160">
        <v>12.032083</v>
      </c>
      <c r="E49" s="3175">
        <v>14.070059000000001</v>
      </c>
      <c r="F49" s="3160">
        <v>0.31804500000000002</v>
      </c>
      <c r="G49" s="3176">
        <f>SUM(B49:F49)</f>
        <v>150.97665700000002</v>
      </c>
      <c r="H49" s="3151"/>
      <c r="I49" s="3159" t="s">
        <v>825</v>
      </c>
      <c r="J49" s="3163">
        <v>6.8748553649829063</v>
      </c>
      <c r="K49" s="3163">
        <v>34.721643802348297</v>
      </c>
      <c r="L49" s="3163">
        <v>16.087468293732471</v>
      </c>
      <c r="M49" s="3163">
        <v>56.095024749888466</v>
      </c>
      <c r="N49" s="3163">
        <v>160.54953427216202</v>
      </c>
      <c r="O49" s="3191">
        <v>11.880050394138536</v>
      </c>
    </row>
    <row r="50" spans="1:17">
      <c r="A50" s="3212" t="s">
        <v>829</v>
      </c>
      <c r="B50" s="3160">
        <v>135.13246599999999</v>
      </c>
      <c r="C50" s="3190">
        <v>6.7465229999999998</v>
      </c>
      <c r="D50" s="3160">
        <v>13.846068000000001</v>
      </c>
      <c r="E50" s="3180">
        <v>10.731405000000001</v>
      </c>
      <c r="F50" s="3160">
        <v>0.33223200000000003</v>
      </c>
      <c r="G50" s="3181">
        <f>SUM(B50:F50)</f>
        <v>166.78869399999999</v>
      </c>
      <c r="H50" s="3151"/>
      <c r="I50" s="3159" t="s">
        <v>829</v>
      </c>
      <c r="J50" s="3163">
        <v>4.3926877688588775</v>
      </c>
      <c r="K50" s="3163">
        <v>39.590139842015589</v>
      </c>
      <c r="L50" s="3163">
        <v>-20.573966435523843</v>
      </c>
      <c r="M50" s="3163">
        <v>-6.1476439233789222</v>
      </c>
      <c r="N50" s="3163">
        <v>45.439581846755971</v>
      </c>
      <c r="O50" s="3191">
        <v>2.0897650629473787</v>
      </c>
    </row>
    <row r="51" spans="1:17">
      <c r="A51" s="3205" t="s">
        <v>844</v>
      </c>
      <c r="B51" s="3160">
        <v>124.966249</v>
      </c>
      <c r="C51" s="3190">
        <v>4.5437029999999998</v>
      </c>
      <c r="D51" s="3160">
        <v>13.136357</v>
      </c>
      <c r="E51" s="3160">
        <v>8.7241610000000005</v>
      </c>
      <c r="F51" s="3160">
        <v>0.38502799999999998</v>
      </c>
      <c r="G51" s="3181">
        <f t="shared" ref="G51:G52" si="8">SUM(B51:F51)</f>
        <v>151.75549800000002</v>
      </c>
      <c r="H51" s="3151"/>
      <c r="I51" s="3205" t="s">
        <v>844</v>
      </c>
      <c r="J51" s="3163">
        <v>9.4092845318197504</v>
      </c>
      <c r="K51" s="3163">
        <v>-24.758080755223901</v>
      </c>
      <c r="L51" s="3163">
        <v>5.1362685116541797</v>
      </c>
      <c r="M51" s="3163">
        <v>-13.789919476487967</v>
      </c>
      <c r="N51" s="3163">
        <v>74.684796268822595</v>
      </c>
      <c r="O51" s="3191">
        <v>6.0532871027906339</v>
      </c>
    </row>
    <row r="52" spans="1:17" ht="15.75" thickBot="1">
      <c r="A52" s="3343" t="s">
        <v>845</v>
      </c>
      <c r="B52" s="3342">
        <v>138.22520800000001</v>
      </c>
      <c r="C52" s="3341">
        <v>5.444064</v>
      </c>
      <c r="D52" s="3342">
        <v>11.920349</v>
      </c>
      <c r="E52" s="3342">
        <v>15.634435</v>
      </c>
      <c r="F52" s="3342">
        <v>0.60597800000000002</v>
      </c>
      <c r="G52" s="3181">
        <f t="shared" si="8"/>
        <v>171.83003399999998</v>
      </c>
      <c r="H52" s="3151"/>
      <c r="I52" s="3205" t="s">
        <v>845</v>
      </c>
      <c r="J52" s="3163">
        <v>11.1568154686382</v>
      </c>
      <c r="K52" s="3163">
        <v>-34.743423328164852</v>
      </c>
      <c r="L52" s="3163">
        <v>-23.108268256570753</v>
      </c>
      <c r="M52" s="3163">
        <v>9.6763048979840391</v>
      </c>
      <c r="N52" s="3163">
        <v>-39.59718030198519</v>
      </c>
      <c r="O52" s="3191">
        <v>5.1247703284820005</v>
      </c>
    </row>
    <row r="53" spans="1:17" ht="16.5" thickBot="1">
      <c r="A53" s="3209" t="s">
        <v>867</v>
      </c>
      <c r="B53" s="3193">
        <f t="shared" ref="B53:G53" si="9">SUM(B49:B52)</f>
        <v>517.19989800000008</v>
      </c>
      <c r="C53" s="3194">
        <f t="shared" si="9"/>
        <v>22.414785000000002</v>
      </c>
      <c r="D53" s="3153">
        <f t="shared" si="9"/>
        <v>50.934857000000008</v>
      </c>
      <c r="E53" s="3193">
        <f t="shared" si="9"/>
        <v>49.160060000000001</v>
      </c>
      <c r="F53" s="3153">
        <f t="shared" si="9"/>
        <v>1.641283</v>
      </c>
      <c r="G53" s="3313">
        <f t="shared" si="9"/>
        <v>641.35088299999995</v>
      </c>
      <c r="H53" s="3151"/>
      <c r="I53" s="3209" t="s">
        <v>867</v>
      </c>
      <c r="J53" s="3156">
        <f t="shared" ref="J53:O61" si="10">SUM(B53/B48)*100-100</f>
        <v>7.8966282505639214</v>
      </c>
      <c r="K53" s="3156">
        <f t="shared" si="10"/>
        <v>-4.4305957371586402</v>
      </c>
      <c r="L53" s="3156">
        <f t="shared" si="10"/>
        <v>-8.6980142537614995</v>
      </c>
      <c r="M53" s="3156">
        <f t="shared" si="10"/>
        <v>9.6682995310659834</v>
      </c>
      <c r="N53" s="3156">
        <f t="shared" si="10"/>
        <v>4.2653104137431228</v>
      </c>
      <c r="O53" s="3196">
        <f t="shared" si="10"/>
        <v>6.0103292877950736</v>
      </c>
    </row>
    <row r="54" spans="1:17" s="4024" customFormat="1">
      <c r="A54" s="3159" t="s">
        <v>846</v>
      </c>
      <c r="B54" s="3180">
        <v>122.757195</v>
      </c>
      <c r="C54" s="3187">
        <v>4.6124640000000001</v>
      </c>
      <c r="D54" s="3160">
        <v>10.012788</v>
      </c>
      <c r="E54" s="3175">
        <v>9.6957609999999992</v>
      </c>
      <c r="F54" s="3160">
        <v>1.112115</v>
      </c>
      <c r="G54" s="3176">
        <f>SUM(B54:F54)</f>
        <v>148.19032300000001</v>
      </c>
      <c r="H54" s="4023"/>
      <c r="I54" s="3159" t="s">
        <v>846</v>
      </c>
      <c r="J54" s="3163">
        <f>SUM(B54/B49)*100-100</f>
        <v>3.2649322119124662</v>
      </c>
      <c r="K54" s="3163">
        <f t="shared" si="10"/>
        <v>-18.801724145519003</v>
      </c>
      <c r="L54" s="3163">
        <f t="shared" si="10"/>
        <v>-16.78258868393776</v>
      </c>
      <c r="M54" s="3163">
        <f t="shared" si="10"/>
        <v>-31.08940765635738</v>
      </c>
      <c r="N54" s="3163">
        <f t="shared" si="10"/>
        <v>249.67221619582131</v>
      </c>
      <c r="O54" s="3191">
        <f t="shared" si="10"/>
        <v>-1.8455396055033901</v>
      </c>
    </row>
    <row r="55" spans="1:17" s="4024" customFormat="1">
      <c r="A55" s="3212" t="s">
        <v>868</v>
      </c>
      <c r="B55" s="3160">
        <v>139.151612</v>
      </c>
      <c r="C55" s="3190">
        <v>6.4094230000000003</v>
      </c>
      <c r="D55" s="3160">
        <v>12.235421000000001</v>
      </c>
      <c r="E55" s="3160">
        <v>8.951867</v>
      </c>
      <c r="F55" s="3160">
        <v>0.14491699999999999</v>
      </c>
      <c r="G55" s="3181">
        <f>SUM(B55:F55)</f>
        <v>166.89323999999999</v>
      </c>
      <c r="H55" s="4023"/>
      <c r="I55" s="3159" t="s">
        <v>868</v>
      </c>
      <c r="J55" s="3163">
        <f t="shared" si="10"/>
        <v>2.974226785737784</v>
      </c>
      <c r="K55" s="4172">
        <f t="shared" si="10"/>
        <v>-4.9966479029271795</v>
      </c>
      <c r="L55" s="3163">
        <f t="shared" si="10"/>
        <v>-11.63252267719615</v>
      </c>
      <c r="M55" s="3163">
        <f t="shared" si="10"/>
        <v>-16.582525773652193</v>
      </c>
      <c r="N55" s="3163">
        <f t="shared" si="10"/>
        <v>-56.380782104071855</v>
      </c>
      <c r="O55" s="3191">
        <f>SUM(G55/G50)*100-100</f>
        <v>6.2681706710890239E-2</v>
      </c>
    </row>
    <row r="56" spans="1:17" s="4024" customFormat="1">
      <c r="A56" s="3205" t="s">
        <v>881</v>
      </c>
      <c r="B56" s="3160">
        <v>119.564932</v>
      </c>
      <c r="C56" s="3190">
        <v>3.6329189999999998</v>
      </c>
      <c r="D56" s="3160">
        <v>12.967803</v>
      </c>
      <c r="E56" s="3160">
        <v>10.2338</v>
      </c>
      <c r="F56" s="3160">
        <v>0.44337300000000002</v>
      </c>
      <c r="G56" s="3181">
        <f>SUM(B56:F56)</f>
        <v>146.842827</v>
      </c>
      <c r="H56" s="4023"/>
      <c r="I56" s="3205" t="s">
        <v>881</v>
      </c>
      <c r="J56" s="3163">
        <f t="shared" si="10"/>
        <v>-4.3222206341489908</v>
      </c>
      <c r="K56" s="3163">
        <f t="shared" si="10"/>
        <v>-20.044972129560406</v>
      </c>
      <c r="L56" s="3163">
        <f t="shared" si="10"/>
        <v>-1.283110682817167</v>
      </c>
      <c r="M56" s="3163">
        <f t="shared" si="10"/>
        <v>17.304116693857424</v>
      </c>
      <c r="N56" s="3163">
        <f t="shared" si="10"/>
        <v>15.153443385935589</v>
      </c>
      <c r="O56" s="3191">
        <f>SUM(G56/G51)*100-100</f>
        <v>-3.2372276884492237</v>
      </c>
    </row>
    <row r="57" spans="1:17" s="4024" customFormat="1" ht="15.75" thickBot="1">
      <c r="A57" s="3343" t="s">
        <v>898</v>
      </c>
      <c r="B57" s="3342">
        <v>127.167095</v>
      </c>
      <c r="C57" s="3341">
        <v>7.3707019999999996</v>
      </c>
      <c r="D57" s="3342">
        <v>15.26046</v>
      </c>
      <c r="E57" s="3342">
        <v>13.346532</v>
      </c>
      <c r="F57" s="3342">
        <v>0.55833900000000003</v>
      </c>
      <c r="G57" s="3181">
        <f>SUM(B57:F57)</f>
        <v>163.70312799999999</v>
      </c>
      <c r="H57" s="4023"/>
      <c r="I57" s="3205" t="s">
        <v>898</v>
      </c>
      <c r="J57" s="3163">
        <f t="shared" si="10"/>
        <v>-8.0000697123204958</v>
      </c>
      <c r="K57" s="3163">
        <f t="shared" si="10"/>
        <v>35.389701517101912</v>
      </c>
      <c r="L57" s="3163">
        <f t="shared" si="10"/>
        <v>28.020245044838873</v>
      </c>
      <c r="M57" s="3163">
        <f t="shared" si="10"/>
        <v>-14.633742760771341</v>
      </c>
      <c r="N57" s="3163">
        <f t="shared" si="10"/>
        <v>-7.8615065233391306</v>
      </c>
      <c r="O57" s="3191">
        <f>SUM(G57/G52)*100-100</f>
        <v>-4.7296190373796776</v>
      </c>
      <c r="P57" s="4028"/>
      <c r="Q57" s="4028"/>
    </row>
    <row r="58" spans="1:17" ht="16.5" thickBot="1">
      <c r="A58" s="3344" t="s">
        <v>912</v>
      </c>
      <c r="B58" s="3193">
        <f t="shared" ref="B58:G58" si="11">SUM(B54:B57)</f>
        <v>508.64083400000004</v>
      </c>
      <c r="C58" s="3194">
        <f t="shared" si="11"/>
        <v>22.025507999999999</v>
      </c>
      <c r="D58" s="3153">
        <f t="shared" si="11"/>
        <v>50.476472000000008</v>
      </c>
      <c r="E58" s="3193">
        <f t="shared" si="11"/>
        <v>42.227959999999996</v>
      </c>
      <c r="F58" s="3153">
        <f t="shared" si="11"/>
        <v>2.2587440000000001</v>
      </c>
      <c r="G58" s="3313">
        <f t="shared" si="11"/>
        <v>625.62951799999996</v>
      </c>
      <c r="H58" s="3151"/>
      <c r="I58" s="3209" t="s">
        <v>913</v>
      </c>
      <c r="J58" s="3156">
        <f t="shared" si="10"/>
        <v>-1.6548850904839156</v>
      </c>
      <c r="K58" s="3156">
        <f t="shared" si="10"/>
        <v>-1.7366974521504659</v>
      </c>
      <c r="L58" s="3156">
        <f t="shared" si="10"/>
        <v>-0.89994362799525618</v>
      </c>
      <c r="M58" s="3156">
        <f t="shared" si="10"/>
        <v>-14.101081243594919</v>
      </c>
      <c r="N58" s="3156">
        <f t="shared" si="10"/>
        <v>37.620629714680518</v>
      </c>
      <c r="O58" s="3196">
        <f t="shared" si="10"/>
        <v>-2.4512892110573432</v>
      </c>
    </row>
    <row r="59" spans="1:17">
      <c r="A59" s="3159" t="s">
        <v>905</v>
      </c>
      <c r="B59" s="3180">
        <v>123.496984</v>
      </c>
      <c r="C59" s="3187">
        <v>7.4618359999999999</v>
      </c>
      <c r="D59" s="3160">
        <v>14.720115</v>
      </c>
      <c r="E59" s="3175">
        <v>11.727278</v>
      </c>
      <c r="F59" s="3160">
        <v>0.169289</v>
      </c>
      <c r="G59" s="3176">
        <f>SUM(B59:F59)</f>
        <v>157.575502</v>
      </c>
      <c r="H59" s="3204"/>
      <c r="I59" s="3189" t="str">
        <f>A59</f>
        <v>1-2017</v>
      </c>
      <c r="J59" s="3163">
        <f>SUM(B59/B54)*100-100</f>
        <v>0.6026441057080234</v>
      </c>
      <c r="K59" s="3163">
        <f t="shared" si="10"/>
        <v>61.775484860152829</v>
      </c>
      <c r="L59" s="3163">
        <f t="shared" si="10"/>
        <v>47.013149584311577</v>
      </c>
      <c r="M59" s="3163">
        <f t="shared" si="10"/>
        <v>20.952630742445095</v>
      </c>
      <c r="N59" s="3163">
        <f t="shared" si="10"/>
        <v>-84.777743308920392</v>
      </c>
      <c r="O59" s="3191">
        <f t="shared" si="10"/>
        <v>6.3331928900647512</v>
      </c>
    </row>
    <row r="60" spans="1:17" s="3151" customFormat="1">
      <c r="A60" s="3159" t="s">
        <v>919</v>
      </c>
      <c r="B60" s="3180">
        <v>139.11691999999999</v>
      </c>
      <c r="C60" s="3190">
        <v>7.5005670000000002</v>
      </c>
      <c r="D60" s="3160">
        <v>10.183768000000001</v>
      </c>
      <c r="E60" s="3160">
        <v>13.313393</v>
      </c>
      <c r="F60" s="3160">
        <v>0.149174</v>
      </c>
      <c r="G60" s="3181">
        <f>SUM(B60:F60)</f>
        <v>170.26382199999995</v>
      </c>
      <c r="H60" s="3204"/>
      <c r="I60" s="3189" t="str">
        <f>A60</f>
        <v>2-2017</v>
      </c>
      <c r="J60" s="3163">
        <f>SUM(B60/B55)*100-100</f>
        <v>-2.4931080209128709E-2</v>
      </c>
      <c r="K60" s="3163">
        <f t="shared" si="10"/>
        <v>17.024059732053871</v>
      </c>
      <c r="L60" s="3163">
        <f t="shared" si="10"/>
        <v>-16.768143899584658</v>
      </c>
      <c r="M60" s="3163">
        <f t="shared" si="10"/>
        <v>48.721970511849662</v>
      </c>
      <c r="N60" s="3163">
        <f t="shared" si="10"/>
        <v>2.9375435594167811</v>
      </c>
      <c r="O60" s="3191">
        <f t="shared" si="10"/>
        <v>2.0196036699868358</v>
      </c>
    </row>
    <row r="61" spans="1:17" ht="15.75" thickBot="1">
      <c r="A61" s="3159" t="s">
        <v>926</v>
      </c>
      <c r="B61" s="3180">
        <v>121.479021</v>
      </c>
      <c r="C61" s="3190">
        <v>5.5067789999999999</v>
      </c>
      <c r="D61" s="3160">
        <v>9.8754939999999998</v>
      </c>
      <c r="E61" s="3160">
        <v>8.5919740000000004</v>
      </c>
      <c r="F61" s="3160">
        <v>0.294794</v>
      </c>
      <c r="G61" s="3181">
        <f>SUM(B61:F61)</f>
        <v>145.74806199999998</v>
      </c>
      <c r="H61" s="3204"/>
      <c r="I61" s="3189" t="str">
        <f>A61</f>
        <v>3-2017</v>
      </c>
      <c r="J61" s="3163">
        <f>SUM(B61/B56)*100-100</f>
        <v>1.6008782575145091</v>
      </c>
      <c r="K61" s="3163">
        <f t="shared" si="10"/>
        <v>51.58001045440318</v>
      </c>
      <c r="L61" s="3163">
        <f t="shared" si="10"/>
        <v>-23.846051640358823</v>
      </c>
      <c r="M61" s="3163">
        <f t="shared" si="10"/>
        <v>-16.043170669741443</v>
      </c>
      <c r="N61" s="3163">
        <f t="shared" si="10"/>
        <v>-33.511061792215585</v>
      </c>
      <c r="O61" s="3191">
        <f t="shared" si="10"/>
        <v>-0.74553522454318966</v>
      </c>
    </row>
    <row r="62" spans="1:17" s="1723" customFormat="1" ht="12.75">
      <c r="A62" s="3143" t="s">
        <v>385</v>
      </c>
      <c r="B62" s="2968"/>
      <c r="C62" s="2968"/>
      <c r="D62" s="2968"/>
      <c r="E62" s="2968"/>
      <c r="F62" s="2968"/>
      <c r="G62" s="2968"/>
      <c r="H62" s="1991"/>
      <c r="I62" s="3144" t="s">
        <v>385</v>
      </c>
      <c r="J62" s="3140"/>
      <c r="K62" s="3140"/>
      <c r="L62" s="3142"/>
      <c r="M62" s="3141"/>
      <c r="N62" s="3141"/>
      <c r="O62" s="3141"/>
      <c r="P62" s="1991"/>
    </row>
    <row r="63" spans="1:17" s="1723" customFormat="1" ht="12.75">
      <c r="A63" s="1991" t="s">
        <v>596</v>
      </c>
      <c r="B63" s="1991"/>
      <c r="C63" s="1991"/>
      <c r="D63" s="1991"/>
      <c r="E63" s="1991"/>
      <c r="F63" s="1991"/>
      <c r="G63" s="3759"/>
      <c r="H63" s="1991"/>
      <c r="I63" s="1991"/>
      <c r="J63" s="1991"/>
      <c r="K63" s="1991"/>
      <c r="L63" s="1991"/>
      <c r="M63" s="1991"/>
      <c r="O63" s="1991"/>
    </row>
    <row r="64" spans="1:17" ht="40.5" customHeight="1">
      <c r="F64" s="3151"/>
      <c r="G64" s="3759"/>
      <c r="H64" s="3151"/>
      <c r="I64" s="3151"/>
      <c r="J64" s="3213"/>
      <c r="K64" s="3213"/>
      <c r="L64" s="3213"/>
      <c r="M64" s="3214"/>
      <c r="N64" s="3214"/>
      <c r="O64" s="3214"/>
    </row>
    <row r="65" spans="1:14" ht="15.75">
      <c r="A65" s="3148" t="s">
        <v>821</v>
      </c>
      <c r="B65" s="3147"/>
      <c r="C65" s="3147"/>
      <c r="D65" s="3147"/>
      <c r="E65" s="3147"/>
      <c r="F65" s="3147"/>
      <c r="G65" s="3759"/>
    </row>
    <row r="66" spans="1:14" ht="15.75" thickBot="1">
      <c r="A66" s="5066" t="s">
        <v>891</v>
      </c>
      <c r="B66" s="5067"/>
      <c r="C66" s="5067"/>
      <c r="D66" s="5067"/>
      <c r="E66" s="5067"/>
      <c r="F66" s="5068"/>
      <c r="I66" s="3149" t="s">
        <v>886</v>
      </c>
    </row>
    <row r="67" spans="1:14" s="3284" customFormat="1" ht="48" thickBot="1">
      <c r="A67" s="3301" t="s">
        <v>585</v>
      </c>
      <c r="B67" s="3295" t="s">
        <v>586</v>
      </c>
      <c r="C67" s="3295" t="s">
        <v>587</v>
      </c>
      <c r="D67" s="3295" t="s">
        <v>588</v>
      </c>
      <c r="E67" s="3295" t="s">
        <v>589</v>
      </c>
      <c r="F67" s="3295" t="s">
        <v>152</v>
      </c>
      <c r="G67" s="3250"/>
      <c r="H67" s="3282"/>
      <c r="I67" s="3302" t="s">
        <v>585</v>
      </c>
      <c r="J67" s="3299" t="s">
        <v>586</v>
      </c>
      <c r="K67" s="3299" t="s">
        <v>587</v>
      </c>
      <c r="L67" s="3299" t="s">
        <v>588</v>
      </c>
      <c r="M67" s="3299" t="s">
        <v>592</v>
      </c>
      <c r="N67" s="3300" t="s">
        <v>915</v>
      </c>
    </row>
    <row r="68" spans="1:14" ht="16.5" thickBot="1">
      <c r="A68" s="3152" t="s">
        <v>910</v>
      </c>
      <c r="B68" s="3153">
        <v>4.8150000000000004</v>
      </c>
      <c r="C68" s="3154">
        <v>18.569000000000003</v>
      </c>
      <c r="D68" s="3153">
        <v>422.95299999999997</v>
      </c>
      <c r="E68" s="3154">
        <v>2.8000000000000001E-2</v>
      </c>
      <c r="F68" s="3195">
        <v>446.36500000000001</v>
      </c>
      <c r="G68" s="3215"/>
      <c r="I68" s="3152"/>
      <c r="J68" s="3156"/>
      <c r="K68" s="3157"/>
      <c r="L68" s="3156"/>
      <c r="M68" s="3157"/>
      <c r="N68" s="3196"/>
    </row>
    <row r="69" spans="1:14" ht="16.5" thickBot="1">
      <c r="A69" s="3152" t="s">
        <v>911</v>
      </c>
      <c r="B69" s="3153">
        <v>4.9239999999999995</v>
      </c>
      <c r="C69" s="3154">
        <v>18.847999999999999</v>
      </c>
      <c r="D69" s="3153">
        <v>488.024</v>
      </c>
      <c r="E69" s="3154">
        <v>7.400000000000001E-2</v>
      </c>
      <c r="F69" s="3195">
        <v>511.87</v>
      </c>
      <c r="G69" s="3215"/>
      <c r="I69" s="3152" t="s">
        <v>911</v>
      </c>
      <c r="J69" s="3156">
        <v>2.2637590861889691</v>
      </c>
      <c r="K69" s="3157">
        <v>1.5025041736226825</v>
      </c>
      <c r="L69" s="3156">
        <v>15.384924566086553</v>
      </c>
      <c r="M69" s="3157">
        <v>164.28571428571433</v>
      </c>
      <c r="N69" s="3196">
        <v>14.675209749868372</v>
      </c>
    </row>
    <row r="70" spans="1:14" ht="16.5" thickBot="1">
      <c r="A70" s="3152" t="s">
        <v>515</v>
      </c>
      <c r="B70" s="3153">
        <v>4.8479999999999999</v>
      </c>
      <c r="C70" s="3154">
        <v>19.888999999999999</v>
      </c>
      <c r="D70" s="3153">
        <v>534.726</v>
      </c>
      <c r="E70" s="3154">
        <v>1.3000000000000001E-2</v>
      </c>
      <c r="F70" s="3195">
        <v>559.476</v>
      </c>
      <c r="G70" s="3215"/>
      <c r="I70" s="3152" t="s">
        <v>515</v>
      </c>
      <c r="J70" s="3156">
        <v>-1.5434606011372836</v>
      </c>
      <c r="K70" s="3157">
        <v>5.5231324278438194</v>
      </c>
      <c r="L70" s="3156">
        <v>9.5696113305902912</v>
      </c>
      <c r="M70" s="3157">
        <v>-82.432432432432435</v>
      </c>
      <c r="N70" s="3196">
        <v>9.3004083067966405</v>
      </c>
    </row>
    <row r="71" spans="1:14">
      <c r="A71" s="3159" t="s">
        <v>421</v>
      </c>
      <c r="B71" s="3160">
        <v>0.66100000000000003</v>
      </c>
      <c r="C71" s="3161">
        <v>5.3849999999999998</v>
      </c>
      <c r="D71" s="3160">
        <v>151.15350000000001</v>
      </c>
      <c r="E71" s="3161">
        <v>0.23899999999999999</v>
      </c>
      <c r="F71" s="3181">
        <v>157.4385</v>
      </c>
      <c r="G71" s="3215"/>
      <c r="I71" s="3159" t="s">
        <v>421</v>
      </c>
      <c r="J71" s="3163">
        <v>-26.145251396648035</v>
      </c>
      <c r="K71" s="3147">
        <v>60.458879618593556</v>
      </c>
      <c r="L71" s="3163">
        <v>13.055917066822232</v>
      </c>
      <c r="M71" s="3147">
        <v>2290</v>
      </c>
      <c r="N71" s="3191">
        <v>14.1197747156764</v>
      </c>
    </row>
    <row r="72" spans="1:14">
      <c r="A72" s="3159" t="s">
        <v>571</v>
      </c>
      <c r="B72" s="3160">
        <v>0.50700000000000001</v>
      </c>
      <c r="C72" s="3161">
        <v>5.4180000000000001</v>
      </c>
      <c r="D72" s="3160">
        <v>158.95349999999999</v>
      </c>
      <c r="E72" s="3161">
        <v>0.10680000000000001</v>
      </c>
      <c r="F72" s="3181">
        <v>164.9853</v>
      </c>
      <c r="G72" s="3215"/>
      <c r="I72" s="3159" t="s">
        <v>571</v>
      </c>
      <c r="J72" s="3163">
        <v>-26.200873362445421</v>
      </c>
      <c r="K72" s="3147">
        <v>-26.773888363292329</v>
      </c>
      <c r="L72" s="3163">
        <v>8.9461347077812974</v>
      </c>
      <c r="M72" s="3147">
        <v>3460</v>
      </c>
      <c r="N72" s="3191">
        <v>7.1402688486265333</v>
      </c>
    </row>
    <row r="73" spans="1:14">
      <c r="A73" s="3159" t="s">
        <v>422</v>
      </c>
      <c r="B73" s="3160">
        <v>2.1509999999999998</v>
      </c>
      <c r="C73" s="3161">
        <v>4.9405999999999999</v>
      </c>
      <c r="D73" s="3160">
        <v>128.50149999999999</v>
      </c>
      <c r="E73" s="3161">
        <v>0.16470000000000001</v>
      </c>
      <c r="F73" s="3181">
        <v>135.7578</v>
      </c>
      <c r="G73" s="3215"/>
      <c r="I73" s="3159" t="s">
        <v>422</v>
      </c>
      <c r="J73" s="3163">
        <v>16.711882799782956</v>
      </c>
      <c r="K73" s="3147">
        <v>-7.0617005267118174</v>
      </c>
      <c r="L73" s="3163">
        <v>11.921455571620186</v>
      </c>
      <c r="M73" s="3147">
        <v>0</v>
      </c>
      <c r="N73" s="3191">
        <v>11.301517548965762</v>
      </c>
    </row>
    <row r="74" spans="1:14">
      <c r="A74" s="3165" t="s">
        <v>475</v>
      </c>
      <c r="B74" s="3216">
        <v>1.4668000000000001</v>
      </c>
      <c r="C74" s="3217">
        <v>5.3949999999999996</v>
      </c>
      <c r="D74" s="3216">
        <v>129.15770000000001</v>
      </c>
      <c r="E74" s="3217">
        <v>0.28889999999999999</v>
      </c>
      <c r="F74" s="4170">
        <v>136.30840000000001</v>
      </c>
      <c r="G74" s="3215"/>
      <c r="I74" s="3165" t="s">
        <v>475</v>
      </c>
      <c r="J74" s="3166">
        <v>3.0780042164441284</v>
      </c>
      <c r="K74" s="3167">
        <v>41.304347826086939</v>
      </c>
      <c r="L74" s="3166">
        <v>-7.950296836358703</v>
      </c>
      <c r="M74" s="3167">
        <v>0</v>
      </c>
      <c r="N74" s="4171">
        <v>-6.3520068153399905</v>
      </c>
    </row>
    <row r="75" spans="1:14" ht="16.5" thickBot="1">
      <c r="A75" s="3169" t="s">
        <v>524</v>
      </c>
      <c r="B75" s="3184">
        <v>4.7858000000000001</v>
      </c>
      <c r="C75" s="3218">
        <v>21.1386</v>
      </c>
      <c r="D75" s="3184">
        <v>567.76619999999991</v>
      </c>
      <c r="E75" s="3218">
        <v>0.79939999999999989</v>
      </c>
      <c r="F75" s="3185">
        <v>594.4899999999999</v>
      </c>
      <c r="G75" s="3215"/>
      <c r="I75" s="3169" t="s">
        <v>524</v>
      </c>
      <c r="J75" s="3170">
        <v>-1.2830033003300372</v>
      </c>
      <c r="K75" s="3171">
        <v>6.2828699281009648</v>
      </c>
      <c r="L75" s="3170">
        <v>6.1789028399591501</v>
      </c>
      <c r="M75" s="3171">
        <v>6049.2307692307677</v>
      </c>
      <c r="N75" s="3219">
        <v>6.2583560331452901</v>
      </c>
    </row>
    <row r="76" spans="1:14">
      <c r="A76" s="3173" t="s">
        <v>522</v>
      </c>
      <c r="B76" s="3174">
        <v>0.66780399999999995</v>
      </c>
      <c r="C76" s="3174">
        <v>5.53</v>
      </c>
      <c r="D76" s="3175">
        <v>154.05779999999999</v>
      </c>
      <c r="E76" s="3174">
        <v>0.2195</v>
      </c>
      <c r="F76" s="3176">
        <v>160.47510399999999</v>
      </c>
      <c r="G76" s="3215"/>
      <c r="I76" s="3173" t="s">
        <v>522</v>
      </c>
      <c r="J76" s="3198">
        <v>1.0293494704992412</v>
      </c>
      <c r="K76" s="3198">
        <v>2.6926648096564634</v>
      </c>
      <c r="L76" s="3177">
        <v>1.9214242475364358</v>
      </c>
      <c r="M76" s="3198">
        <v>-8.1589958158995728</v>
      </c>
      <c r="N76" s="3188">
        <v>1.9287556728500306</v>
      </c>
    </row>
    <row r="77" spans="1:14">
      <c r="A77" s="3159" t="s">
        <v>480</v>
      </c>
      <c r="B77" s="3180">
        <v>0.46379999999999999</v>
      </c>
      <c r="C77" s="3180">
        <v>5.6029999999999998</v>
      </c>
      <c r="D77" s="3160">
        <v>184.75360000000001</v>
      </c>
      <c r="E77" s="3180">
        <v>0.161</v>
      </c>
      <c r="F77" s="3181">
        <v>190.98140000000001</v>
      </c>
      <c r="G77" s="3215"/>
      <c r="I77" s="3159" t="s">
        <v>480</v>
      </c>
      <c r="J77" s="3199">
        <v>-8.5207100591716056</v>
      </c>
      <c r="K77" s="3199">
        <v>3.414544112218536</v>
      </c>
      <c r="L77" s="3163">
        <v>16.231224855067694</v>
      </c>
      <c r="M77" s="3199">
        <v>50.749063670411999</v>
      </c>
      <c r="N77" s="3191">
        <v>15.756615892446192</v>
      </c>
    </row>
    <row r="78" spans="1:14">
      <c r="A78" s="3159" t="s">
        <v>494</v>
      </c>
      <c r="B78" s="3180">
        <v>2.5798000000000001</v>
      </c>
      <c r="C78" s="3180">
        <v>5.7839</v>
      </c>
      <c r="D78" s="3160">
        <v>141.33070000000001</v>
      </c>
      <c r="E78" s="3180">
        <v>0.18090000000000001</v>
      </c>
      <c r="F78" s="3181">
        <v>149.87530000000001</v>
      </c>
      <c r="G78" s="3215"/>
      <c r="I78" s="3159" t="s">
        <v>494</v>
      </c>
      <c r="J78" s="3199">
        <v>19.934913993491406</v>
      </c>
      <c r="K78" s="3199">
        <v>17.068777071610739</v>
      </c>
      <c r="L78" s="3163">
        <v>9.9836966883655123</v>
      </c>
      <c r="M78" s="3199">
        <v>9.8360655737704832</v>
      </c>
      <c r="N78" s="3191">
        <v>10.399034162309647</v>
      </c>
    </row>
    <row r="79" spans="1:14">
      <c r="A79" s="3165" t="s">
        <v>424</v>
      </c>
      <c r="B79" s="3220">
        <v>1.4359999999999999</v>
      </c>
      <c r="C79" s="3220">
        <v>2.2877999999999998</v>
      </c>
      <c r="D79" s="3216">
        <v>136.25069999999999</v>
      </c>
      <c r="E79" s="3220">
        <v>0.2</v>
      </c>
      <c r="F79" s="4170">
        <v>140.17449999999999</v>
      </c>
      <c r="G79" s="3215"/>
      <c r="I79" s="3165" t="s">
        <v>424</v>
      </c>
      <c r="J79" s="3221">
        <v>-2.0998091082628889</v>
      </c>
      <c r="K79" s="3221">
        <v>-57.594068582020391</v>
      </c>
      <c r="L79" s="3166">
        <v>5.491736071484695</v>
      </c>
      <c r="M79" s="3221">
        <v>0</v>
      </c>
      <c r="N79" s="4171">
        <v>2.8362888860847875</v>
      </c>
    </row>
    <row r="80" spans="1:14" ht="16.5" thickBot="1">
      <c r="A80" s="3169" t="s">
        <v>477</v>
      </c>
      <c r="B80" s="3183">
        <v>5.1474039999999999</v>
      </c>
      <c r="C80" s="3183">
        <v>19.204699999999999</v>
      </c>
      <c r="D80" s="3183">
        <v>616.39280000000008</v>
      </c>
      <c r="E80" s="3183">
        <v>0.76140000000000008</v>
      </c>
      <c r="F80" s="3185">
        <v>641.506304</v>
      </c>
      <c r="G80" s="3215"/>
      <c r="H80" s="3186"/>
      <c r="I80" s="3169" t="s">
        <v>477</v>
      </c>
      <c r="J80" s="3203">
        <v>7.5557691504032789</v>
      </c>
      <c r="K80" s="3203">
        <v>-9.1486664206711907</v>
      </c>
      <c r="L80" s="3203">
        <v>8.5645464629631363</v>
      </c>
      <c r="M80" s="3203">
        <v>-4.7535651738803892</v>
      </c>
      <c r="N80" s="3219">
        <v>7.908678699389398</v>
      </c>
    </row>
    <row r="81" spans="1:14" ht="15.75">
      <c r="A81" s="3173" t="s">
        <v>412</v>
      </c>
      <c r="B81" s="3174">
        <v>1.6817089999999999</v>
      </c>
      <c r="C81" s="3187">
        <v>3.5258980000000002</v>
      </c>
      <c r="D81" s="3175">
        <v>125.029697</v>
      </c>
      <c r="E81" s="3174">
        <v>0.122683</v>
      </c>
      <c r="F81" s="3176">
        <f>SUM(B81:E81)</f>
        <v>130.35998699999999</v>
      </c>
      <c r="G81" s="3161"/>
      <c r="H81" s="3186"/>
      <c r="I81" s="3173" t="s">
        <v>412</v>
      </c>
      <c r="J81" s="3198">
        <v>151.82673359249122</v>
      </c>
      <c r="K81" s="3177">
        <v>-36.240542495479197</v>
      </c>
      <c r="L81" s="3177">
        <v>-18.842345535247148</v>
      </c>
      <c r="M81" s="3198">
        <v>-44.107972665148068</v>
      </c>
      <c r="N81" s="3188">
        <v>-18.766223700344199</v>
      </c>
    </row>
    <row r="82" spans="1:14" ht="15.75">
      <c r="A82" s="3189" t="s">
        <v>207</v>
      </c>
      <c r="B82" s="3180">
        <v>0.40718100000000002</v>
      </c>
      <c r="C82" s="3190">
        <v>4.8103230000000003</v>
      </c>
      <c r="D82" s="3160">
        <v>131.93267399999999</v>
      </c>
      <c r="E82" s="3180">
        <v>0.116479</v>
      </c>
      <c r="F82" s="3181">
        <f>SUM(B82:E82)</f>
        <v>137.26665699999998</v>
      </c>
      <c r="G82" s="3161"/>
      <c r="H82" s="3186"/>
      <c r="I82" s="3189" t="s">
        <v>207</v>
      </c>
      <c r="J82" s="3199">
        <v>-12.207632600258719</v>
      </c>
      <c r="K82" s="3163">
        <v>-14.147367481706226</v>
      </c>
      <c r="L82" s="3163">
        <v>-28.589930588632654</v>
      </c>
      <c r="M82" s="3199">
        <v>-27.652795031055902</v>
      </c>
      <c r="N82" s="3191">
        <v>-28.125641031011412</v>
      </c>
    </row>
    <row r="83" spans="1:14" ht="15.75">
      <c r="A83" s="3189" t="s">
        <v>328</v>
      </c>
      <c r="B83" s="3180">
        <v>1.8924989999999999</v>
      </c>
      <c r="C83" s="3190">
        <v>5.3914249999999999</v>
      </c>
      <c r="D83" s="3160">
        <v>103.058561</v>
      </c>
      <c r="E83" s="3180">
        <v>0.18266299999999999</v>
      </c>
      <c r="F83" s="3181">
        <f>SUM(B83:E83)</f>
        <v>110.525148</v>
      </c>
      <c r="G83" s="3161"/>
      <c r="H83" s="3186"/>
      <c r="I83" s="3189" t="s">
        <v>328</v>
      </c>
      <c r="J83" s="3199">
        <v>-26.641638886735407</v>
      </c>
      <c r="K83" s="3163">
        <v>-6.7856463631805468</v>
      </c>
      <c r="L83" s="3163">
        <v>-27.079848185850636</v>
      </c>
      <c r="M83" s="3199">
        <v>0.97457158651188536</v>
      </c>
      <c r="N83" s="3191">
        <v>-26.255261540760884</v>
      </c>
    </row>
    <row r="84" spans="1:14" ht="15.75">
      <c r="A84" s="3222" t="s">
        <v>547</v>
      </c>
      <c r="B84" s="3220">
        <v>1.7953730000000001</v>
      </c>
      <c r="C84" s="3223">
        <v>5.2537380000000002</v>
      </c>
      <c r="D84" s="3216">
        <v>121.33332799999999</v>
      </c>
      <c r="E84" s="3220">
        <v>0.120574</v>
      </c>
      <c r="F84" s="4170">
        <f>SUM(B84:E84)</f>
        <v>128.50301300000001</v>
      </c>
      <c r="G84" s="3161"/>
      <c r="H84" s="3186"/>
      <c r="I84" s="3222" t="s">
        <v>547</v>
      </c>
      <c r="J84" s="3221">
        <v>25.025974930362139</v>
      </c>
      <c r="K84" s="3166">
        <v>129.6414896407029</v>
      </c>
      <c r="L84" s="3166">
        <v>-10.948473659217896</v>
      </c>
      <c r="M84" s="3221">
        <v>-39.713000000000001</v>
      </c>
      <c r="N84" s="4171">
        <v>-8.3263981679977377</v>
      </c>
    </row>
    <row r="85" spans="1:14" ht="16.5" thickBot="1">
      <c r="A85" s="3224" t="s">
        <v>602</v>
      </c>
      <c r="B85" s="3225">
        <f>SUM(B81:B84)</f>
        <v>5.7767619999999997</v>
      </c>
      <c r="C85" s="3226">
        <f>SUM(C81:C84)</f>
        <v>18.981383999999998</v>
      </c>
      <c r="D85" s="3225">
        <f>SUM(D81:D84)</f>
        <v>481.35425999999995</v>
      </c>
      <c r="E85" s="3225">
        <f>SUM(E81:E84)</f>
        <v>0.54239899999999996</v>
      </c>
      <c r="F85" s="3227">
        <f>SUM(F81:F84)</f>
        <v>506.65480499999995</v>
      </c>
      <c r="G85" s="3161"/>
      <c r="H85" s="3186"/>
      <c r="I85" s="3224" t="s">
        <v>602</v>
      </c>
      <c r="J85" s="3228">
        <v>12.226706899244746</v>
      </c>
      <c r="K85" s="3229">
        <v>-1.1628195181387895</v>
      </c>
      <c r="L85" s="3228">
        <v>-21.907871084801783</v>
      </c>
      <c r="M85" s="3228">
        <v>-28.762936695560825</v>
      </c>
      <c r="N85" s="3230">
        <v>-21.021071524809216</v>
      </c>
    </row>
    <row r="86" spans="1:14" ht="15.75">
      <c r="A86" s="3231" t="s">
        <v>599</v>
      </c>
      <c r="B86" s="3175">
        <v>0.69905700000000004</v>
      </c>
      <c r="C86" s="3232">
        <v>5.1608749999999999</v>
      </c>
      <c r="D86" s="3175">
        <v>114.65428</v>
      </c>
      <c r="E86" s="3232">
        <v>0.100881</v>
      </c>
      <c r="F86" s="3176">
        <f>SUM(B86:E86)</f>
        <v>120.615093</v>
      </c>
      <c r="G86" s="3161"/>
      <c r="H86" s="3186"/>
      <c r="I86" s="3231" t="s">
        <v>599</v>
      </c>
      <c r="J86" s="3177">
        <v>-58.431750082802672</v>
      </c>
      <c r="K86" s="3178">
        <v>46.370513270661831</v>
      </c>
      <c r="L86" s="3177">
        <v>-8.298362108323758</v>
      </c>
      <c r="M86" s="3178">
        <v>-17.771003317493054</v>
      </c>
      <c r="N86" s="3188">
        <v>-7.4753720250064077</v>
      </c>
    </row>
    <row r="87" spans="1:14" ht="15.75">
      <c r="A87" s="3189" t="s">
        <v>626</v>
      </c>
      <c r="B87" s="3160">
        <v>0.68308599999999997</v>
      </c>
      <c r="C87" s="3161">
        <v>5.816567</v>
      </c>
      <c r="D87" s="3160">
        <v>131.802606</v>
      </c>
      <c r="E87" s="3161">
        <v>9.8441000000000001E-2</v>
      </c>
      <c r="F87" s="3181">
        <f>SUM(B87:E87)</f>
        <v>138.4007</v>
      </c>
      <c r="G87" s="3161"/>
      <c r="H87" s="3186"/>
      <c r="I87" s="3189" t="s">
        <v>626</v>
      </c>
      <c r="J87" s="3163">
        <v>67.759792328227491</v>
      </c>
      <c r="K87" s="3147">
        <v>20.918428970362271</v>
      </c>
      <c r="L87" s="3163">
        <v>-9.8586647307698172E-2</v>
      </c>
      <c r="M87" s="3147">
        <v>-15.486053279990386</v>
      </c>
      <c r="N87" s="3191">
        <v>0.82616057299335921</v>
      </c>
    </row>
    <row r="88" spans="1:14">
      <c r="A88" s="3189" t="s">
        <v>638</v>
      </c>
      <c r="B88" s="3160">
        <v>0.84676200000000001</v>
      </c>
      <c r="C88" s="3233">
        <v>5.8570859999999998</v>
      </c>
      <c r="D88" s="3160">
        <v>109.235029</v>
      </c>
      <c r="E88" s="3161">
        <v>0.123367</v>
      </c>
      <c r="F88" s="3181">
        <f>SUM(B88:E88)</f>
        <v>116.06224399999999</v>
      </c>
      <c r="G88" s="3161"/>
      <c r="I88" s="3189" t="s">
        <v>638</v>
      </c>
      <c r="J88" s="3163">
        <v>-55.25693804858021</v>
      </c>
      <c r="K88" s="3147">
        <v>8.6370671946655904</v>
      </c>
      <c r="L88" s="3163">
        <v>5.9931634403472884</v>
      </c>
      <c r="M88" s="3147">
        <v>-32.461965477409223</v>
      </c>
      <c r="N88" s="3191">
        <v>5.0098064559931572</v>
      </c>
    </row>
    <row r="89" spans="1:14">
      <c r="A89" s="3165" t="s">
        <v>639</v>
      </c>
      <c r="B89" s="3216">
        <v>3.0838179999999999</v>
      </c>
      <c r="C89" s="3234">
        <v>5.6386810000000001</v>
      </c>
      <c r="D89" s="3216">
        <v>118.996436</v>
      </c>
      <c r="E89" s="3217">
        <v>0.16833799999999999</v>
      </c>
      <c r="F89" s="4170">
        <f>SUM(B89:E89)</f>
        <v>127.88727300000001</v>
      </c>
      <c r="G89" s="3161"/>
      <c r="I89" s="3165" t="s">
        <v>639</v>
      </c>
      <c r="J89" s="3166">
        <v>71.764753062455526</v>
      </c>
      <c r="K89" s="3167">
        <v>7.3270307731371389</v>
      </c>
      <c r="L89" s="3166">
        <v>-1.9260099747696557</v>
      </c>
      <c r="M89" s="3167">
        <v>39.613847098047671</v>
      </c>
      <c r="N89" s="4171">
        <v>-0.47916386209558937</v>
      </c>
    </row>
    <row r="90" spans="1:14" ht="16.5" thickBot="1">
      <c r="A90" s="3169" t="s">
        <v>686</v>
      </c>
      <c r="B90" s="3183">
        <f>SUM(B86:B89)</f>
        <v>5.3127230000000001</v>
      </c>
      <c r="C90" s="3235">
        <f>SUM(C86:C89)</f>
        <v>22.473208999999997</v>
      </c>
      <c r="D90" s="3183">
        <f>SUM(D86:D89)</f>
        <v>474.68835100000001</v>
      </c>
      <c r="E90" s="3183">
        <f>SUM(E86:E89)</f>
        <v>0.49102699999999999</v>
      </c>
      <c r="F90" s="3185">
        <f>SUM(F86:F89)</f>
        <v>502.96530999999999</v>
      </c>
      <c r="G90" s="3161"/>
      <c r="I90" s="3169" t="s">
        <v>686</v>
      </c>
      <c r="J90" s="3203">
        <v>-8.0328564687276298</v>
      </c>
      <c r="K90" s="3170">
        <v>18.396050572497757</v>
      </c>
      <c r="L90" s="3203">
        <v>-1.3848239340397583</v>
      </c>
      <c r="M90" s="3203">
        <v>-9.4712563998089934</v>
      </c>
      <c r="N90" s="3219">
        <v>-0.72820685081630643</v>
      </c>
    </row>
    <row r="91" spans="1:14">
      <c r="A91" s="3236" t="s">
        <v>689</v>
      </c>
      <c r="B91" s="3174">
        <v>1.3145450000000001</v>
      </c>
      <c r="C91" s="3175">
        <v>5.5570069999999996</v>
      </c>
      <c r="D91" s="3174">
        <v>119.762439</v>
      </c>
      <c r="E91" s="3174">
        <v>0.534327</v>
      </c>
      <c r="F91" s="3176">
        <f>SUM(B91:E91)</f>
        <v>127.168318</v>
      </c>
      <c r="G91" s="3161"/>
      <c r="I91" s="3236" t="s">
        <v>689</v>
      </c>
      <c r="J91" s="3198">
        <v>88.045466964782548</v>
      </c>
      <c r="K91" s="3177">
        <v>7.6756751519848905</v>
      </c>
      <c r="L91" s="3198">
        <v>4.4552710984709876</v>
      </c>
      <c r="M91" s="3198">
        <v>429.66068932702888</v>
      </c>
      <c r="N91" s="3188">
        <v>5.4331716180826533</v>
      </c>
    </row>
    <row r="92" spans="1:14">
      <c r="A92" s="3237" t="s">
        <v>707</v>
      </c>
      <c r="B92" s="3180">
        <v>0.83018999999999998</v>
      </c>
      <c r="C92" s="3180">
        <v>6.4981850000000003</v>
      </c>
      <c r="D92" s="3180">
        <v>134.51014000000001</v>
      </c>
      <c r="E92" s="3160">
        <v>0.12083199999999999</v>
      </c>
      <c r="F92" s="3181">
        <f>SUM(B92:E92)</f>
        <v>141.95934700000001</v>
      </c>
      <c r="G92" s="3161"/>
      <c r="I92" s="3237" t="s">
        <v>707</v>
      </c>
      <c r="J92" s="3199">
        <v>21.535209329425584</v>
      </c>
      <c r="K92" s="3199">
        <v>11.718561825214096</v>
      </c>
      <c r="L92" s="3199">
        <v>2.054234041472597</v>
      </c>
      <c r="M92" s="3163">
        <v>22.745603965827229</v>
      </c>
      <c r="N92" s="3191">
        <v>2.5712637291574367</v>
      </c>
    </row>
    <row r="93" spans="1:14">
      <c r="A93" s="3238" t="s">
        <v>708</v>
      </c>
      <c r="B93" s="3180">
        <v>1.619143</v>
      </c>
      <c r="C93" s="3180">
        <v>5.8707560000000001</v>
      </c>
      <c r="D93" s="3180">
        <v>127.116302</v>
      </c>
      <c r="E93" s="3160">
        <v>0.24413099999999999</v>
      </c>
      <c r="F93" s="3181">
        <f>SUM(B93:E93)</f>
        <v>134.85033200000001</v>
      </c>
      <c r="G93" s="3161"/>
      <c r="I93" s="3238" t="s">
        <v>708</v>
      </c>
      <c r="J93" s="3199">
        <v>91.215831603213189</v>
      </c>
      <c r="K93" s="3199">
        <v>0.23339250951752888</v>
      </c>
      <c r="L93" s="3199">
        <v>16.369541129521735</v>
      </c>
      <c r="M93" s="3163">
        <v>97.890035422762963</v>
      </c>
      <c r="N93" s="3191">
        <v>16.187941360154994</v>
      </c>
    </row>
    <row r="94" spans="1:14">
      <c r="A94" s="3159" t="s">
        <v>709</v>
      </c>
      <c r="B94" s="3160">
        <v>1.449894</v>
      </c>
      <c r="C94" s="3233">
        <v>5.990424</v>
      </c>
      <c r="D94" s="3216">
        <v>130.909694</v>
      </c>
      <c r="E94" s="3239">
        <v>0.18759899999999999</v>
      </c>
      <c r="F94" s="3191">
        <f>SUM(B94:E94)</f>
        <v>138.537611</v>
      </c>
      <c r="G94" s="3161"/>
      <c r="I94" s="3159" t="s">
        <v>709</v>
      </c>
      <c r="J94" s="3163">
        <v>-52.98380124897124</v>
      </c>
      <c r="K94" s="3147">
        <v>6.238036874226438</v>
      </c>
      <c r="L94" s="3166">
        <v>10.011441014922511</v>
      </c>
      <c r="M94" s="3240">
        <v>11.441861017714359</v>
      </c>
      <c r="N94" s="3191">
        <v>8.3279107843671056</v>
      </c>
    </row>
    <row r="95" spans="1:14" ht="16.5" thickBot="1">
      <c r="A95" s="3152" t="s">
        <v>731</v>
      </c>
      <c r="B95" s="3193">
        <f>SUM(B91:B94)</f>
        <v>5.2137720000000005</v>
      </c>
      <c r="C95" s="3153">
        <f>SUM(C91:C94)</f>
        <v>23.916371999999999</v>
      </c>
      <c r="D95" s="3183">
        <f>SUM(D91:D94)</f>
        <v>512.29857500000003</v>
      </c>
      <c r="E95" s="3183">
        <f>SUM(E91:E94)</f>
        <v>1.086889</v>
      </c>
      <c r="F95" s="3195">
        <f>SUM(F91:F94)</f>
        <v>542.51560799999993</v>
      </c>
      <c r="G95" s="3161"/>
      <c r="I95" s="3152" t="s">
        <v>731</v>
      </c>
      <c r="J95" s="3210">
        <v>-1.8625288764349222</v>
      </c>
      <c r="K95" s="3156">
        <v>6.4217041722880026</v>
      </c>
      <c r="L95" s="3203">
        <v>7.9231402921029428</v>
      </c>
      <c r="M95" s="3203">
        <v>121.35014978809718</v>
      </c>
      <c r="N95" s="3196">
        <v>7.8634246166996888</v>
      </c>
    </row>
    <row r="96" spans="1:14" s="3250" customFormat="1">
      <c r="A96" s="3241" t="s">
        <v>725</v>
      </c>
      <c r="B96" s="3242">
        <v>0.91434599999999999</v>
      </c>
      <c r="C96" s="3243">
        <v>6.9014889999999998</v>
      </c>
      <c r="D96" s="3242">
        <v>134.77517800000001</v>
      </c>
      <c r="E96" s="3242">
        <v>0.472302</v>
      </c>
      <c r="F96" s="3244">
        <f>SUM(B96:E96)</f>
        <v>143.06331500000002</v>
      </c>
      <c r="G96" s="3245"/>
      <c r="H96" s="3246"/>
      <c r="I96" s="3241" t="s">
        <v>725</v>
      </c>
      <c r="J96" s="3247">
        <v>-30.443917857509632</v>
      </c>
      <c r="K96" s="3248">
        <v>24.194354982817188</v>
      </c>
      <c r="L96" s="3247">
        <v>12.535431914508706</v>
      </c>
      <c r="M96" s="3247">
        <v>-11.608060232778811</v>
      </c>
      <c r="N96" s="3249">
        <v>12.49918002375405</v>
      </c>
    </row>
    <row r="97" spans="1:14" s="3250" customFormat="1">
      <c r="A97" s="3251" t="s">
        <v>726</v>
      </c>
      <c r="B97" s="3252">
        <v>1.1620919999999999</v>
      </c>
      <c r="C97" s="3252">
        <v>6.7195460000000002</v>
      </c>
      <c r="D97" s="3252">
        <v>144.543363</v>
      </c>
      <c r="E97" s="3253">
        <v>0.20844799999999999</v>
      </c>
      <c r="F97" s="3254">
        <f>SUM(B97:E97)</f>
        <v>152.63344900000001</v>
      </c>
      <c r="G97" s="3245"/>
      <c r="H97" s="3246"/>
      <c r="I97" s="3251" t="s">
        <v>726</v>
      </c>
      <c r="J97" s="3255">
        <v>39.979040942434864</v>
      </c>
      <c r="K97" s="3255">
        <v>3.4065050471785696</v>
      </c>
      <c r="L97" s="3255">
        <v>7.4590830103960855</v>
      </c>
      <c r="M97" s="3256">
        <v>72.51059322033899</v>
      </c>
      <c r="N97" s="3257">
        <v>7.5191258804536432</v>
      </c>
    </row>
    <row r="98" spans="1:14" s="3250" customFormat="1">
      <c r="A98" s="3258" t="s">
        <v>727</v>
      </c>
      <c r="B98" s="3252">
        <v>1.9213439999999999</v>
      </c>
      <c r="C98" s="3252">
        <v>6.4296389999999999</v>
      </c>
      <c r="D98" s="3252">
        <v>127.91179099999999</v>
      </c>
      <c r="E98" s="3253">
        <v>0.16576299999999999</v>
      </c>
      <c r="F98" s="3254">
        <f>SUM(B98:E98)</f>
        <v>136.42853699999998</v>
      </c>
      <c r="G98" s="3245"/>
      <c r="H98" s="3246"/>
      <c r="I98" s="3258" t="s">
        <v>727</v>
      </c>
      <c r="J98" s="3255">
        <v>18.664256338075134</v>
      </c>
      <c r="K98" s="3255">
        <v>9.5197790540094047</v>
      </c>
      <c r="L98" s="3255">
        <v>0.62579620983625261</v>
      </c>
      <c r="M98" s="3256">
        <v>-32.100798341873826</v>
      </c>
      <c r="N98" s="3257">
        <v>1.1703382383960133</v>
      </c>
    </row>
    <row r="99" spans="1:14" s="3250" customFormat="1">
      <c r="A99" s="3259" t="s">
        <v>728</v>
      </c>
      <c r="B99" s="3260">
        <v>1.7579050000000001</v>
      </c>
      <c r="C99" s="3261">
        <v>5.830063</v>
      </c>
      <c r="D99" s="3261">
        <v>141.28563199999999</v>
      </c>
      <c r="E99" s="3261">
        <v>0.36879200000000001</v>
      </c>
      <c r="F99" s="3254">
        <f>SUM(B99:E99)</f>
        <v>149.242392</v>
      </c>
      <c r="G99" s="3245"/>
      <c r="H99" s="3246"/>
      <c r="I99" s="3259" t="s">
        <v>728</v>
      </c>
      <c r="J99" s="3262">
        <v>21.2436909180947</v>
      </c>
      <c r="K99" s="3263">
        <v>-2.6769557547178522</v>
      </c>
      <c r="L99" s="3263">
        <v>7.9260272352328514</v>
      </c>
      <c r="M99" s="3263">
        <v>96.585269644294499</v>
      </c>
      <c r="N99" s="3257">
        <v>7.7269854177000212</v>
      </c>
    </row>
    <row r="100" spans="1:14" s="3250" customFormat="1" ht="16.5" thickBot="1">
      <c r="A100" s="3264" t="s">
        <v>771</v>
      </c>
      <c r="B100" s="3265">
        <f>SUM(B96:B99)</f>
        <v>5.755687</v>
      </c>
      <c r="C100" s="3266">
        <f>SUM(C96:C99)</f>
        <v>25.880737</v>
      </c>
      <c r="D100" s="3267">
        <f>SUM(D96:D99)</f>
        <v>548.51596399999994</v>
      </c>
      <c r="E100" s="3267">
        <f>SUM(E96:E99)</f>
        <v>1.2153049999999999</v>
      </c>
      <c r="F100" s="3268">
        <f>SUM(F96:F99)</f>
        <v>581.36769300000003</v>
      </c>
      <c r="G100" s="3245"/>
      <c r="H100" s="3246"/>
      <c r="I100" s="3264" t="s">
        <v>771</v>
      </c>
      <c r="J100" s="3269">
        <v>10.393914425103361</v>
      </c>
      <c r="K100" s="3270">
        <v>8.2134740168784788</v>
      </c>
      <c r="L100" s="3271">
        <v>7.0695861295339171</v>
      </c>
      <c r="M100" s="3271">
        <v>11.815005948169485</v>
      </c>
      <c r="N100" s="3272">
        <v>7.161468615295604</v>
      </c>
    </row>
    <row r="101" spans="1:14" s="3250" customFormat="1">
      <c r="A101" s="3241" t="s">
        <v>765</v>
      </c>
      <c r="B101" s="3242">
        <v>1.490521</v>
      </c>
      <c r="C101" s="3243">
        <v>6.2655760000000003</v>
      </c>
      <c r="D101" s="3242">
        <v>129.93297699999999</v>
      </c>
      <c r="E101" s="3242">
        <v>1.0420550000000002</v>
      </c>
      <c r="F101" s="3244">
        <f>SUM(B101:E101)</f>
        <v>138.73112900000001</v>
      </c>
      <c r="G101" s="3245"/>
      <c r="H101" s="3246"/>
      <c r="I101" s="3241" t="s">
        <v>765</v>
      </c>
      <c r="J101" s="3247">
        <v>63.014985574388703</v>
      </c>
      <c r="K101" s="3248">
        <v>-9.214142049635953</v>
      </c>
      <c r="L101" s="3247">
        <v>-3.5927988164111468</v>
      </c>
      <c r="M101" s="3247">
        <v>120.63319655644062</v>
      </c>
      <c r="N101" s="3249">
        <v>-3.028159944427415</v>
      </c>
    </row>
    <row r="102" spans="1:14" s="3250" customFormat="1">
      <c r="A102" s="3273" t="s">
        <v>769</v>
      </c>
      <c r="B102" s="3252">
        <v>0.84351600000000004</v>
      </c>
      <c r="C102" s="3252">
        <v>6.9778859999999998</v>
      </c>
      <c r="D102" s="3252">
        <v>132.76106999999999</v>
      </c>
      <c r="E102" s="3253">
        <v>0.34854800000000002</v>
      </c>
      <c r="F102" s="3254">
        <f>SUM(B102:E102)</f>
        <v>140.93101999999999</v>
      </c>
      <c r="G102" s="3245"/>
      <c r="H102" s="3246"/>
      <c r="I102" s="3273" t="s">
        <v>769</v>
      </c>
      <c r="J102" s="3255">
        <v>-27.414008529445169</v>
      </c>
      <c r="K102" s="3255">
        <v>3.8446049777767684</v>
      </c>
      <c r="L102" s="3255">
        <v>-8.1513898358653876</v>
      </c>
      <c r="M102" s="3256">
        <v>67.211007061713246</v>
      </c>
      <c r="N102" s="3257">
        <v>-7.6670147183793347</v>
      </c>
    </row>
    <row r="103" spans="1:14" s="3250" customFormat="1">
      <c r="A103" s="3274" t="s">
        <v>755</v>
      </c>
      <c r="B103" s="3252">
        <v>1.346751</v>
      </c>
      <c r="C103" s="3252">
        <v>7.653969</v>
      </c>
      <c r="D103" s="3252">
        <v>129.00266099999999</v>
      </c>
      <c r="E103" s="3253">
        <v>0.15626399999999999</v>
      </c>
      <c r="F103" s="3254">
        <v>138.15964500000001</v>
      </c>
      <c r="G103" s="3245"/>
      <c r="H103" s="3246"/>
      <c r="I103" s="3274" t="s">
        <v>755</v>
      </c>
      <c r="J103" s="3255">
        <v>-29.905784700709503</v>
      </c>
      <c r="K103" s="3255">
        <v>19.041971096666543</v>
      </c>
      <c r="L103" s="3255">
        <v>0.85282990056796848</v>
      </c>
      <c r="M103" s="3256">
        <v>-5.7304706116564006</v>
      </c>
      <c r="N103" s="3257">
        <v>1.2688752940303232</v>
      </c>
    </row>
    <row r="104" spans="1:14" s="3250" customFormat="1">
      <c r="A104" s="3275" t="s">
        <v>770</v>
      </c>
      <c r="B104" s="3261">
        <v>2.2891659999999998</v>
      </c>
      <c r="C104" s="3261">
        <v>7.290025</v>
      </c>
      <c r="D104" s="3261">
        <v>135.66913500000001</v>
      </c>
      <c r="E104" s="3276">
        <v>0.12870300000000001</v>
      </c>
      <c r="F104" s="4173">
        <v>145.37702899999999</v>
      </c>
      <c r="G104" s="3245"/>
      <c r="H104" s="3246"/>
      <c r="I104" s="3275" t="s">
        <v>770</v>
      </c>
      <c r="J104" s="3263">
        <v>30.221257690261979</v>
      </c>
      <c r="K104" s="3263">
        <v>25.041959237833282</v>
      </c>
      <c r="L104" s="3263">
        <v>-3.9752782505159416</v>
      </c>
      <c r="M104" s="3277">
        <v>-65.101466409249667</v>
      </c>
      <c r="N104" s="3348">
        <v>-2.5899899808628106</v>
      </c>
    </row>
    <row r="105" spans="1:14" s="3250" customFormat="1" ht="16.5" thickBot="1">
      <c r="A105" s="3264" t="s">
        <v>789</v>
      </c>
      <c r="B105" s="3267">
        <f>SUM(B101:B104)</f>
        <v>5.9699539999999995</v>
      </c>
      <c r="C105" s="3278">
        <f>SUM(C101:C104)</f>
        <v>28.187456000000001</v>
      </c>
      <c r="D105" s="3267">
        <f>SUM(D101:D104)</f>
        <v>527.36584299999993</v>
      </c>
      <c r="E105" s="3267">
        <f>SUM(E101:E104)</f>
        <v>1.6755700000000002</v>
      </c>
      <c r="F105" s="3279">
        <f>SUM(F101:F104)</f>
        <v>563.19882299999995</v>
      </c>
      <c r="G105" s="3245"/>
      <c r="H105" s="3246"/>
      <c r="I105" s="3264" t="s">
        <v>789</v>
      </c>
      <c r="J105" s="3271">
        <v>3.7227006958509037</v>
      </c>
      <c r="K105" s="3280">
        <v>8.9128798766434016</v>
      </c>
      <c r="L105" s="3271">
        <v>-3.8558806649426884</v>
      </c>
      <c r="M105" s="3271">
        <v>37.872385944269155</v>
      </c>
      <c r="N105" s="3281">
        <v>-3.1251942993674504</v>
      </c>
    </row>
    <row r="106" spans="1:14" s="3250" customFormat="1">
      <c r="A106" s="3189" t="s">
        <v>792</v>
      </c>
      <c r="B106" s="3243">
        <v>1.4403779999999999</v>
      </c>
      <c r="C106" s="3253">
        <v>7.4736419999999999</v>
      </c>
      <c r="D106" s="3252">
        <v>125.90088</v>
      </c>
      <c r="E106" s="3252">
        <f>F106-SUM(B106:D106)</f>
        <v>0.10872800000001348</v>
      </c>
      <c r="F106" s="3254">
        <v>134.92362800000001</v>
      </c>
      <c r="G106" s="3245"/>
      <c r="H106" s="3246"/>
      <c r="I106" s="3189" t="s">
        <v>792</v>
      </c>
      <c r="J106" s="3248">
        <f t="shared" ref="J106:J110" si="12">SUM(B106/B101)*100-100</f>
        <v>-3.3641256983296444</v>
      </c>
      <c r="K106" s="3248">
        <f t="shared" ref="K106:K110" si="13">SUM(C106/C101)*100-100</f>
        <v>19.281004651447844</v>
      </c>
      <c r="L106" s="3248">
        <f t="shared" ref="L106:N115" si="14">SUM(D106/D101)*100-100</f>
        <v>-3.10321297417822</v>
      </c>
      <c r="M106" s="3248">
        <f t="shared" si="14"/>
        <v>-89.566001794529711</v>
      </c>
      <c r="N106" s="3257">
        <v>-2.7445181391121025</v>
      </c>
    </row>
    <row r="107" spans="1:14" s="3250" customFormat="1">
      <c r="A107" s="3189" t="s">
        <v>798</v>
      </c>
      <c r="B107" s="3253">
        <v>1.206367</v>
      </c>
      <c r="C107" s="3253">
        <v>8.4709509999999995</v>
      </c>
      <c r="D107" s="3253">
        <v>153.60824400000001</v>
      </c>
      <c r="E107" s="3253">
        <f>F107-SUM(B107:D107)</f>
        <v>9.7643999999974085E-2</v>
      </c>
      <c r="F107" s="3254">
        <v>163.383206</v>
      </c>
      <c r="G107" s="3245"/>
      <c r="H107" s="3246"/>
      <c r="I107" s="3189" t="s">
        <v>798</v>
      </c>
      <c r="J107" s="3256">
        <f t="shared" si="12"/>
        <v>43.016492870318984</v>
      </c>
      <c r="K107" s="3256">
        <f t="shared" si="13"/>
        <v>21.397096484522677</v>
      </c>
      <c r="L107" s="3256">
        <f t="shared" si="14"/>
        <v>15.70277642384174</v>
      </c>
      <c r="M107" s="3256">
        <f t="shared" si="14"/>
        <v>-71.985494106988398</v>
      </c>
      <c r="N107" s="3257">
        <v>15.931330093261238</v>
      </c>
    </row>
    <row r="108" spans="1:14" s="3250" customFormat="1">
      <c r="A108" s="3274" t="s">
        <v>787</v>
      </c>
      <c r="B108" s="3252">
        <v>2.2553589999999999</v>
      </c>
      <c r="C108" s="3252">
        <v>8.7211529999999993</v>
      </c>
      <c r="D108" s="3252">
        <v>131.923359</v>
      </c>
      <c r="E108" s="3253">
        <f>F108-SUM(B108:D108)</f>
        <v>0.15245499999997492</v>
      </c>
      <c r="F108" s="3254">
        <v>143.05232599999999</v>
      </c>
      <c r="G108" s="3245"/>
      <c r="H108" s="3246"/>
      <c r="I108" s="3274" t="s">
        <v>787</v>
      </c>
      <c r="J108" s="3255">
        <f t="shared" si="12"/>
        <v>67.466666072644443</v>
      </c>
      <c r="K108" s="3255">
        <f t="shared" si="13"/>
        <v>13.942883750901004</v>
      </c>
      <c r="L108" s="3255">
        <f t="shared" si="14"/>
        <v>2.2640602739194833</v>
      </c>
      <c r="M108" s="3255">
        <f t="shared" si="14"/>
        <v>-2.437541596289023</v>
      </c>
      <c r="N108" s="3257">
        <v>3.5413242412427763</v>
      </c>
    </row>
    <row r="109" spans="1:14" s="3250" customFormat="1">
      <c r="A109" s="3275" t="s">
        <v>799</v>
      </c>
      <c r="B109" s="3261">
        <v>3.172736</v>
      </c>
      <c r="C109" s="3261">
        <v>7.9288460000000001</v>
      </c>
      <c r="D109" s="3261">
        <v>151.990635</v>
      </c>
      <c r="E109" s="3276">
        <f>F109-SUM(B109:D109)</f>
        <v>0.53767199999998638</v>
      </c>
      <c r="F109" s="4173">
        <v>163.62988899999999</v>
      </c>
      <c r="G109" s="3245"/>
      <c r="H109" s="3246"/>
      <c r="I109" s="3275" t="s">
        <v>799</v>
      </c>
      <c r="J109" s="3263">
        <f t="shared" si="12"/>
        <v>38.597899846494329</v>
      </c>
      <c r="K109" s="3263">
        <f t="shared" si="13"/>
        <v>8.7629466291267732</v>
      </c>
      <c r="L109" s="3263">
        <f t="shared" si="14"/>
        <v>12.030370798781888</v>
      </c>
      <c r="M109" s="3263">
        <f t="shared" si="14"/>
        <v>317.76182373370193</v>
      </c>
      <c r="N109" s="3348">
        <v>12.555532414959458</v>
      </c>
    </row>
    <row r="110" spans="1:14" s="3250" customFormat="1" ht="16.5" thickBot="1">
      <c r="A110" s="3264" t="s">
        <v>827</v>
      </c>
      <c r="B110" s="3267">
        <f>SUM(B106:B109)</f>
        <v>8.07484</v>
      </c>
      <c r="C110" s="3278">
        <f>SUM(C106:C109)</f>
        <v>32.594591999999999</v>
      </c>
      <c r="D110" s="3267">
        <f>SUM(D106:D109)</f>
        <v>563.42311800000004</v>
      </c>
      <c r="E110" s="3267">
        <f>SUM(E106:E109)</f>
        <v>0.89649899999994886</v>
      </c>
      <c r="F110" s="3279">
        <f>SUM(F106:F109)</f>
        <v>604.98904900000002</v>
      </c>
      <c r="G110" s="3245"/>
      <c r="H110" s="3246"/>
      <c r="I110" s="3264" t="s">
        <v>827</v>
      </c>
      <c r="J110" s="3271">
        <f t="shared" si="12"/>
        <v>35.257993612681105</v>
      </c>
      <c r="K110" s="3271">
        <f t="shared" si="13"/>
        <v>15.635096689818326</v>
      </c>
      <c r="L110" s="3271">
        <f t="shared" si="14"/>
        <v>6.8372412583422033</v>
      </c>
      <c r="M110" s="3271">
        <f t="shared" si="14"/>
        <v>-46.495879014308642</v>
      </c>
      <c r="N110" s="3272">
        <f t="shared" ref="N110" si="15">SUM(F110/F105)*100-100</f>
        <v>7.4201550666237921</v>
      </c>
    </row>
    <row r="111" spans="1:14" s="3250" customFormat="1">
      <c r="A111" s="3189" t="s">
        <v>825</v>
      </c>
      <c r="B111" s="3243">
        <v>2.6708639999999999</v>
      </c>
      <c r="C111" s="3253">
        <v>9.4558520000000001</v>
      </c>
      <c r="D111" s="3252">
        <v>138.69441800000001</v>
      </c>
      <c r="E111" s="3252">
        <v>0.15552299999999999</v>
      </c>
      <c r="F111" s="3254">
        <f>SUM(B111:E111)</f>
        <v>150.97665699999999</v>
      </c>
      <c r="G111" s="3245"/>
      <c r="H111" s="3246"/>
      <c r="I111" s="3189" t="s">
        <v>825</v>
      </c>
      <c r="J111" s="3248">
        <f t="shared" ref="J111:J114" si="16">SUM(B111/B106)*100-100</f>
        <v>85.427991818814206</v>
      </c>
      <c r="K111" s="3248">
        <f t="shared" ref="K111:K114" si="17">SUM(C111/C106)*100-100</f>
        <v>26.522677966110763</v>
      </c>
      <c r="L111" s="3248">
        <f t="shared" si="14"/>
        <v>10.161595375663794</v>
      </c>
      <c r="M111" s="3248">
        <f t="shared" si="14"/>
        <v>43.038591715087847</v>
      </c>
      <c r="N111" s="3249">
        <f t="shared" si="14"/>
        <v>11.897863434268146</v>
      </c>
    </row>
    <row r="112" spans="1:14" s="3250" customFormat="1">
      <c r="A112" s="3189" t="s">
        <v>829</v>
      </c>
      <c r="B112" s="3253">
        <v>2.6443720000000002</v>
      </c>
      <c r="C112" s="3253">
        <v>9.5226310000000005</v>
      </c>
      <c r="D112" s="3253">
        <v>154.526084</v>
      </c>
      <c r="E112" s="3253">
        <v>9.5606999999999998E-2</v>
      </c>
      <c r="F112" s="3254">
        <f t="shared" ref="F112:F113" si="18">SUM(B112:E112)</f>
        <v>166.78869399999999</v>
      </c>
      <c r="G112" s="3245"/>
      <c r="H112" s="3246"/>
      <c r="I112" s="3189" t="s">
        <v>829</v>
      </c>
      <c r="J112" s="3256">
        <f t="shared" si="16"/>
        <v>119.20128783363606</v>
      </c>
      <c r="K112" s="3256">
        <f t="shared" si="17"/>
        <v>12.415134971268287</v>
      </c>
      <c r="L112" s="3256">
        <f t="shared" si="14"/>
        <v>0.59752001331385429</v>
      </c>
      <c r="M112" s="3256">
        <f t="shared" si="14"/>
        <v>-2.0861496865907156</v>
      </c>
      <c r="N112" s="3257">
        <f t="shared" si="14"/>
        <v>2.0843562097808217</v>
      </c>
    </row>
    <row r="113" spans="1:15" s="3250" customFormat="1">
      <c r="A113" s="3274" t="s">
        <v>844</v>
      </c>
      <c r="B113" s="3252">
        <v>2.3211059999999999</v>
      </c>
      <c r="C113" s="3252">
        <v>8.5779399999999999</v>
      </c>
      <c r="D113" s="3252">
        <v>140.61344</v>
      </c>
      <c r="E113" s="3253">
        <v>0.24301200000000001</v>
      </c>
      <c r="F113" s="3254">
        <f t="shared" si="18"/>
        <v>151.75549799999999</v>
      </c>
      <c r="G113" s="3245"/>
      <c r="H113" s="3246"/>
      <c r="I113" s="3274" t="s">
        <v>844</v>
      </c>
      <c r="J113" s="3255">
        <f t="shared" si="16"/>
        <v>2.9151456597375329</v>
      </c>
      <c r="K113" s="3255">
        <f t="shared" si="17"/>
        <v>-1.6421337866678698</v>
      </c>
      <c r="L113" s="3255">
        <f t="shared" si="14"/>
        <v>6.5872193263362817</v>
      </c>
      <c r="M113" s="3255">
        <f t="shared" si="14"/>
        <v>59.399166967328057</v>
      </c>
      <c r="N113" s="3257">
        <f t="shared" si="14"/>
        <v>6.0839080659198714</v>
      </c>
    </row>
    <row r="114" spans="1:15" s="3250" customFormat="1">
      <c r="A114" s="3275" t="s">
        <v>845</v>
      </c>
      <c r="B114" s="3261">
        <v>2.4577399999999998</v>
      </c>
      <c r="C114" s="3261">
        <v>8.2263099999999998</v>
      </c>
      <c r="D114" s="3261">
        <v>160.86584099999999</v>
      </c>
      <c r="E114" s="3276">
        <v>0.28014299999999998</v>
      </c>
      <c r="F114" s="4173">
        <f>SUM(B114:E114)</f>
        <v>171.83003400000001</v>
      </c>
      <c r="G114" s="3245"/>
      <c r="H114" s="3246"/>
      <c r="I114" s="3275" t="s">
        <v>845</v>
      </c>
      <c r="J114" s="3263">
        <f t="shared" si="16"/>
        <v>-22.535628555291083</v>
      </c>
      <c r="K114" s="3263">
        <f t="shared" si="17"/>
        <v>3.7516682755599078</v>
      </c>
      <c r="L114" s="3263">
        <f t="shared" si="14"/>
        <v>5.8393110865021356</v>
      </c>
      <c r="M114" s="3263">
        <f t="shared" si="14"/>
        <v>-47.897045038609591</v>
      </c>
      <c r="N114" s="3348">
        <f t="shared" si="14"/>
        <v>5.0113980093209136</v>
      </c>
    </row>
    <row r="115" spans="1:15" s="3250" customFormat="1" ht="16.5" thickBot="1">
      <c r="A115" s="3264" t="s">
        <v>867</v>
      </c>
      <c r="B115" s="3267">
        <f>SUM(B111:B114)</f>
        <v>10.094082</v>
      </c>
      <c r="C115" s="3278">
        <f>SUM(C111:C114)</f>
        <v>35.782733</v>
      </c>
      <c r="D115" s="3267">
        <f>SUM(D111:D114)</f>
        <v>594.69978300000002</v>
      </c>
      <c r="E115" s="3267">
        <f>SUM(E111:E114)</f>
        <v>0.77428499999999989</v>
      </c>
      <c r="F115" s="3279">
        <f>SUM(F111:F114)</f>
        <v>641.35088300000007</v>
      </c>
      <c r="G115" s="3245"/>
      <c r="H115" s="3246"/>
      <c r="I115" s="3264" t="s">
        <v>867</v>
      </c>
      <c r="J115" s="3271">
        <f t="shared" ref="J115:N123" si="19">SUM(B115/B110)*100-100</f>
        <v>25.006588365837601</v>
      </c>
      <c r="K115" s="3280">
        <f t="shared" si="19"/>
        <v>9.7811962180720116</v>
      </c>
      <c r="L115" s="3271">
        <f t="shared" si="14"/>
        <v>5.5511859561289754</v>
      </c>
      <c r="M115" s="3271">
        <f t="shared" si="14"/>
        <v>-13.63236322627867</v>
      </c>
      <c r="N115" s="3281">
        <f t="shared" si="14"/>
        <v>6.010329287795102</v>
      </c>
    </row>
    <row r="116" spans="1:15" s="3250" customFormat="1">
      <c r="A116" s="3231" t="s">
        <v>846</v>
      </c>
      <c r="B116" s="3243">
        <v>2.7456749999999999</v>
      </c>
      <c r="C116" s="3243">
        <v>8.5899990000000006</v>
      </c>
      <c r="D116" s="3242">
        <v>136.564187</v>
      </c>
      <c r="E116" s="3242">
        <v>0.290462</v>
      </c>
      <c r="F116" s="3244">
        <f>SUM(B116:E116)</f>
        <v>148.19032300000001</v>
      </c>
      <c r="G116" s="3245"/>
      <c r="H116" s="3246"/>
      <c r="I116" s="3231" t="s">
        <v>846</v>
      </c>
      <c r="J116" s="3248">
        <f>SUM(B116/B111)*100-100</f>
        <v>2.8010037201444931</v>
      </c>
      <c r="K116" s="3248">
        <f t="shared" si="19"/>
        <v>-9.1567951782663215</v>
      </c>
      <c r="L116" s="3247">
        <f>SUM(D116/D111)*100-100</f>
        <v>-1.5359168960931129</v>
      </c>
      <c r="M116" s="3247">
        <f>SUM(E116/E111)*100-100</f>
        <v>86.7646586035506</v>
      </c>
      <c r="N116" s="3249">
        <f>SUM(F116/F111)*100-100</f>
        <v>-1.8455396055033759</v>
      </c>
    </row>
    <row r="117" spans="1:15" s="3250" customFormat="1">
      <c r="A117" s="3345" t="s">
        <v>868</v>
      </c>
      <c r="B117" s="3253">
        <v>1.9761280000000001</v>
      </c>
      <c r="C117" s="3253">
        <v>9.4816450000000003</v>
      </c>
      <c r="D117" s="3253">
        <v>155.15826100000001</v>
      </c>
      <c r="E117" s="3253">
        <v>0.27720600000000001</v>
      </c>
      <c r="F117" s="3254">
        <f>SUM(B117:E117)</f>
        <v>166.89324000000002</v>
      </c>
      <c r="G117" s="3245"/>
      <c r="H117" s="3246"/>
      <c r="I117" s="3189" t="s">
        <v>868</v>
      </c>
      <c r="J117" s="3256">
        <f t="shared" si="19"/>
        <v>-25.270423374623547</v>
      </c>
      <c r="K117" s="3256">
        <f t="shared" si="19"/>
        <v>-0.4304062606227177</v>
      </c>
      <c r="L117" s="3256">
        <f t="shared" si="19"/>
        <v>0.40910698287028424</v>
      </c>
      <c r="M117" s="3256">
        <f t="shared" si="19"/>
        <v>189.94320499545012</v>
      </c>
      <c r="N117" s="3257">
        <f>SUM(F117/F112)*100-100</f>
        <v>6.268170671090445E-2</v>
      </c>
      <c r="O117" s="3346"/>
    </row>
    <row r="118" spans="1:15" s="3250" customFormat="1">
      <c r="A118" s="3274" t="s">
        <v>881</v>
      </c>
      <c r="B118" s="3252">
        <v>2.1273219999999999</v>
      </c>
      <c r="C118" s="3252">
        <v>8.6372370000000007</v>
      </c>
      <c r="D118" s="3252">
        <v>135.64516599999999</v>
      </c>
      <c r="E118" s="3253">
        <v>0.43310199999999999</v>
      </c>
      <c r="F118" s="3254">
        <f>SUM(B118:E118)</f>
        <v>146.84282699999997</v>
      </c>
      <c r="G118" s="3245"/>
      <c r="H118" s="3246"/>
      <c r="I118" s="3274" t="s">
        <v>881</v>
      </c>
      <c r="J118" s="3255">
        <f t="shared" si="19"/>
        <v>-8.3487785564295649</v>
      </c>
      <c r="K118" s="3255">
        <f t="shared" si="19"/>
        <v>0.69127319612869087</v>
      </c>
      <c r="L118" s="3255">
        <f t="shared" si="19"/>
        <v>-3.5332852961992813</v>
      </c>
      <c r="M118" s="3256">
        <f t="shared" si="19"/>
        <v>78.222474610307302</v>
      </c>
      <c r="N118" s="3257">
        <f>SUM(F118/F113)*100-100</f>
        <v>-3.2372276884492237</v>
      </c>
    </row>
    <row r="119" spans="1:15" s="3250" customFormat="1">
      <c r="A119" s="3275" t="s">
        <v>898</v>
      </c>
      <c r="B119" s="3261">
        <v>3.0573320000000002</v>
      </c>
      <c r="C119" s="3261">
        <v>8.6107150000000008</v>
      </c>
      <c r="D119" s="3261">
        <v>151.690394</v>
      </c>
      <c r="E119" s="3276">
        <v>0.34468399999999999</v>
      </c>
      <c r="F119" s="4173">
        <f>SUM(B119:E119)</f>
        <v>163.703125</v>
      </c>
      <c r="G119" s="3245"/>
      <c r="H119" s="3246"/>
      <c r="I119" s="3275" t="s">
        <v>898</v>
      </c>
      <c r="J119" s="3263">
        <f t="shared" si="19"/>
        <v>24.396071187350984</v>
      </c>
      <c r="K119" s="3263">
        <f t="shared" si="19"/>
        <v>4.672872770415907</v>
      </c>
      <c r="L119" s="3263">
        <f t="shared" si="19"/>
        <v>-5.7037882890252547</v>
      </c>
      <c r="M119" s="3277">
        <f t="shared" si="19"/>
        <v>23.038591005308007</v>
      </c>
      <c r="N119" s="3348">
        <f>SUM(F119/F114)*100-100</f>
        <v>-4.7296207832910113</v>
      </c>
    </row>
    <row r="120" spans="1:15" s="3250" customFormat="1" ht="16.5" thickBot="1">
      <c r="A120" s="3344" t="s">
        <v>912</v>
      </c>
      <c r="B120" s="3267">
        <f>SUM(B116:B119)</f>
        <v>9.9064569999999996</v>
      </c>
      <c r="C120" s="3278">
        <f>SUM(C116:C119)</f>
        <v>35.319595999999997</v>
      </c>
      <c r="D120" s="3267">
        <f>SUM(D116:D119)</f>
        <v>579.05800799999997</v>
      </c>
      <c r="E120" s="3267">
        <f>SUM(E116:E119)</f>
        <v>1.3454540000000001</v>
      </c>
      <c r="F120" s="3279">
        <f>SUM(F116:F119)</f>
        <v>625.62951499999997</v>
      </c>
      <c r="G120" s="3245"/>
      <c r="H120" s="3246"/>
      <c r="I120" s="3264" t="s">
        <v>908</v>
      </c>
      <c r="J120" s="3271">
        <f t="shared" si="19"/>
        <v>-1.8587623916667297</v>
      </c>
      <c r="K120" s="3280">
        <f t="shared" si="19"/>
        <v>-1.2943030371660171</v>
      </c>
      <c r="L120" s="3271">
        <f t="shared" si="19"/>
        <v>-2.6301968568231473</v>
      </c>
      <c r="M120" s="3271">
        <f t="shared" si="19"/>
        <v>73.767282073138489</v>
      </c>
      <c r="N120" s="3281">
        <f t="shared" si="19"/>
        <v>-2.451289678820018</v>
      </c>
    </row>
    <row r="121" spans="1:15" s="3250" customFormat="1">
      <c r="A121" s="3231" t="s">
        <v>905</v>
      </c>
      <c r="B121" s="3243">
        <v>2.664212</v>
      </c>
      <c r="C121" s="3243">
        <v>9.1945340000000009</v>
      </c>
      <c r="D121" s="3242">
        <v>145.41422800000001</v>
      </c>
      <c r="E121" s="3242">
        <v>0.30252800000000002</v>
      </c>
      <c r="F121" s="3244">
        <f>SUM(B121:E121)</f>
        <v>157.575502</v>
      </c>
      <c r="G121" s="3245"/>
      <c r="H121" s="3246"/>
      <c r="I121" s="3231" t="str">
        <f>A121</f>
        <v>1-2017</v>
      </c>
      <c r="J121" s="3248">
        <f>SUM(B121/B116)*100-100</f>
        <v>-2.966957123476007</v>
      </c>
      <c r="K121" s="3248">
        <f t="shared" si="19"/>
        <v>7.0376608891339743</v>
      </c>
      <c r="L121" s="3248">
        <f t="shared" si="19"/>
        <v>6.4804991663004614</v>
      </c>
      <c r="M121" s="3248">
        <f t="shared" si="19"/>
        <v>4.1540717890808452</v>
      </c>
      <c r="N121" s="3248">
        <f t="shared" si="19"/>
        <v>6.3331928900647512</v>
      </c>
    </row>
    <row r="122" spans="1:15" s="3282" customFormat="1">
      <c r="A122" s="3189" t="s">
        <v>919</v>
      </c>
      <c r="B122" s="3253">
        <v>1.589712</v>
      </c>
      <c r="C122" s="3253">
        <v>9.9574320000000007</v>
      </c>
      <c r="D122" s="3252">
        <v>158.47992099999999</v>
      </c>
      <c r="E122" s="3252">
        <f>0.236757</f>
        <v>0.236757</v>
      </c>
      <c r="F122" s="3254">
        <f>SUM(B122:E122)</f>
        <v>170.263822</v>
      </c>
      <c r="G122" s="3245"/>
      <c r="H122" s="3328"/>
      <c r="I122" s="3189" t="str">
        <f>A122</f>
        <v>2-2017</v>
      </c>
      <c r="J122" s="3256">
        <f>SUM(B122/B117)*100-100</f>
        <v>-19.554198918288705</v>
      </c>
      <c r="K122" s="3256">
        <f t="shared" ref="K122:K123" si="20">SUM(C122/C117)*100-100</f>
        <v>5.0179794750805371</v>
      </c>
      <c r="L122" s="3256">
        <f t="shared" si="19"/>
        <v>2.1408205909190912</v>
      </c>
      <c r="M122" s="3256">
        <f t="shared" si="19"/>
        <v>-14.591675504859197</v>
      </c>
      <c r="N122" s="3256">
        <f t="shared" si="19"/>
        <v>2.0196036699868642</v>
      </c>
    </row>
    <row r="123" spans="1:15" s="3250" customFormat="1" ht="15.75" thickBot="1">
      <c r="A123" s="4148" t="s">
        <v>926</v>
      </c>
      <c r="B123" s="3342">
        <v>2.051987</v>
      </c>
      <c r="C123" s="3342">
        <v>9.4283619999999999</v>
      </c>
      <c r="D123" s="4149">
        <v>133.98088200000001</v>
      </c>
      <c r="E123" s="4149">
        <v>0.286831</v>
      </c>
      <c r="F123" s="4150">
        <f>SUM(B123:E123)</f>
        <v>145.748062</v>
      </c>
      <c r="G123" s="3245"/>
      <c r="H123" s="3246"/>
      <c r="I123" s="4148" t="str">
        <f>A123</f>
        <v>3-2017</v>
      </c>
      <c r="J123" s="4151">
        <f>SUM(B123/B118)*100-100</f>
        <v>-3.5413068637469962</v>
      </c>
      <c r="K123" s="4151">
        <f t="shared" si="20"/>
        <v>9.1594684735407697</v>
      </c>
      <c r="L123" s="4151">
        <f t="shared" si="19"/>
        <v>-1.2269394104320526</v>
      </c>
      <c r="M123" s="4151">
        <f t="shared" si="19"/>
        <v>-33.772875673628846</v>
      </c>
      <c r="N123" s="4151">
        <f t="shared" si="19"/>
        <v>-0.74553522454316123</v>
      </c>
    </row>
    <row r="124" spans="1:15" s="690" customFormat="1" ht="12">
      <c r="A124" s="485" t="s">
        <v>385</v>
      </c>
      <c r="B124" s="241"/>
      <c r="C124" s="241"/>
      <c r="D124" s="241"/>
      <c r="E124" s="241"/>
      <c r="F124" s="241"/>
      <c r="G124" s="4146"/>
      <c r="H124" s="4143"/>
      <c r="I124" s="389" t="s">
        <v>385</v>
      </c>
      <c r="J124" s="94"/>
      <c r="K124" s="481"/>
      <c r="L124" s="208"/>
      <c r="M124" s="208"/>
      <c r="N124" s="208"/>
    </row>
    <row r="125" spans="1:15" s="94" customFormat="1" ht="12" customHeight="1">
      <c r="A125" s="5062" t="s">
        <v>591</v>
      </c>
      <c r="B125" s="5062"/>
      <c r="C125" s="5062"/>
      <c r="D125" s="5062"/>
      <c r="E125" s="5062"/>
      <c r="F125" s="5062"/>
      <c r="G125" s="208"/>
      <c r="L125" s="208"/>
    </row>
    <row r="126" spans="1:15" s="94" customFormat="1" ht="12">
      <c r="A126" s="4145" t="s">
        <v>596</v>
      </c>
      <c r="B126" s="4147"/>
      <c r="C126" s="4147"/>
      <c r="D126" s="4147"/>
      <c r="E126" s="4147"/>
      <c r="F126" s="4147"/>
      <c r="G126" s="208"/>
      <c r="H126" s="208"/>
    </row>
    <row r="129" spans="7:7">
      <c r="G129" s="2332"/>
    </row>
    <row r="130" spans="7:7">
      <c r="G130" s="2332"/>
    </row>
    <row r="131" spans="7:7">
      <c r="G131" s="2332"/>
    </row>
    <row r="132" spans="7:7">
      <c r="G132" s="2332"/>
    </row>
    <row r="133" spans="7:7">
      <c r="G133" s="2332"/>
    </row>
    <row r="134" spans="7:7">
      <c r="G134" s="4174"/>
    </row>
    <row r="135" spans="7:7">
      <c r="G135" s="4174"/>
    </row>
    <row r="136" spans="7:7">
      <c r="G136" s="4174"/>
    </row>
    <row r="137" spans="7:7">
      <c r="G137" s="2332"/>
    </row>
  </sheetData>
  <mergeCells count="3">
    <mergeCell ref="A4:G4"/>
    <mergeCell ref="A66:F66"/>
    <mergeCell ref="A125:F125"/>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6"/>
  <sheetViews>
    <sheetView zoomScale="120" zoomScaleNormal="120" workbookViewId="0">
      <pane ySplit="4" topLeftCell="A32" activePane="bottomLeft" state="frozen"/>
      <selection pane="bottomLeft" activeCell="P110" sqref="P110:Q110"/>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506" customWidth="1"/>
    <col min="18" max="18" width="6.140625" customWidth="1"/>
    <col min="19" max="19" width="12.85546875" bestFit="1" customWidth="1"/>
    <col min="20" max="20" width="16.140625" customWidth="1"/>
  </cols>
  <sheetData>
    <row r="1" spans="1:20" ht="17.45" customHeight="1">
      <c r="A1" s="14" t="s">
        <v>7</v>
      </c>
      <c r="B1" s="14"/>
      <c r="D1" s="15" t="s">
        <v>95</v>
      </c>
      <c r="E1" s="16"/>
      <c r="F1" s="17"/>
      <c r="G1" s="17"/>
      <c r="H1" s="17"/>
      <c r="I1" s="18"/>
      <c r="J1" s="18"/>
      <c r="K1" s="18"/>
      <c r="L1" s="18"/>
      <c r="M1" s="18"/>
      <c r="N1" s="18"/>
      <c r="O1" s="18"/>
      <c r="P1" s="17"/>
      <c r="Q1" s="1693"/>
      <c r="R1" s="20"/>
    </row>
    <row r="2" spans="1:20" ht="12.75" customHeight="1" thickBot="1">
      <c r="A2" s="404"/>
      <c r="B2" s="21"/>
      <c r="D2" s="4296" t="s">
        <v>133</v>
      </c>
      <c r="E2" s="4297"/>
      <c r="F2" s="4297"/>
      <c r="G2" s="4297"/>
      <c r="H2" s="4297"/>
      <c r="I2" s="4297"/>
      <c r="J2" s="4297"/>
      <c r="K2" s="4297"/>
      <c r="L2" s="4297"/>
      <c r="M2" s="4297"/>
      <c r="N2" s="4297"/>
      <c r="O2" s="4297"/>
      <c r="P2" s="4297"/>
      <c r="Q2" s="4298"/>
      <c r="R2" s="20"/>
    </row>
    <row r="3" spans="1:20" ht="31.7" customHeight="1" thickBot="1">
      <c r="A3" s="56"/>
      <c r="B3" s="972" t="s">
        <v>97</v>
      </c>
      <c r="C3" s="973" t="s">
        <v>98</v>
      </c>
      <c r="D3" s="974"/>
      <c r="E3" s="974"/>
      <c r="F3" s="975"/>
      <c r="G3" s="976"/>
      <c r="H3" s="977"/>
      <c r="I3" s="978"/>
      <c r="J3" s="979" t="s">
        <v>99</v>
      </c>
      <c r="K3" s="975"/>
      <c r="L3" s="976"/>
      <c r="M3" s="980"/>
      <c r="N3" s="981" t="s">
        <v>100</v>
      </c>
      <c r="O3" s="978"/>
      <c r="P3" s="982"/>
      <c r="Q3" s="1694"/>
      <c r="R3" s="20"/>
    </row>
    <row r="4" spans="1:20" ht="28.5" customHeight="1">
      <c r="A4" s="1799" t="s">
        <v>101</v>
      </c>
      <c r="B4" s="1800" t="s">
        <v>102</v>
      </c>
      <c r="C4" s="1801" t="s">
        <v>102</v>
      </c>
      <c r="D4" s="1796" t="s">
        <v>576</v>
      </c>
      <c r="E4" s="1797" t="s">
        <v>103</v>
      </c>
      <c r="F4" s="1796" t="s">
        <v>104</v>
      </c>
      <c r="G4" s="1798" t="s">
        <v>103</v>
      </c>
      <c r="H4" s="1802" t="s">
        <v>102</v>
      </c>
      <c r="I4" s="1796" t="s">
        <v>576</v>
      </c>
      <c r="J4" s="1797" t="s">
        <v>103</v>
      </c>
      <c r="K4" s="1796" t="s">
        <v>104</v>
      </c>
      <c r="L4" s="1798" t="s">
        <v>103</v>
      </c>
      <c r="M4" s="1802" t="s">
        <v>105</v>
      </c>
      <c r="N4" s="1796" t="s">
        <v>576</v>
      </c>
      <c r="O4" s="1797" t="s">
        <v>103</v>
      </c>
      <c r="P4" s="1803" t="s">
        <v>104</v>
      </c>
      <c r="Q4" s="1798" t="s">
        <v>103</v>
      </c>
      <c r="R4" s="27"/>
    </row>
    <row r="5" spans="1:20">
      <c r="A5" s="659" t="s">
        <v>124</v>
      </c>
      <c r="B5" s="751">
        <v>17075</v>
      </c>
      <c r="C5" s="971">
        <v>15759</v>
      </c>
      <c r="D5" s="104">
        <v>10266</v>
      </c>
      <c r="E5" s="1874">
        <v>65.143727393870165</v>
      </c>
      <c r="F5" s="104">
        <v>5493</v>
      </c>
      <c r="G5" s="1871">
        <v>34.856272606129828</v>
      </c>
      <c r="H5" s="537">
        <v>1106</v>
      </c>
      <c r="I5" s="1875">
        <v>762</v>
      </c>
      <c r="J5" s="155">
        <f>SUM(I5/H5)*100</f>
        <v>68.896925858951178</v>
      </c>
      <c r="K5" s="1879">
        <v>344</v>
      </c>
      <c r="L5" s="1870">
        <v>31.1</v>
      </c>
      <c r="M5" s="537">
        <v>996</v>
      </c>
      <c r="N5" s="983">
        <v>758</v>
      </c>
      <c r="O5" s="655">
        <f>SUM(N5/M5)*100</f>
        <v>76.104417670682736</v>
      </c>
      <c r="P5" s="983">
        <v>238</v>
      </c>
      <c r="Q5" s="1697">
        <v>23.9</v>
      </c>
      <c r="R5" s="49"/>
    </row>
    <row r="6" spans="1:20">
      <c r="A6" s="658" t="s">
        <v>125</v>
      </c>
      <c r="B6" s="751">
        <v>16988</v>
      </c>
      <c r="C6" s="971">
        <v>15701</v>
      </c>
      <c r="D6" s="104">
        <v>10169</v>
      </c>
      <c r="E6" s="1874">
        <v>64.766575377364504</v>
      </c>
      <c r="F6" s="104">
        <v>5532</v>
      </c>
      <c r="G6" s="1871">
        <v>35.233424622635503</v>
      </c>
      <c r="H6" s="537">
        <v>354</v>
      </c>
      <c r="I6" s="1879">
        <v>247</v>
      </c>
      <c r="J6" s="155">
        <v>69.774011299435017</v>
      </c>
      <c r="K6" s="1879">
        <v>107</v>
      </c>
      <c r="L6" s="1870">
        <v>30.225988700564972</v>
      </c>
      <c r="M6" s="537">
        <v>436</v>
      </c>
      <c r="N6" s="1879">
        <v>348</v>
      </c>
      <c r="O6" s="155">
        <v>79.816513761467888</v>
      </c>
      <c r="P6" s="1879">
        <v>88</v>
      </c>
      <c r="Q6" s="161">
        <v>20.183486238532112</v>
      </c>
      <c r="R6" s="49"/>
    </row>
    <row r="7" spans="1:20">
      <c r="A7" s="50" t="s">
        <v>126</v>
      </c>
      <c r="B7" s="29">
        <v>17143</v>
      </c>
      <c r="C7" s="152">
        <v>15840</v>
      </c>
      <c r="D7" s="31">
        <v>10253</v>
      </c>
      <c r="E7" s="1872">
        <v>64.728535353535349</v>
      </c>
      <c r="F7" s="31">
        <v>5587</v>
      </c>
      <c r="G7" s="1869">
        <v>35.271464646464644</v>
      </c>
      <c r="H7" s="584">
        <v>292</v>
      </c>
      <c r="I7" s="1880">
        <v>193</v>
      </c>
      <c r="J7" s="32">
        <v>66.095890410958901</v>
      </c>
      <c r="K7" s="1880">
        <v>99</v>
      </c>
      <c r="L7" s="1868">
        <v>33.904109589041099</v>
      </c>
      <c r="M7" s="584">
        <v>135</v>
      </c>
      <c r="N7" s="1880">
        <v>104</v>
      </c>
      <c r="O7" s="32">
        <v>77.037037037037038</v>
      </c>
      <c r="P7" s="1880">
        <v>31</v>
      </c>
      <c r="Q7" s="102">
        <v>22.962962962962962</v>
      </c>
      <c r="R7" s="523"/>
    </row>
    <row r="8" spans="1:20">
      <c r="A8" s="50" t="s">
        <v>127</v>
      </c>
      <c r="B8" s="29">
        <v>17132</v>
      </c>
      <c r="C8" s="152">
        <v>15864</v>
      </c>
      <c r="D8" s="31">
        <v>10243</v>
      </c>
      <c r="E8" s="1872">
        <v>64.56757438224912</v>
      </c>
      <c r="F8" s="31">
        <v>5621</v>
      </c>
      <c r="G8" s="1869">
        <v>35.432425617750887</v>
      </c>
      <c r="H8" s="584">
        <v>196</v>
      </c>
      <c r="I8" s="1880">
        <v>130</v>
      </c>
      <c r="J8" s="32">
        <v>66.326530612244895</v>
      </c>
      <c r="K8" s="1880">
        <v>66</v>
      </c>
      <c r="L8" s="1868">
        <v>33.673469387755098</v>
      </c>
      <c r="M8" s="584">
        <v>170</v>
      </c>
      <c r="N8" s="1880">
        <v>141</v>
      </c>
      <c r="O8" s="32">
        <v>82.941176470588246</v>
      </c>
      <c r="P8" s="1880">
        <v>29</v>
      </c>
      <c r="Q8" s="102">
        <v>17.058823529411764</v>
      </c>
      <c r="R8" s="49"/>
    </row>
    <row r="9" spans="1:20">
      <c r="A9" s="51" t="s">
        <v>401</v>
      </c>
      <c r="B9" s="39">
        <v>17158</v>
      </c>
      <c r="C9" s="150">
        <v>15871</v>
      </c>
      <c r="D9" s="41">
        <v>10256</v>
      </c>
      <c r="E9" s="1873">
        <v>64.621006867872225</v>
      </c>
      <c r="F9" s="41">
        <v>5615</v>
      </c>
      <c r="G9" s="1867">
        <v>35.378993132127775</v>
      </c>
      <c r="H9" s="551">
        <v>235</v>
      </c>
      <c r="I9" s="1881">
        <v>148</v>
      </c>
      <c r="J9" s="42">
        <v>62.978723404255319</v>
      </c>
      <c r="K9" s="1881">
        <v>87</v>
      </c>
      <c r="L9" s="1866">
        <v>37.021276595744681</v>
      </c>
      <c r="M9" s="551">
        <v>207</v>
      </c>
      <c r="N9" s="1881">
        <v>132</v>
      </c>
      <c r="O9" s="42">
        <v>63.768115942028977</v>
      </c>
      <c r="P9" s="1881">
        <v>75</v>
      </c>
      <c r="Q9" s="47">
        <v>36.231884057971016</v>
      </c>
      <c r="R9" s="49"/>
      <c r="S9" s="203"/>
      <c r="T9" s="203"/>
    </row>
    <row r="10" spans="1:20" ht="12.75" customHeight="1">
      <c r="A10" s="50" t="s">
        <v>421</v>
      </c>
      <c r="B10" s="29">
        <v>17069</v>
      </c>
      <c r="C10" s="152">
        <v>15798</v>
      </c>
      <c r="D10" s="104">
        <v>10173</v>
      </c>
      <c r="E10" s="1869">
        <v>64.394227117356621</v>
      </c>
      <c r="F10" s="104">
        <v>5625</v>
      </c>
      <c r="G10" s="1869">
        <v>35.605772882643372</v>
      </c>
      <c r="H10" s="584">
        <v>367</v>
      </c>
      <c r="I10" s="1879">
        <v>260</v>
      </c>
      <c r="J10" s="32">
        <v>70.844686648501366</v>
      </c>
      <c r="K10" s="1879">
        <v>107</v>
      </c>
      <c r="L10" s="1868">
        <v>29.155313351498634</v>
      </c>
      <c r="M10" s="584">
        <v>456</v>
      </c>
      <c r="N10" s="1880">
        <v>345</v>
      </c>
      <c r="O10" s="32">
        <v>75.657894736842096</v>
      </c>
      <c r="P10" s="1880">
        <v>111</v>
      </c>
      <c r="Q10" s="102">
        <v>24.342105263157894</v>
      </c>
      <c r="R10" s="49"/>
      <c r="T10" s="203"/>
    </row>
    <row r="11" spans="1:20" ht="12.75" customHeight="1">
      <c r="A11" s="50" t="s">
        <v>571</v>
      </c>
      <c r="B11" s="29">
        <v>17125</v>
      </c>
      <c r="C11" s="152">
        <v>15858</v>
      </c>
      <c r="D11" s="31">
        <v>10212</v>
      </c>
      <c r="E11" s="1869">
        <v>64.396519107075292</v>
      </c>
      <c r="F11" s="31">
        <v>5646</v>
      </c>
      <c r="G11" s="1869">
        <v>35.603480892924708</v>
      </c>
      <c r="H11" s="584">
        <v>262</v>
      </c>
      <c r="I11" s="1880">
        <v>192</v>
      </c>
      <c r="J11" s="32">
        <v>73.282442748091597</v>
      </c>
      <c r="K11" s="1880">
        <v>70</v>
      </c>
      <c r="L11" s="1868">
        <v>26.717557251908396</v>
      </c>
      <c r="M11" s="584">
        <v>201</v>
      </c>
      <c r="N11" s="1876">
        <v>157</v>
      </c>
      <c r="O11" s="32">
        <v>78.109452736318403</v>
      </c>
      <c r="P11" s="1876">
        <v>44</v>
      </c>
      <c r="Q11" s="102">
        <v>21.890547263681594</v>
      </c>
      <c r="R11" s="49"/>
    </row>
    <row r="12" spans="1:20" ht="12.75" customHeight="1">
      <c r="A12" s="50" t="s">
        <v>422</v>
      </c>
      <c r="B12" s="29">
        <v>17121</v>
      </c>
      <c r="C12" s="152">
        <v>15862</v>
      </c>
      <c r="D12" s="31">
        <v>10205</v>
      </c>
      <c r="E12" s="1869">
        <v>64.336149287605593</v>
      </c>
      <c r="F12" s="31">
        <v>5657</v>
      </c>
      <c r="G12" s="1869">
        <v>35.6638507123944</v>
      </c>
      <c r="H12" s="584">
        <v>172</v>
      </c>
      <c r="I12" s="1880">
        <v>117</v>
      </c>
      <c r="J12" s="32">
        <v>68.023255813953483</v>
      </c>
      <c r="K12" s="1880">
        <v>55</v>
      </c>
      <c r="L12" s="1868">
        <v>31.976744186046513</v>
      </c>
      <c r="M12" s="584">
        <v>172</v>
      </c>
      <c r="N12" s="1876">
        <v>120</v>
      </c>
      <c r="O12" s="32">
        <v>69.767441860465112</v>
      </c>
      <c r="P12" s="1876">
        <v>52</v>
      </c>
      <c r="Q12" s="102">
        <v>30.232558139534881</v>
      </c>
      <c r="R12" s="49"/>
      <c r="S12" s="203"/>
      <c r="T12" s="203"/>
    </row>
    <row r="13" spans="1:20" ht="12.75" customHeight="1">
      <c r="A13" s="51" t="s">
        <v>475</v>
      </c>
      <c r="B13" s="39">
        <v>16936</v>
      </c>
      <c r="C13" s="150">
        <v>15658</v>
      </c>
      <c r="D13" s="41">
        <v>10022</v>
      </c>
      <c r="E13" s="1867">
        <v>64.005620130284839</v>
      </c>
      <c r="F13" s="41">
        <v>5636</v>
      </c>
      <c r="G13" s="1867">
        <v>35.994379869715161</v>
      </c>
      <c r="H13" s="551">
        <v>188</v>
      </c>
      <c r="I13" s="1881">
        <v>115</v>
      </c>
      <c r="J13" s="42">
        <v>61.170212765957444</v>
      </c>
      <c r="K13" s="1881">
        <v>73</v>
      </c>
      <c r="L13" s="1866">
        <v>38.829787234042549</v>
      </c>
      <c r="M13" s="551">
        <v>243</v>
      </c>
      <c r="N13" s="1877">
        <v>168</v>
      </c>
      <c r="O13" s="42">
        <v>69.135802469135797</v>
      </c>
      <c r="P13" s="1877">
        <v>75</v>
      </c>
      <c r="Q13" s="47">
        <v>30.864197530864196</v>
      </c>
      <c r="R13" s="49"/>
      <c r="T13" s="203"/>
    </row>
    <row r="14" spans="1:20" ht="12.75" customHeight="1">
      <c r="A14" s="50" t="s">
        <v>522</v>
      </c>
      <c r="B14" s="29">
        <v>16624</v>
      </c>
      <c r="C14" s="152">
        <v>15594</v>
      </c>
      <c r="D14" s="31">
        <v>9904</v>
      </c>
      <c r="E14" s="1869">
        <f t="shared" ref="E14:E24" si="0">SUM(D14/C14)*100</f>
        <v>63.51160702834423</v>
      </c>
      <c r="F14" s="31">
        <f t="shared" ref="F14:F42" si="1">C14-D14</f>
        <v>5690</v>
      </c>
      <c r="G14" s="1869">
        <f t="shared" ref="G14:G24" si="2">SUM(F14/C14)*100</f>
        <v>36.488392971655763</v>
      </c>
      <c r="H14" s="584">
        <v>339</v>
      </c>
      <c r="I14" s="1880">
        <v>244</v>
      </c>
      <c r="J14" s="32">
        <f t="shared" ref="J14:J24" si="3">SUM(I14/H14)*100</f>
        <v>71.976401179941007</v>
      </c>
      <c r="K14" s="1880">
        <f t="shared" ref="K14:K41" si="4">H14-I14</f>
        <v>95</v>
      </c>
      <c r="L14" s="1868">
        <f t="shared" ref="L14:L24" si="5">SUM(K14/H14)*100</f>
        <v>28.023598820058996</v>
      </c>
      <c r="M14" s="584">
        <v>516</v>
      </c>
      <c r="N14" s="350">
        <v>404</v>
      </c>
      <c r="O14" s="351">
        <f t="shared" ref="O14:O24" si="6">SUM(N14/M14)*100</f>
        <v>78.294573643410843</v>
      </c>
      <c r="P14" s="350">
        <f t="shared" ref="P14:P30" si="7">M14-N14</f>
        <v>112</v>
      </c>
      <c r="Q14" s="1695">
        <f t="shared" ref="Q14:Q24" si="8">SUM(P14/M14)*100</f>
        <v>21.705426356589147</v>
      </c>
      <c r="R14" s="468"/>
      <c r="S14" s="582"/>
    </row>
    <row r="15" spans="1:20" ht="12.75" customHeight="1">
      <c r="A15" s="50" t="s">
        <v>480</v>
      </c>
      <c r="B15" s="29">
        <v>16673</v>
      </c>
      <c r="C15" s="152">
        <v>15494</v>
      </c>
      <c r="D15" s="31">
        <v>9870</v>
      </c>
      <c r="E15" s="1869">
        <f t="shared" si="0"/>
        <v>63.702078223828586</v>
      </c>
      <c r="F15" s="31">
        <f t="shared" si="1"/>
        <v>5624</v>
      </c>
      <c r="G15" s="1869">
        <f t="shared" si="2"/>
        <v>36.297921776171421</v>
      </c>
      <c r="H15" s="584">
        <v>263</v>
      </c>
      <c r="I15" s="1880">
        <v>176</v>
      </c>
      <c r="J15" s="32">
        <f t="shared" si="3"/>
        <v>66.920152091254749</v>
      </c>
      <c r="K15" s="1880">
        <f t="shared" si="4"/>
        <v>87</v>
      </c>
      <c r="L15" s="1868">
        <f t="shared" si="5"/>
        <v>33.079847908745244</v>
      </c>
      <c r="M15" s="584">
        <v>192</v>
      </c>
      <c r="N15" s="350">
        <v>153</v>
      </c>
      <c r="O15" s="351">
        <f t="shared" si="6"/>
        <v>79.6875</v>
      </c>
      <c r="P15" s="350">
        <v>39</v>
      </c>
      <c r="Q15" s="1695">
        <f t="shared" si="8"/>
        <v>20.3125</v>
      </c>
      <c r="R15" s="2747"/>
    </row>
    <row r="16" spans="1:20" ht="12.75" customHeight="1">
      <c r="A16" s="50" t="s">
        <v>494</v>
      </c>
      <c r="B16" s="29">
        <v>16687</v>
      </c>
      <c r="C16" s="152">
        <v>15667</v>
      </c>
      <c r="D16" s="31">
        <v>9901</v>
      </c>
      <c r="E16" s="1869">
        <f t="shared" si="0"/>
        <v>63.196527733452477</v>
      </c>
      <c r="F16" s="31">
        <f t="shared" si="1"/>
        <v>5766</v>
      </c>
      <c r="G16" s="1869">
        <f t="shared" si="2"/>
        <v>36.803472266547523</v>
      </c>
      <c r="H16" s="584">
        <v>171</v>
      </c>
      <c r="I16" s="1880">
        <v>121</v>
      </c>
      <c r="J16" s="32">
        <f t="shared" si="3"/>
        <v>70.760233918128662</v>
      </c>
      <c r="K16" s="1880">
        <f t="shared" si="4"/>
        <v>50</v>
      </c>
      <c r="L16" s="1868">
        <f t="shared" si="5"/>
        <v>29.239766081871345</v>
      </c>
      <c r="M16" s="584">
        <v>154</v>
      </c>
      <c r="N16" s="350">
        <v>115</v>
      </c>
      <c r="O16" s="351">
        <f t="shared" si="6"/>
        <v>74.675324675324674</v>
      </c>
      <c r="P16" s="350">
        <f t="shared" si="7"/>
        <v>39</v>
      </c>
      <c r="Q16" s="1695">
        <f t="shared" si="8"/>
        <v>25.324675324675322</v>
      </c>
      <c r="R16" s="468"/>
      <c r="S16" s="203"/>
    </row>
    <row r="17" spans="1:20" ht="12.75" customHeight="1">
      <c r="A17" s="51" t="s">
        <v>424</v>
      </c>
      <c r="B17" s="39">
        <v>16631</v>
      </c>
      <c r="C17" s="150">
        <v>15600</v>
      </c>
      <c r="D17" s="41">
        <v>9850</v>
      </c>
      <c r="E17" s="1867">
        <f t="shared" si="0"/>
        <v>63.141025641025635</v>
      </c>
      <c r="F17" s="41">
        <f t="shared" si="1"/>
        <v>5750</v>
      </c>
      <c r="G17" s="1867">
        <f t="shared" si="2"/>
        <v>36.858974358974365</v>
      </c>
      <c r="H17" s="551">
        <v>187</v>
      </c>
      <c r="I17" s="1881">
        <v>121</v>
      </c>
      <c r="J17" s="42">
        <f t="shared" si="3"/>
        <v>64.705882352941174</v>
      </c>
      <c r="K17" s="1881">
        <f t="shared" si="4"/>
        <v>66</v>
      </c>
      <c r="L17" s="1866">
        <f t="shared" si="5"/>
        <v>35.294117647058826</v>
      </c>
      <c r="M17" s="551">
        <v>244</v>
      </c>
      <c r="N17" s="806">
        <v>167</v>
      </c>
      <c r="O17" s="669">
        <f t="shared" si="6"/>
        <v>68.442622950819683</v>
      </c>
      <c r="P17" s="806">
        <f t="shared" si="7"/>
        <v>77</v>
      </c>
      <c r="Q17" s="1696">
        <f t="shared" si="8"/>
        <v>31.557377049180328</v>
      </c>
      <c r="R17" s="468"/>
      <c r="S17" s="203"/>
    </row>
    <row r="18" spans="1:20" ht="12.75" customHeight="1">
      <c r="A18" s="50" t="s">
        <v>412</v>
      </c>
      <c r="B18" s="29">
        <v>16419</v>
      </c>
      <c r="C18" s="152">
        <v>15446</v>
      </c>
      <c r="D18" s="31">
        <v>9675</v>
      </c>
      <c r="E18" s="1869">
        <f t="shared" si="0"/>
        <v>62.637576071474818</v>
      </c>
      <c r="F18" s="31">
        <f t="shared" si="1"/>
        <v>5771</v>
      </c>
      <c r="G18" s="1869">
        <f t="shared" si="2"/>
        <v>37.362423928525182</v>
      </c>
      <c r="H18" s="584">
        <v>319</v>
      </c>
      <c r="I18" s="1880">
        <v>237</v>
      </c>
      <c r="J18" s="32">
        <f t="shared" si="3"/>
        <v>74.294670846394979</v>
      </c>
      <c r="K18" s="1880">
        <f t="shared" si="4"/>
        <v>82</v>
      </c>
      <c r="L18" s="1868">
        <f t="shared" si="5"/>
        <v>25.705329153605017</v>
      </c>
      <c r="M18" s="584">
        <v>527</v>
      </c>
      <c r="N18" s="350">
        <v>411</v>
      </c>
      <c r="O18" s="351">
        <f t="shared" si="6"/>
        <v>77.988614800759009</v>
      </c>
      <c r="P18" s="350">
        <f t="shared" si="7"/>
        <v>116</v>
      </c>
      <c r="Q18" s="1695">
        <f t="shared" si="8"/>
        <v>22.011385199240987</v>
      </c>
      <c r="R18" s="468"/>
      <c r="S18" s="203"/>
      <c r="T18" s="582"/>
    </row>
    <row r="19" spans="1:20" ht="12.75" customHeight="1">
      <c r="A19" s="50" t="s">
        <v>207</v>
      </c>
      <c r="B19" s="29">
        <v>16479</v>
      </c>
      <c r="C19" s="152">
        <v>15517</v>
      </c>
      <c r="D19" s="31">
        <v>9728</v>
      </c>
      <c r="E19" s="1869">
        <f t="shared" si="0"/>
        <v>62.692530772700906</v>
      </c>
      <c r="F19" s="31">
        <f t="shared" si="1"/>
        <v>5789</v>
      </c>
      <c r="G19" s="1869">
        <f t="shared" si="2"/>
        <v>37.307469227299087</v>
      </c>
      <c r="H19" s="584">
        <v>226</v>
      </c>
      <c r="I19" s="1880">
        <v>170</v>
      </c>
      <c r="J19" s="32">
        <f t="shared" si="3"/>
        <v>75.221238938053091</v>
      </c>
      <c r="K19" s="1880">
        <f t="shared" si="4"/>
        <v>56</v>
      </c>
      <c r="L19" s="1868">
        <f t="shared" si="5"/>
        <v>24.778761061946902</v>
      </c>
      <c r="M19" s="584">
        <v>168</v>
      </c>
      <c r="N19" s="350">
        <v>123</v>
      </c>
      <c r="O19" s="351">
        <f t="shared" si="6"/>
        <v>73.214285714285708</v>
      </c>
      <c r="P19" s="350">
        <f t="shared" si="7"/>
        <v>45</v>
      </c>
      <c r="Q19" s="1695">
        <f t="shared" si="8"/>
        <v>26.785714285714285</v>
      </c>
      <c r="R19" s="2747"/>
      <c r="S19" s="203"/>
      <c r="T19" s="582"/>
    </row>
    <row r="20" spans="1:20" ht="12.75" customHeight="1">
      <c r="A20" s="50" t="s">
        <v>61</v>
      </c>
      <c r="B20" s="29">
        <v>16510</v>
      </c>
      <c r="C20" s="152">
        <v>15527</v>
      </c>
      <c r="D20" s="31">
        <v>9733</v>
      </c>
      <c r="E20" s="1869">
        <f t="shared" si="0"/>
        <v>62.68435628260449</v>
      </c>
      <c r="F20" s="31">
        <f t="shared" si="1"/>
        <v>5794</v>
      </c>
      <c r="G20" s="1869">
        <f t="shared" si="2"/>
        <v>37.315643717395503</v>
      </c>
      <c r="H20" s="584">
        <v>178</v>
      </c>
      <c r="I20" s="1880">
        <v>125</v>
      </c>
      <c r="J20" s="32">
        <f t="shared" si="3"/>
        <v>70.224719101123597</v>
      </c>
      <c r="K20" s="1880">
        <f t="shared" si="4"/>
        <v>53</v>
      </c>
      <c r="L20" s="1868">
        <f t="shared" si="5"/>
        <v>29.775280898876407</v>
      </c>
      <c r="M20" s="584">
        <v>145</v>
      </c>
      <c r="N20" s="350">
        <v>121</v>
      </c>
      <c r="O20" s="351">
        <f t="shared" si="6"/>
        <v>83.448275862068968</v>
      </c>
      <c r="P20" s="350">
        <f t="shared" si="7"/>
        <v>24</v>
      </c>
      <c r="Q20" s="1695">
        <f t="shared" si="8"/>
        <v>16.551724137931036</v>
      </c>
      <c r="R20" s="468"/>
      <c r="S20" s="203"/>
      <c r="T20" s="582"/>
    </row>
    <row r="21" spans="1:20" ht="12.75" customHeight="1">
      <c r="A21" s="51" t="s">
        <v>547</v>
      </c>
      <c r="B21" s="39">
        <v>16482</v>
      </c>
      <c r="C21" s="150">
        <v>15487</v>
      </c>
      <c r="D21" s="41">
        <v>9717</v>
      </c>
      <c r="E21" s="1867">
        <f t="shared" si="0"/>
        <v>62.742945696390521</v>
      </c>
      <c r="F21" s="41">
        <f t="shared" si="1"/>
        <v>5770</v>
      </c>
      <c r="G21" s="1867">
        <f t="shared" si="2"/>
        <v>37.257054303609479</v>
      </c>
      <c r="H21" s="551">
        <v>199</v>
      </c>
      <c r="I21" s="1881">
        <v>128</v>
      </c>
      <c r="J21" s="42">
        <f t="shared" si="3"/>
        <v>64.321608040200999</v>
      </c>
      <c r="K21" s="1881">
        <f t="shared" si="4"/>
        <v>71</v>
      </c>
      <c r="L21" s="1866">
        <f t="shared" si="5"/>
        <v>35.678391959798994</v>
      </c>
      <c r="M21" s="551">
        <v>224</v>
      </c>
      <c r="N21" s="806">
        <v>139</v>
      </c>
      <c r="O21" s="669">
        <f t="shared" si="6"/>
        <v>62.053571428571431</v>
      </c>
      <c r="P21" s="806">
        <f t="shared" si="7"/>
        <v>85</v>
      </c>
      <c r="Q21" s="1696">
        <f t="shared" si="8"/>
        <v>37.946428571428569</v>
      </c>
      <c r="R21" s="468"/>
      <c r="S21" s="203"/>
      <c r="T21" s="582"/>
    </row>
    <row r="22" spans="1:20" ht="12.75" customHeight="1">
      <c r="A22" s="659" t="s">
        <v>599</v>
      </c>
      <c r="B22" s="751">
        <v>16300</v>
      </c>
      <c r="C22" s="971">
        <v>15360</v>
      </c>
      <c r="D22" s="104">
        <v>9574</v>
      </c>
      <c r="E22" s="1874">
        <f t="shared" si="0"/>
        <v>62.330729166666664</v>
      </c>
      <c r="F22" s="104">
        <f t="shared" si="1"/>
        <v>5786</v>
      </c>
      <c r="G22" s="1871">
        <f t="shared" si="2"/>
        <v>37.669270833333336</v>
      </c>
      <c r="H22" s="537">
        <v>288</v>
      </c>
      <c r="I22" s="1875">
        <v>205</v>
      </c>
      <c r="J22" s="155">
        <f t="shared" si="3"/>
        <v>71.180555555555557</v>
      </c>
      <c r="K22" s="1879">
        <f t="shared" si="4"/>
        <v>83</v>
      </c>
      <c r="L22" s="1870">
        <f t="shared" si="5"/>
        <v>28.819444444444443</v>
      </c>
      <c r="M22" s="537">
        <v>426</v>
      </c>
      <c r="N22" s="983">
        <v>347</v>
      </c>
      <c r="O22" s="655">
        <f t="shared" si="6"/>
        <v>81.455399061032864</v>
      </c>
      <c r="P22" s="983">
        <f t="shared" si="7"/>
        <v>79</v>
      </c>
      <c r="Q22" s="1697">
        <f t="shared" si="8"/>
        <v>18.544600938967136</v>
      </c>
      <c r="R22" s="468"/>
    </row>
    <row r="23" spans="1:20" ht="12.75" customHeight="1">
      <c r="A23" s="50" t="s">
        <v>626</v>
      </c>
      <c r="B23" s="29">
        <v>16350</v>
      </c>
      <c r="C23" s="152">
        <v>15395</v>
      </c>
      <c r="D23" s="31">
        <v>9600</v>
      </c>
      <c r="E23" s="1872">
        <f t="shared" si="0"/>
        <v>62.357908411822017</v>
      </c>
      <c r="F23" s="31">
        <f t="shared" si="1"/>
        <v>5795</v>
      </c>
      <c r="G23" s="1869">
        <f t="shared" si="2"/>
        <v>37.642091588177976</v>
      </c>
      <c r="H23" s="584">
        <v>232</v>
      </c>
      <c r="I23" s="1876">
        <v>160</v>
      </c>
      <c r="J23" s="32">
        <f t="shared" si="3"/>
        <v>68.965517241379317</v>
      </c>
      <c r="K23" s="1880">
        <f t="shared" si="4"/>
        <v>72</v>
      </c>
      <c r="L23" s="1868">
        <f t="shared" si="5"/>
        <v>31.03448275862069</v>
      </c>
      <c r="M23" s="584">
        <v>158</v>
      </c>
      <c r="N23" s="350">
        <v>128</v>
      </c>
      <c r="O23" s="351">
        <f t="shared" si="6"/>
        <v>81.012658227848107</v>
      </c>
      <c r="P23" s="350">
        <f t="shared" si="7"/>
        <v>30</v>
      </c>
      <c r="Q23" s="1695">
        <f t="shared" si="8"/>
        <v>18.9873417721519</v>
      </c>
      <c r="R23" s="2747"/>
    </row>
    <row r="24" spans="1:20" ht="12.75" customHeight="1">
      <c r="A24" s="50" t="s">
        <v>638</v>
      </c>
      <c r="B24" s="29">
        <v>16380</v>
      </c>
      <c r="C24" s="152">
        <v>15430</v>
      </c>
      <c r="D24" s="31">
        <v>9616</v>
      </c>
      <c r="E24" s="1869">
        <f t="shared" si="0"/>
        <v>62.320155541153596</v>
      </c>
      <c r="F24" s="31">
        <f t="shared" si="1"/>
        <v>5814</v>
      </c>
      <c r="G24" s="1869">
        <f t="shared" si="2"/>
        <v>37.679844458846404</v>
      </c>
      <c r="H24" s="584">
        <v>172</v>
      </c>
      <c r="I24" s="1876">
        <v>128</v>
      </c>
      <c r="J24" s="32">
        <f t="shared" si="3"/>
        <v>74.418604651162795</v>
      </c>
      <c r="K24" s="1880">
        <f t="shared" si="4"/>
        <v>44</v>
      </c>
      <c r="L24" s="1868">
        <f t="shared" si="5"/>
        <v>25.581395348837212</v>
      </c>
      <c r="M24" s="584">
        <v>141</v>
      </c>
      <c r="N24" s="350">
        <v>110</v>
      </c>
      <c r="O24" s="351">
        <f t="shared" si="6"/>
        <v>78.01418439716312</v>
      </c>
      <c r="P24" s="350">
        <f t="shared" si="7"/>
        <v>31</v>
      </c>
      <c r="Q24" s="1695">
        <f t="shared" si="8"/>
        <v>21.98581560283688</v>
      </c>
      <c r="R24" s="468"/>
    </row>
    <row r="25" spans="1:20" ht="12.75" customHeight="1">
      <c r="A25" s="50" t="s">
        <v>639</v>
      </c>
      <c r="B25" s="29">
        <v>16335</v>
      </c>
      <c r="C25" s="152">
        <v>15376</v>
      </c>
      <c r="D25" s="121">
        <v>9585</v>
      </c>
      <c r="E25" s="1882">
        <f t="shared" ref="E25:E44" si="9">SUM(D25/C25)*100</f>
        <v>62.33740894901144</v>
      </c>
      <c r="F25" s="121">
        <f t="shared" si="1"/>
        <v>5791</v>
      </c>
      <c r="G25" s="1882">
        <f t="shared" ref="G25:G44" si="10">SUM(F25/C25)*100</f>
        <v>37.662591050988553</v>
      </c>
      <c r="H25" s="584">
        <v>183</v>
      </c>
      <c r="I25" s="520">
        <v>123</v>
      </c>
      <c r="J25" s="351">
        <f t="shared" ref="J25:J41" si="11">SUM(I25/H25)*100</f>
        <v>67.213114754098356</v>
      </c>
      <c r="K25" s="520">
        <f t="shared" si="4"/>
        <v>60</v>
      </c>
      <c r="L25" s="1878">
        <f t="shared" ref="L25:L41" si="12">SUM(K25/H25)*100</f>
        <v>32.786885245901637</v>
      </c>
      <c r="M25" s="584">
        <v>228</v>
      </c>
      <c r="N25" s="350">
        <v>151</v>
      </c>
      <c r="O25" s="351">
        <f t="shared" ref="O25:O44" si="13">SUM(N25/M25)*100</f>
        <v>66.228070175438589</v>
      </c>
      <c r="P25" s="350">
        <f t="shared" si="7"/>
        <v>77</v>
      </c>
      <c r="Q25" s="1695">
        <f t="shared" ref="Q25:Q44" si="14">SUM(P25/M25)*100</f>
        <v>33.771929824561404</v>
      </c>
      <c r="R25" s="468"/>
      <c r="S25" s="203"/>
      <c r="T25" s="203"/>
    </row>
    <row r="26" spans="1:20" ht="12.75" customHeight="1">
      <c r="A26" s="659" t="s">
        <v>689</v>
      </c>
      <c r="B26" s="751">
        <v>16163</v>
      </c>
      <c r="C26" s="971">
        <v>15213</v>
      </c>
      <c r="D26" s="104">
        <v>9416</v>
      </c>
      <c r="E26" s="1874">
        <f t="shared" si="9"/>
        <v>61.894432393347799</v>
      </c>
      <c r="F26" s="104">
        <f t="shared" si="1"/>
        <v>5797</v>
      </c>
      <c r="G26" s="1871">
        <f t="shared" si="10"/>
        <v>38.105567606652208</v>
      </c>
      <c r="H26" s="537">
        <v>262</v>
      </c>
      <c r="I26" s="1875">
        <v>186</v>
      </c>
      <c r="J26" s="155">
        <f t="shared" si="11"/>
        <v>70.992366412213741</v>
      </c>
      <c r="K26" s="1879">
        <f t="shared" si="4"/>
        <v>76</v>
      </c>
      <c r="L26" s="1870">
        <f t="shared" si="12"/>
        <v>29.007633587786259</v>
      </c>
      <c r="M26" s="537">
        <v>432</v>
      </c>
      <c r="N26" s="983">
        <v>357</v>
      </c>
      <c r="O26" s="655">
        <f t="shared" si="13"/>
        <v>82.638888888888886</v>
      </c>
      <c r="P26" s="983">
        <f t="shared" si="7"/>
        <v>75</v>
      </c>
      <c r="Q26" s="1697">
        <f t="shared" si="14"/>
        <v>17.361111111111111</v>
      </c>
      <c r="R26" s="468"/>
      <c r="S26" s="203"/>
      <c r="T26" s="203"/>
    </row>
    <row r="27" spans="1:20" ht="12.75" customHeight="1">
      <c r="A27" s="50" t="s">
        <v>707</v>
      </c>
      <c r="B27" s="29">
        <v>16246</v>
      </c>
      <c r="C27" s="152">
        <v>15268</v>
      </c>
      <c r="D27" s="31">
        <v>9500</v>
      </c>
      <c r="E27" s="1872">
        <f t="shared" si="9"/>
        <v>62.221640031438305</v>
      </c>
      <c r="F27" s="31">
        <f t="shared" si="1"/>
        <v>5768</v>
      </c>
      <c r="G27" s="1869">
        <f t="shared" si="10"/>
        <v>37.778359968561695</v>
      </c>
      <c r="H27" s="584">
        <v>231</v>
      </c>
      <c r="I27" s="1876">
        <v>156</v>
      </c>
      <c r="J27" s="32">
        <f t="shared" si="11"/>
        <v>67.532467532467535</v>
      </c>
      <c r="K27" s="1880">
        <f t="shared" si="4"/>
        <v>75</v>
      </c>
      <c r="L27" s="1868">
        <f t="shared" si="12"/>
        <v>32.467532467532465</v>
      </c>
      <c r="M27" s="584">
        <v>150</v>
      </c>
      <c r="N27" s="350">
        <v>121</v>
      </c>
      <c r="O27" s="351">
        <f t="shared" si="13"/>
        <v>80.666666666666657</v>
      </c>
      <c r="P27" s="350">
        <f t="shared" si="7"/>
        <v>29</v>
      </c>
      <c r="Q27" s="1695">
        <f t="shared" si="14"/>
        <v>19.333333333333332</v>
      </c>
      <c r="R27" s="468"/>
      <c r="S27" s="2322"/>
      <c r="T27" s="195"/>
    </row>
    <row r="28" spans="1:20" ht="12.75" customHeight="1">
      <c r="A28" s="50" t="s">
        <v>708</v>
      </c>
      <c r="B28" s="29">
        <v>16260</v>
      </c>
      <c r="C28" s="152">
        <v>15305</v>
      </c>
      <c r="D28" s="31">
        <v>9457</v>
      </c>
      <c r="E28" s="1869">
        <f t="shared" si="9"/>
        <v>61.79026461940542</v>
      </c>
      <c r="F28" s="31">
        <f t="shared" si="1"/>
        <v>5848</v>
      </c>
      <c r="G28" s="1869">
        <f t="shared" si="10"/>
        <v>38.20973538059458</v>
      </c>
      <c r="H28" s="584">
        <v>145</v>
      </c>
      <c r="I28" s="1876">
        <v>105</v>
      </c>
      <c r="J28" s="32">
        <f t="shared" si="11"/>
        <v>72.41379310344827</v>
      </c>
      <c r="K28" s="1880">
        <f t="shared" si="4"/>
        <v>40</v>
      </c>
      <c r="L28" s="1868">
        <f t="shared" si="12"/>
        <v>27.586206896551722</v>
      </c>
      <c r="M28" s="584">
        <v>135</v>
      </c>
      <c r="N28" s="350">
        <v>104</v>
      </c>
      <c r="O28" s="351">
        <f t="shared" si="13"/>
        <v>77.037037037037038</v>
      </c>
      <c r="P28" s="350">
        <f t="shared" si="7"/>
        <v>31</v>
      </c>
      <c r="Q28" s="1695">
        <f t="shared" si="14"/>
        <v>22.962962962962962</v>
      </c>
      <c r="R28" s="468"/>
      <c r="S28" s="195"/>
      <c r="T28" s="2259"/>
    </row>
    <row r="29" spans="1:20" ht="12.75" customHeight="1">
      <c r="A29" s="50" t="s">
        <v>709</v>
      </c>
      <c r="B29" s="29">
        <v>16103</v>
      </c>
      <c r="C29" s="152">
        <v>15186</v>
      </c>
      <c r="D29" s="121">
        <v>9425</v>
      </c>
      <c r="E29" s="1882">
        <f t="shared" si="9"/>
        <v>62.063742921111555</v>
      </c>
      <c r="F29" s="121">
        <f t="shared" si="1"/>
        <v>5761</v>
      </c>
      <c r="G29" s="1882">
        <f t="shared" si="10"/>
        <v>37.936257078888453</v>
      </c>
      <c r="H29" s="584">
        <v>173</v>
      </c>
      <c r="I29" s="520">
        <v>111</v>
      </c>
      <c r="J29" s="351">
        <f t="shared" si="11"/>
        <v>64.161849710982651</v>
      </c>
      <c r="K29" s="520">
        <f t="shared" si="4"/>
        <v>62</v>
      </c>
      <c r="L29" s="1878">
        <f t="shared" si="12"/>
        <v>35.838150289017342</v>
      </c>
      <c r="M29" s="584">
        <v>236</v>
      </c>
      <c r="N29" s="350">
        <v>145</v>
      </c>
      <c r="O29" s="351">
        <f t="shared" si="13"/>
        <v>61.440677966101696</v>
      </c>
      <c r="P29" s="350">
        <f t="shared" si="7"/>
        <v>91</v>
      </c>
      <c r="Q29" s="1695">
        <f t="shared" si="14"/>
        <v>38.559322033898304</v>
      </c>
      <c r="R29" s="468"/>
      <c r="S29" s="195"/>
      <c r="T29" s="2259"/>
    </row>
    <row r="30" spans="1:20" ht="12.75" customHeight="1">
      <c r="A30" s="659" t="s">
        <v>725</v>
      </c>
      <c r="B30" s="751">
        <v>15889</v>
      </c>
      <c r="C30" s="971">
        <v>15018</v>
      </c>
      <c r="D30" s="104">
        <v>9277</v>
      </c>
      <c r="E30" s="1970">
        <f t="shared" si="9"/>
        <v>61.772539619123719</v>
      </c>
      <c r="F30" s="104">
        <f t="shared" si="1"/>
        <v>5741</v>
      </c>
      <c r="G30" s="1967">
        <f t="shared" si="10"/>
        <v>38.227460380876281</v>
      </c>
      <c r="H30" s="537">
        <v>271</v>
      </c>
      <c r="I30" s="1973">
        <v>221</v>
      </c>
      <c r="J30" s="155">
        <f t="shared" si="11"/>
        <v>81.54981549815497</v>
      </c>
      <c r="K30" s="1977">
        <f t="shared" si="4"/>
        <v>50</v>
      </c>
      <c r="L30" s="1966">
        <f t="shared" si="12"/>
        <v>18.450184501845019</v>
      </c>
      <c r="M30" s="537">
        <v>427</v>
      </c>
      <c r="N30" s="983">
        <v>350</v>
      </c>
      <c r="O30" s="655">
        <f t="shared" si="13"/>
        <v>81.967213114754102</v>
      </c>
      <c r="P30" s="983">
        <f t="shared" si="7"/>
        <v>77</v>
      </c>
      <c r="Q30" s="1697">
        <f t="shared" si="14"/>
        <v>18.032786885245901</v>
      </c>
      <c r="R30" s="468"/>
      <c r="S30" s="203"/>
      <c r="T30" s="203"/>
    </row>
    <row r="31" spans="1:20" ht="12.75" customHeight="1">
      <c r="A31" s="50" t="s">
        <v>726</v>
      </c>
      <c r="B31" s="29">
        <v>15954</v>
      </c>
      <c r="C31" s="152">
        <v>15057</v>
      </c>
      <c r="D31" s="31">
        <v>9313</v>
      </c>
      <c r="E31" s="1969">
        <f t="shared" si="9"/>
        <v>61.851630470877325</v>
      </c>
      <c r="F31" s="31">
        <f t="shared" si="1"/>
        <v>5744</v>
      </c>
      <c r="G31" s="1965">
        <f t="shared" si="10"/>
        <v>38.148369529122668</v>
      </c>
      <c r="H31" s="584">
        <v>220</v>
      </c>
      <c r="I31" s="1974">
        <v>164</v>
      </c>
      <c r="J31" s="32">
        <f t="shared" si="11"/>
        <v>74.545454545454547</v>
      </c>
      <c r="K31" s="1978">
        <f t="shared" si="4"/>
        <v>56</v>
      </c>
      <c r="L31" s="1964">
        <f t="shared" si="12"/>
        <v>25.454545454545453</v>
      </c>
      <c r="M31" s="584">
        <v>155</v>
      </c>
      <c r="N31" s="350">
        <v>123</v>
      </c>
      <c r="O31" s="351">
        <f t="shared" si="13"/>
        <v>79.354838709677423</v>
      </c>
      <c r="P31" s="350">
        <f t="shared" ref="P31:P44" si="15">M31-N31</f>
        <v>32</v>
      </c>
      <c r="Q31" s="1695">
        <f t="shared" si="14"/>
        <v>20.64516129032258</v>
      </c>
      <c r="R31" s="468"/>
      <c r="S31" s="203"/>
      <c r="T31" s="203"/>
    </row>
    <row r="32" spans="1:20" ht="13.5" customHeight="1">
      <c r="A32" s="50" t="s">
        <v>727</v>
      </c>
      <c r="B32" s="29">
        <v>15932</v>
      </c>
      <c r="C32" s="152">
        <v>15028</v>
      </c>
      <c r="D32" s="31">
        <v>9291</v>
      </c>
      <c r="E32" s="1965">
        <f t="shared" si="9"/>
        <v>61.824594091030072</v>
      </c>
      <c r="F32" s="31">
        <f t="shared" si="1"/>
        <v>5737</v>
      </c>
      <c r="G32" s="1965">
        <f t="shared" si="10"/>
        <v>38.175405908969921</v>
      </c>
      <c r="H32" s="584">
        <v>139</v>
      </c>
      <c r="I32" s="1974">
        <v>99</v>
      </c>
      <c r="J32" s="32">
        <f t="shared" si="11"/>
        <v>71.223021582733821</v>
      </c>
      <c r="K32" s="1978">
        <f t="shared" si="4"/>
        <v>40</v>
      </c>
      <c r="L32" s="1964">
        <f t="shared" si="12"/>
        <v>28.776978417266186</v>
      </c>
      <c r="M32" s="584">
        <v>145</v>
      </c>
      <c r="N32" s="350">
        <v>110</v>
      </c>
      <c r="O32" s="351">
        <f t="shared" si="13"/>
        <v>75.862068965517238</v>
      </c>
      <c r="P32" s="350">
        <f t="shared" si="15"/>
        <v>35</v>
      </c>
      <c r="Q32" s="1695">
        <f t="shared" si="14"/>
        <v>24.137931034482758</v>
      </c>
      <c r="R32" s="468"/>
      <c r="S32" s="2322"/>
      <c r="T32" s="195"/>
    </row>
    <row r="33" spans="1:25" ht="13.5" customHeight="1">
      <c r="A33" s="51" t="s">
        <v>728</v>
      </c>
      <c r="B33" s="39">
        <v>15688</v>
      </c>
      <c r="C33" s="150">
        <v>14803</v>
      </c>
      <c r="D33" s="41">
        <v>9113</v>
      </c>
      <c r="E33" s="1963">
        <f t="shared" si="9"/>
        <v>61.561845571843541</v>
      </c>
      <c r="F33" s="41">
        <f t="shared" si="1"/>
        <v>5690</v>
      </c>
      <c r="G33" s="1963">
        <f t="shared" si="10"/>
        <v>38.438154428156459</v>
      </c>
      <c r="H33" s="551">
        <v>142</v>
      </c>
      <c r="I33" s="1975">
        <v>93</v>
      </c>
      <c r="J33" s="42">
        <f t="shared" si="11"/>
        <v>65.492957746478879</v>
      </c>
      <c r="K33" s="1979">
        <f t="shared" si="4"/>
        <v>49</v>
      </c>
      <c r="L33" s="1962">
        <f t="shared" si="12"/>
        <v>34.507042253521128</v>
      </c>
      <c r="M33" s="551">
        <v>239</v>
      </c>
      <c r="N33" s="806">
        <v>152</v>
      </c>
      <c r="O33" s="669">
        <f t="shared" si="13"/>
        <v>63.598326359832633</v>
      </c>
      <c r="P33" s="806">
        <f t="shared" si="15"/>
        <v>87</v>
      </c>
      <c r="Q33" s="1696">
        <f t="shared" si="14"/>
        <v>36.401673640167367</v>
      </c>
      <c r="R33" s="468"/>
      <c r="S33" s="2449"/>
      <c r="T33" s="195"/>
    </row>
    <row r="34" spans="1:25" ht="13.5" customHeight="1">
      <c r="A34" s="659" t="s">
        <v>765</v>
      </c>
      <c r="B34" s="29">
        <v>15455</v>
      </c>
      <c r="C34" s="152">
        <v>14599</v>
      </c>
      <c r="D34" s="31">
        <v>8911</v>
      </c>
      <c r="E34" s="1965">
        <f t="shared" si="9"/>
        <v>61.038427289540373</v>
      </c>
      <c r="F34" s="31">
        <f t="shared" si="1"/>
        <v>5688</v>
      </c>
      <c r="G34" s="1965">
        <f t="shared" si="10"/>
        <v>38.96157271045962</v>
      </c>
      <c r="H34" s="584">
        <v>239</v>
      </c>
      <c r="I34" s="1974">
        <v>161</v>
      </c>
      <c r="J34" s="32">
        <f t="shared" si="11"/>
        <v>67.36401673640168</v>
      </c>
      <c r="K34" s="1978">
        <f t="shared" si="4"/>
        <v>78</v>
      </c>
      <c r="L34" s="1964">
        <f t="shared" si="12"/>
        <v>32.635983263598327</v>
      </c>
      <c r="M34" s="584">
        <v>425</v>
      </c>
      <c r="N34" s="350">
        <v>350</v>
      </c>
      <c r="O34" s="351">
        <f t="shared" si="13"/>
        <v>82.35294117647058</v>
      </c>
      <c r="P34" s="350">
        <f t="shared" si="15"/>
        <v>75</v>
      </c>
      <c r="Q34" s="1695">
        <f t="shared" si="14"/>
        <v>17.647058823529413</v>
      </c>
      <c r="R34" s="468"/>
      <c r="S34" s="195"/>
      <c r="T34" s="195"/>
    </row>
    <row r="35" spans="1:25" ht="13.5" customHeight="1">
      <c r="A35" s="50" t="s">
        <v>769</v>
      </c>
      <c r="B35" s="29">
        <v>15440</v>
      </c>
      <c r="C35" s="152">
        <v>14575</v>
      </c>
      <c r="D35" s="31">
        <v>8876</v>
      </c>
      <c r="E35" s="1993">
        <f t="shared" si="9"/>
        <v>60.898799313893662</v>
      </c>
      <c r="F35" s="31">
        <f t="shared" si="1"/>
        <v>5699</v>
      </c>
      <c r="G35" s="1993">
        <f t="shared" si="10"/>
        <v>39.101200686106345</v>
      </c>
      <c r="H35" s="584">
        <v>195</v>
      </c>
      <c r="I35" s="1994">
        <v>131</v>
      </c>
      <c r="J35" s="32">
        <f t="shared" si="11"/>
        <v>67.179487179487168</v>
      </c>
      <c r="K35" s="1995">
        <f t="shared" si="4"/>
        <v>64</v>
      </c>
      <c r="L35" s="1992">
        <f t="shared" si="12"/>
        <v>32.820512820512818</v>
      </c>
      <c r="M35" s="584">
        <v>202</v>
      </c>
      <c r="N35" s="350">
        <v>171</v>
      </c>
      <c r="O35" s="351">
        <f t="shared" si="13"/>
        <v>84.653465346534645</v>
      </c>
      <c r="P35" s="350">
        <f t="shared" si="15"/>
        <v>31</v>
      </c>
      <c r="Q35" s="1695">
        <f t="shared" si="14"/>
        <v>15.346534653465346</v>
      </c>
      <c r="R35" s="468"/>
      <c r="S35" s="195"/>
      <c r="T35" s="195"/>
    </row>
    <row r="36" spans="1:25" ht="13.5" customHeight="1">
      <c r="A36" s="50" t="s">
        <v>755</v>
      </c>
      <c r="B36" s="29">
        <v>15463</v>
      </c>
      <c r="C36" s="152">
        <v>14578</v>
      </c>
      <c r="D36" s="31">
        <v>8865</v>
      </c>
      <c r="E36" s="2034">
        <f t="shared" si="9"/>
        <v>60.810810810810814</v>
      </c>
      <c r="F36" s="31">
        <f t="shared" si="1"/>
        <v>5713</v>
      </c>
      <c r="G36" s="2034">
        <f t="shared" si="10"/>
        <v>39.189189189189186</v>
      </c>
      <c r="H36" s="584">
        <v>168</v>
      </c>
      <c r="I36" s="2035">
        <v>112</v>
      </c>
      <c r="J36" s="32">
        <f t="shared" si="11"/>
        <v>66.666666666666657</v>
      </c>
      <c r="K36" s="2036">
        <f t="shared" si="4"/>
        <v>56</v>
      </c>
      <c r="L36" s="2033">
        <f t="shared" si="12"/>
        <v>33.333333333333329</v>
      </c>
      <c r="M36" s="584">
        <v>144</v>
      </c>
      <c r="N36" s="350">
        <v>121</v>
      </c>
      <c r="O36" s="351">
        <f t="shared" si="13"/>
        <v>84.027777777777786</v>
      </c>
      <c r="P36" s="350">
        <f t="shared" si="15"/>
        <v>23</v>
      </c>
      <c r="Q36" s="1695">
        <f t="shared" si="14"/>
        <v>15.972222222222221</v>
      </c>
      <c r="R36" s="468"/>
      <c r="S36" s="2322"/>
      <c r="T36" s="195"/>
      <c r="U36" s="203"/>
      <c r="V36" s="203"/>
      <c r="Y36" s="472"/>
    </row>
    <row r="37" spans="1:25" ht="13.5" customHeight="1">
      <c r="A37" s="51" t="s">
        <v>770</v>
      </c>
      <c r="B37" s="39">
        <v>15383</v>
      </c>
      <c r="C37" s="150">
        <v>14493</v>
      </c>
      <c r="D37" s="41">
        <v>8828</v>
      </c>
      <c r="E37" s="2080">
        <f t="shared" si="9"/>
        <v>60.912164493203612</v>
      </c>
      <c r="F37" s="41">
        <f t="shared" si="1"/>
        <v>5665</v>
      </c>
      <c r="G37" s="2080">
        <f t="shared" si="10"/>
        <v>39.087835506796388</v>
      </c>
      <c r="H37" s="551">
        <v>161</v>
      </c>
      <c r="I37" s="2090">
        <v>107</v>
      </c>
      <c r="J37" s="42">
        <f t="shared" si="11"/>
        <v>66.459627329192557</v>
      </c>
      <c r="K37" s="2093">
        <f t="shared" si="4"/>
        <v>54</v>
      </c>
      <c r="L37" s="2082">
        <f t="shared" si="12"/>
        <v>33.540372670807457</v>
      </c>
      <c r="M37" s="551">
        <v>237</v>
      </c>
      <c r="N37" s="806">
        <v>136</v>
      </c>
      <c r="O37" s="669">
        <f t="shared" si="13"/>
        <v>57.383966244725734</v>
      </c>
      <c r="P37" s="806">
        <f t="shared" si="15"/>
        <v>101</v>
      </c>
      <c r="Q37" s="1696">
        <f t="shared" si="14"/>
        <v>42.616033755274266</v>
      </c>
      <c r="R37" s="468"/>
      <c r="S37" s="2322"/>
      <c r="T37" s="195"/>
      <c r="U37" s="203"/>
      <c r="V37" s="203"/>
      <c r="Y37" s="472"/>
    </row>
    <row r="38" spans="1:25" ht="13.5" customHeight="1">
      <c r="A38" s="659" t="s">
        <v>792</v>
      </c>
      <c r="B38" s="29">
        <v>15201</v>
      </c>
      <c r="C38" s="152">
        <v>14337</v>
      </c>
      <c r="D38" s="31">
        <v>8677</v>
      </c>
      <c r="E38" s="2079">
        <f t="shared" si="9"/>
        <v>60.521727000069745</v>
      </c>
      <c r="F38" s="31">
        <f t="shared" si="1"/>
        <v>5660</v>
      </c>
      <c r="G38" s="2079">
        <f t="shared" si="10"/>
        <v>39.478272999930255</v>
      </c>
      <c r="H38" s="584">
        <v>217</v>
      </c>
      <c r="I38" s="2088">
        <v>170</v>
      </c>
      <c r="J38" s="32">
        <f t="shared" si="11"/>
        <v>78.341013824884797</v>
      </c>
      <c r="K38" s="2094">
        <f t="shared" si="4"/>
        <v>47</v>
      </c>
      <c r="L38" s="2081">
        <f t="shared" si="12"/>
        <v>21.658986175115206</v>
      </c>
      <c r="M38" s="584">
        <v>391</v>
      </c>
      <c r="N38" s="350">
        <v>317</v>
      </c>
      <c r="O38" s="351">
        <f t="shared" si="13"/>
        <v>81.074168797953959</v>
      </c>
      <c r="P38" s="350">
        <f t="shared" si="15"/>
        <v>74</v>
      </c>
      <c r="Q38" s="1695">
        <f t="shared" si="14"/>
        <v>18.925831202046037</v>
      </c>
      <c r="R38" s="468"/>
      <c r="S38" s="2322"/>
      <c r="T38" s="2322"/>
      <c r="U38" s="472"/>
    </row>
    <row r="39" spans="1:25" ht="13.5" customHeight="1">
      <c r="A39" s="50" t="s">
        <v>798</v>
      </c>
      <c r="B39" s="29">
        <v>15239</v>
      </c>
      <c r="C39" s="152">
        <v>14355</v>
      </c>
      <c r="D39" s="31">
        <v>8698</v>
      </c>
      <c r="E39" s="2106">
        <f t="shared" si="9"/>
        <v>60.592128178335066</v>
      </c>
      <c r="F39" s="31">
        <f t="shared" si="1"/>
        <v>5657</v>
      </c>
      <c r="G39" s="2106">
        <f t="shared" si="10"/>
        <v>39.407871821664926</v>
      </c>
      <c r="H39" s="584">
        <v>177</v>
      </c>
      <c r="I39" s="2107">
        <v>135</v>
      </c>
      <c r="J39" s="32">
        <f t="shared" si="11"/>
        <v>76.271186440677965</v>
      </c>
      <c r="K39" s="2108">
        <f t="shared" si="4"/>
        <v>42</v>
      </c>
      <c r="L39" s="2105">
        <f t="shared" si="12"/>
        <v>23.728813559322035</v>
      </c>
      <c r="M39" s="584">
        <v>121</v>
      </c>
      <c r="N39" s="350">
        <v>95</v>
      </c>
      <c r="O39" s="351">
        <f t="shared" si="13"/>
        <v>78.512396694214885</v>
      </c>
      <c r="P39" s="350">
        <f t="shared" si="15"/>
        <v>26</v>
      </c>
      <c r="Q39" s="1695">
        <f t="shared" si="14"/>
        <v>21.487603305785125</v>
      </c>
      <c r="R39" s="468"/>
      <c r="S39" s="2322"/>
      <c r="T39" s="195"/>
      <c r="Y39" s="203"/>
    </row>
    <row r="40" spans="1:25" ht="13.5" customHeight="1">
      <c r="A40" s="50" t="s">
        <v>787</v>
      </c>
      <c r="B40" s="29">
        <v>15221</v>
      </c>
      <c r="C40" s="152">
        <v>14316</v>
      </c>
      <c r="D40" s="31">
        <v>8684</v>
      </c>
      <c r="E40" s="2300">
        <f t="shared" si="9"/>
        <v>60.659402067616654</v>
      </c>
      <c r="F40" s="31">
        <f t="shared" si="1"/>
        <v>5632</v>
      </c>
      <c r="G40" s="2159">
        <f t="shared" si="10"/>
        <v>39.340597932383346</v>
      </c>
      <c r="H40" s="584">
        <v>127</v>
      </c>
      <c r="I40" s="2161">
        <v>93</v>
      </c>
      <c r="J40" s="32">
        <f t="shared" si="11"/>
        <v>73.228346456692918</v>
      </c>
      <c r="K40" s="2162">
        <f t="shared" si="4"/>
        <v>34</v>
      </c>
      <c r="L40" s="2160">
        <f t="shared" si="12"/>
        <v>26.771653543307089</v>
      </c>
      <c r="M40" s="584">
        <v>144</v>
      </c>
      <c r="N40" s="350">
        <v>115</v>
      </c>
      <c r="O40" s="351">
        <f t="shared" si="13"/>
        <v>79.861111111111114</v>
      </c>
      <c r="P40" s="350">
        <f t="shared" si="15"/>
        <v>29</v>
      </c>
      <c r="Q40" s="1695">
        <f t="shared" si="14"/>
        <v>20.138888888888889</v>
      </c>
      <c r="R40" s="468"/>
      <c r="S40" s="2322"/>
      <c r="T40" s="195"/>
    </row>
    <row r="41" spans="1:25" ht="12.75" customHeight="1">
      <c r="A41" s="51" t="s">
        <v>799</v>
      </c>
      <c r="B41" s="39">
        <v>15064</v>
      </c>
      <c r="C41" s="2179">
        <v>14193</v>
      </c>
      <c r="D41" s="2315">
        <v>8615</v>
      </c>
      <c r="E41" s="2314">
        <f t="shared" si="9"/>
        <v>60.698936095258226</v>
      </c>
      <c r="F41" s="2315">
        <f t="shared" si="1"/>
        <v>5578</v>
      </c>
      <c r="G41" s="2314">
        <f t="shared" si="10"/>
        <v>39.301063904741774</v>
      </c>
      <c r="H41" s="551">
        <v>159</v>
      </c>
      <c r="I41" s="2250">
        <v>108</v>
      </c>
      <c r="J41" s="2316">
        <f t="shared" si="11"/>
        <v>67.924528301886795</v>
      </c>
      <c r="K41" s="2250">
        <f t="shared" si="4"/>
        <v>51</v>
      </c>
      <c r="L41" s="2312">
        <f t="shared" si="12"/>
        <v>32.075471698113205</v>
      </c>
      <c r="M41" s="551">
        <v>316</v>
      </c>
      <c r="N41" s="2256">
        <v>181</v>
      </c>
      <c r="O41" s="2316">
        <f t="shared" si="13"/>
        <v>57.278481012658233</v>
      </c>
      <c r="P41" s="2256">
        <f t="shared" si="15"/>
        <v>135</v>
      </c>
      <c r="Q41" s="1696">
        <f t="shared" si="14"/>
        <v>42.721518987341774</v>
      </c>
      <c r="R41" s="468"/>
      <c r="S41" s="203"/>
      <c r="T41" s="203"/>
      <c r="U41" s="2449"/>
      <c r="W41" s="203"/>
    </row>
    <row r="42" spans="1:25" ht="13.5" customHeight="1">
      <c r="A42" s="659" t="s">
        <v>825</v>
      </c>
      <c r="B42" s="29">
        <v>14953</v>
      </c>
      <c r="C42" s="152">
        <v>14066</v>
      </c>
      <c r="D42" s="31">
        <v>8567</v>
      </c>
      <c r="E42" s="2481">
        <f t="shared" si="9"/>
        <v>60.905730129390022</v>
      </c>
      <c r="F42" s="31">
        <f t="shared" si="1"/>
        <v>5499</v>
      </c>
      <c r="G42" s="2481">
        <f t="shared" si="10"/>
        <v>39.094269870609985</v>
      </c>
      <c r="H42" s="584">
        <v>228</v>
      </c>
      <c r="I42" s="2482">
        <v>169</v>
      </c>
      <c r="J42" s="32">
        <f t="shared" ref="J42" si="16">SUM(I42/H42)*100</f>
        <v>74.122807017543863</v>
      </c>
      <c r="K42" s="2483">
        <f t="shared" ref="K42" si="17">H42-I42</f>
        <v>59</v>
      </c>
      <c r="L42" s="2480">
        <f t="shared" ref="L42:L49" si="18">SUM(K42/H42)*100</f>
        <v>25.877192982456144</v>
      </c>
      <c r="M42" s="584">
        <v>335</v>
      </c>
      <c r="N42" s="350">
        <v>275</v>
      </c>
      <c r="O42" s="351">
        <f t="shared" si="13"/>
        <v>82.089552238805979</v>
      </c>
      <c r="P42" s="350">
        <f t="shared" si="15"/>
        <v>60</v>
      </c>
      <c r="Q42" s="1695">
        <f t="shared" si="14"/>
        <v>17.910447761194028</v>
      </c>
      <c r="R42" s="468"/>
      <c r="S42" s="2449"/>
      <c r="T42" s="2449"/>
      <c r="V42" s="472"/>
      <c r="W42" s="472"/>
      <c r="X42" s="203"/>
    </row>
    <row r="43" spans="1:25" ht="13.5" customHeight="1">
      <c r="A43" s="50" t="s">
        <v>829</v>
      </c>
      <c r="B43" s="29">
        <v>15014</v>
      </c>
      <c r="C43" s="152">
        <v>14107</v>
      </c>
      <c r="D43" s="31">
        <v>8530</v>
      </c>
      <c r="E43" s="2481">
        <f t="shared" si="9"/>
        <v>60.466435103140284</v>
      </c>
      <c r="F43" s="31">
        <f t="shared" ref="F43:F49" si="19">C43-D43</f>
        <v>5577</v>
      </c>
      <c r="G43" s="2481">
        <f t="shared" si="10"/>
        <v>39.533564896859716</v>
      </c>
      <c r="H43" s="584">
        <v>181</v>
      </c>
      <c r="I43" s="2482">
        <v>132</v>
      </c>
      <c r="J43" s="32">
        <f t="shared" ref="J43:J44" si="20">SUM(I43/H43)*100</f>
        <v>72.928176795580114</v>
      </c>
      <c r="K43" s="2483">
        <f t="shared" ref="K43:K49" si="21">H43-I43</f>
        <v>49</v>
      </c>
      <c r="L43" s="2480">
        <f t="shared" ref="L43" si="22">SUM(K43/H43)*100</f>
        <v>27.071823204419886</v>
      </c>
      <c r="M43" s="584">
        <v>122</v>
      </c>
      <c r="N43" s="350">
        <v>94</v>
      </c>
      <c r="O43" s="351">
        <f t="shared" si="13"/>
        <v>77.049180327868854</v>
      </c>
      <c r="P43" s="350">
        <f t="shared" si="15"/>
        <v>28</v>
      </c>
      <c r="Q43" s="1695">
        <f t="shared" si="14"/>
        <v>22.950819672131146</v>
      </c>
      <c r="R43" s="468"/>
      <c r="S43" s="2322"/>
      <c r="T43" s="195"/>
    </row>
    <row r="44" spans="1:25" ht="13.5" customHeight="1">
      <c r="A44" s="50" t="s">
        <v>844</v>
      </c>
      <c r="B44" s="29">
        <v>15028</v>
      </c>
      <c r="C44" s="152">
        <v>14115</v>
      </c>
      <c r="D44" s="31">
        <v>8526</v>
      </c>
      <c r="E44" s="2484">
        <f t="shared" si="9"/>
        <v>60.403825717322</v>
      </c>
      <c r="F44" s="31">
        <f t="shared" si="19"/>
        <v>5589</v>
      </c>
      <c r="G44" s="2481">
        <f t="shared" si="10"/>
        <v>39.596174282678007</v>
      </c>
      <c r="H44" s="584">
        <v>114</v>
      </c>
      <c r="I44" s="2482">
        <v>75</v>
      </c>
      <c r="J44" s="32">
        <f t="shared" si="20"/>
        <v>65.789473684210535</v>
      </c>
      <c r="K44" s="2483">
        <f t="shared" si="21"/>
        <v>39</v>
      </c>
      <c r="L44" s="2480">
        <f>SUM(K44/H44)*100</f>
        <v>34.210526315789473</v>
      </c>
      <c r="M44" s="584">
        <v>102</v>
      </c>
      <c r="N44" s="350">
        <v>83</v>
      </c>
      <c r="O44" s="351">
        <f t="shared" si="13"/>
        <v>81.372549019607845</v>
      </c>
      <c r="P44" s="350">
        <f t="shared" si="15"/>
        <v>19</v>
      </c>
      <c r="Q44" s="1695">
        <f t="shared" si="14"/>
        <v>18.627450980392158</v>
      </c>
      <c r="R44" s="468"/>
      <c r="S44" s="2449"/>
      <c r="T44" s="203"/>
      <c r="U44" s="2449"/>
    </row>
    <row r="45" spans="1:25" ht="13.5" customHeight="1">
      <c r="A45" s="578" t="s">
        <v>845</v>
      </c>
      <c r="B45" s="39">
        <v>15002</v>
      </c>
      <c r="C45" s="46">
        <v>14077</v>
      </c>
      <c r="D45" s="2617">
        <v>8514</v>
      </c>
      <c r="E45" s="2597">
        <f t="shared" ref="E45:E46" si="23">SUM(D45/C45)*100</f>
        <v>60.481636712367695</v>
      </c>
      <c r="F45" s="2617">
        <f t="shared" si="19"/>
        <v>5563</v>
      </c>
      <c r="G45" s="2597">
        <f t="shared" ref="G45:G49" si="24">SUM(F45/C45)*100</f>
        <v>39.518363287632305</v>
      </c>
      <c r="H45" s="551">
        <v>162</v>
      </c>
      <c r="I45" s="2605">
        <v>105</v>
      </c>
      <c r="J45" s="2299">
        <f t="shared" ref="J45:J52" si="25">SUM(I45/H45)*100</f>
        <v>64.81481481481481</v>
      </c>
      <c r="K45" s="2176">
        <f t="shared" si="21"/>
        <v>57</v>
      </c>
      <c r="L45" s="2610">
        <f t="shared" si="18"/>
        <v>35.185185185185183</v>
      </c>
      <c r="M45" s="551">
        <v>188</v>
      </c>
      <c r="N45" s="2256">
        <v>115</v>
      </c>
      <c r="O45" s="2316">
        <f t="shared" ref="O45:O49" si="26">SUM(N45/M45)*100</f>
        <v>61.170212765957444</v>
      </c>
      <c r="P45" s="2256">
        <f t="shared" ref="P45:P49" si="27">M45-N45</f>
        <v>73</v>
      </c>
      <c r="Q45" s="1696">
        <f t="shared" ref="Q45:Q49" si="28">SUM(P45/M45)*100</f>
        <v>38.829787234042549</v>
      </c>
      <c r="R45" s="2747"/>
      <c r="S45" s="2449"/>
      <c r="T45" s="203"/>
      <c r="U45" s="2449"/>
      <c r="V45" s="203"/>
    </row>
    <row r="46" spans="1:25" ht="16.5" customHeight="1">
      <c r="A46" s="579" t="s">
        <v>846</v>
      </c>
      <c r="B46" s="29">
        <v>14969</v>
      </c>
      <c r="C46" s="2681">
        <v>14049</v>
      </c>
      <c r="D46" s="2682">
        <v>8458</v>
      </c>
      <c r="E46" s="2683">
        <f t="shared" si="23"/>
        <v>60.203573208057513</v>
      </c>
      <c r="F46" s="2682">
        <f t="shared" si="19"/>
        <v>5591</v>
      </c>
      <c r="G46" s="2683">
        <f t="shared" si="24"/>
        <v>39.796426791942487</v>
      </c>
      <c r="H46" s="2633">
        <v>305</v>
      </c>
      <c r="I46" s="2495">
        <v>227</v>
      </c>
      <c r="J46" s="2684">
        <f t="shared" si="25"/>
        <v>74.426229508196712</v>
      </c>
      <c r="K46" s="2495">
        <f t="shared" si="21"/>
        <v>78</v>
      </c>
      <c r="L46" s="2685">
        <f t="shared" si="18"/>
        <v>25.573770491803277</v>
      </c>
      <c r="M46" s="2633">
        <v>339</v>
      </c>
      <c r="N46" s="2686">
        <v>284</v>
      </c>
      <c r="O46" s="2684">
        <f t="shared" si="26"/>
        <v>83.775811209439539</v>
      </c>
      <c r="P46" s="2686">
        <f t="shared" si="27"/>
        <v>55</v>
      </c>
      <c r="Q46" s="2687">
        <f t="shared" si="28"/>
        <v>16.224188790560472</v>
      </c>
      <c r="R46" s="468"/>
      <c r="S46" s="2991"/>
      <c r="T46" s="2991"/>
      <c r="U46" s="2991"/>
      <c r="V46" s="472"/>
      <c r="W46" s="472"/>
      <c r="Y46" s="203"/>
    </row>
    <row r="47" spans="1:25" ht="13.5" customHeight="1">
      <c r="A47" s="50" t="s">
        <v>868</v>
      </c>
      <c r="B47" s="29">
        <v>15054</v>
      </c>
      <c r="C47" s="152">
        <v>14102</v>
      </c>
      <c r="D47" s="31">
        <v>8508</v>
      </c>
      <c r="E47" s="2798">
        <f>SUM(D47/C47)*100</f>
        <v>60.331867820167353</v>
      </c>
      <c r="F47" s="31">
        <f t="shared" si="19"/>
        <v>5594</v>
      </c>
      <c r="G47" s="2798">
        <f t="shared" ref="G47:G48" si="29">SUM(F47/C47)*100</f>
        <v>39.668132179832647</v>
      </c>
      <c r="H47" s="584">
        <v>221</v>
      </c>
      <c r="I47" s="2802">
        <v>167</v>
      </c>
      <c r="J47" s="2803">
        <f t="shared" si="25"/>
        <v>75.565610859728508</v>
      </c>
      <c r="K47" s="2804">
        <f t="shared" ref="K47:K48" si="30">H47-I47</f>
        <v>54</v>
      </c>
      <c r="L47" s="2799">
        <f t="shared" ref="L47:L48" si="31">SUM(K47/H47)*100</f>
        <v>24.434389140271492</v>
      </c>
      <c r="M47" s="584">
        <v>140</v>
      </c>
      <c r="N47" s="350">
        <v>112</v>
      </c>
      <c r="O47" s="351">
        <f t="shared" ref="O47:O48" si="32">SUM(N47/M47)*100</f>
        <v>80</v>
      </c>
      <c r="P47" s="350">
        <f t="shared" ref="P47:P48" si="33">M47-N47</f>
        <v>28</v>
      </c>
      <c r="Q47" s="1695">
        <f t="shared" ref="Q47:Q48" si="34">SUM(P47/M47)*100</f>
        <v>20</v>
      </c>
      <c r="R47" s="468"/>
      <c r="S47" s="2991"/>
      <c r="T47" s="2991"/>
      <c r="U47" s="2991"/>
    </row>
    <row r="48" spans="1:25" s="20" customFormat="1" ht="16.5" customHeight="1">
      <c r="A48" s="2129" t="s">
        <v>881</v>
      </c>
      <c r="B48" s="29">
        <v>15095</v>
      </c>
      <c r="C48" s="36">
        <v>14134</v>
      </c>
      <c r="D48" s="121">
        <v>8538</v>
      </c>
      <c r="E48" s="2860">
        <f>SUM(D48/C48)*100</f>
        <v>60.407527946794957</v>
      </c>
      <c r="F48" s="121">
        <f t="shared" ref="F48" si="35">C48-D48</f>
        <v>5596</v>
      </c>
      <c r="G48" s="2860">
        <f t="shared" si="29"/>
        <v>39.592472053205036</v>
      </c>
      <c r="H48" s="584">
        <v>158</v>
      </c>
      <c r="I48" s="520">
        <v>121</v>
      </c>
      <c r="J48" s="351">
        <f t="shared" si="25"/>
        <v>76.582278481012651</v>
      </c>
      <c r="K48" s="520">
        <f t="shared" si="30"/>
        <v>37</v>
      </c>
      <c r="L48" s="2859">
        <f t="shared" si="31"/>
        <v>23.417721518987342</v>
      </c>
      <c r="M48" s="584">
        <v>118</v>
      </c>
      <c r="N48" s="350">
        <v>89</v>
      </c>
      <c r="O48" s="351">
        <f t="shared" si="32"/>
        <v>75.423728813559322</v>
      </c>
      <c r="P48" s="350">
        <f t="shared" si="33"/>
        <v>29</v>
      </c>
      <c r="Q48" s="1695">
        <f t="shared" si="34"/>
        <v>24.576271186440678</v>
      </c>
      <c r="R48" s="2747"/>
      <c r="S48" s="2449"/>
      <c r="T48" s="2991"/>
      <c r="U48" s="2449"/>
      <c r="V48" s="2635"/>
      <c r="W48" s="2635"/>
      <c r="Y48" s="204"/>
    </row>
    <row r="49" spans="1:25" ht="13.5" customHeight="1">
      <c r="A49" s="578" t="s">
        <v>898</v>
      </c>
      <c r="B49" s="39">
        <v>15064</v>
      </c>
      <c r="C49" s="46">
        <v>14098</v>
      </c>
      <c r="D49" s="2617">
        <v>8533</v>
      </c>
      <c r="E49" s="2995">
        <f>SUM(D49/C49)*100</f>
        <v>60.526315789473685</v>
      </c>
      <c r="F49" s="2617">
        <f t="shared" si="19"/>
        <v>5565</v>
      </c>
      <c r="G49" s="2995">
        <f t="shared" si="24"/>
        <v>39.473684210526315</v>
      </c>
      <c r="H49" s="551">
        <v>175</v>
      </c>
      <c r="I49" s="3005">
        <v>119</v>
      </c>
      <c r="J49" s="2299">
        <f t="shared" si="25"/>
        <v>68</v>
      </c>
      <c r="K49" s="2176">
        <f t="shared" si="21"/>
        <v>56</v>
      </c>
      <c r="L49" s="2996">
        <f t="shared" si="18"/>
        <v>32</v>
      </c>
      <c r="M49" s="551">
        <v>204</v>
      </c>
      <c r="N49" s="2256">
        <v>125</v>
      </c>
      <c r="O49" s="2316">
        <f t="shared" si="26"/>
        <v>61.274509803921575</v>
      </c>
      <c r="P49" s="2256">
        <f t="shared" si="27"/>
        <v>79</v>
      </c>
      <c r="Q49" s="1696">
        <f t="shared" si="28"/>
        <v>38.725490196078432</v>
      </c>
      <c r="R49" s="2747"/>
      <c r="S49" s="203"/>
      <c r="T49" s="203"/>
      <c r="V49" s="203"/>
    </row>
    <row r="50" spans="1:25">
      <c r="A50" s="2129" t="s">
        <v>905</v>
      </c>
      <c r="B50" s="29">
        <v>14988</v>
      </c>
      <c r="C50" s="36">
        <v>14050</v>
      </c>
      <c r="D50" s="31">
        <v>8469</v>
      </c>
      <c r="E50" s="3415">
        <v>60.277580071174377</v>
      </c>
      <c r="F50" s="31">
        <v>5581</v>
      </c>
      <c r="G50" s="3415">
        <v>39.722419928825623</v>
      </c>
      <c r="H50" s="584">
        <v>278</v>
      </c>
      <c r="I50" s="3417">
        <v>225</v>
      </c>
      <c r="J50" s="3418">
        <v>80.935251798561154</v>
      </c>
      <c r="K50" s="3419">
        <v>53</v>
      </c>
      <c r="L50" s="3416">
        <v>19.064748201438849</v>
      </c>
      <c r="M50" s="584">
        <v>355</v>
      </c>
      <c r="N50" s="350">
        <v>287</v>
      </c>
      <c r="O50" s="351">
        <v>80.845070422535215</v>
      </c>
      <c r="P50" s="350">
        <v>68</v>
      </c>
      <c r="Q50" s="1695">
        <v>19.154929577464788</v>
      </c>
      <c r="R50" s="2747"/>
      <c r="S50" s="203"/>
      <c r="T50" s="203"/>
      <c r="V50" s="203"/>
    </row>
    <row r="51" spans="1:25">
      <c r="A51" s="50" t="s">
        <v>919</v>
      </c>
      <c r="B51" s="29">
        <v>15043</v>
      </c>
      <c r="C51" s="152">
        <v>14074</v>
      </c>
      <c r="D51" s="31">
        <v>8492</v>
      </c>
      <c r="E51" s="3676">
        <f>SUM(D51/C51)*100</f>
        <v>60.338212306380555</v>
      </c>
      <c r="F51" s="31">
        <f>C51-D51</f>
        <v>5582</v>
      </c>
      <c r="G51" s="3676">
        <f t="shared" ref="G51" si="36">SUM(F51/C51)*100</f>
        <v>39.661787693619438</v>
      </c>
      <c r="H51" s="584">
        <v>200</v>
      </c>
      <c r="I51" s="3686">
        <v>140</v>
      </c>
      <c r="J51" s="3691">
        <f t="shared" ref="J51" si="37">SUM(I51/H51)*100</f>
        <v>70</v>
      </c>
      <c r="K51" s="3692">
        <f t="shared" ref="K51" si="38">H51-I51</f>
        <v>60</v>
      </c>
      <c r="L51" s="3675">
        <f t="shared" ref="L51" si="39">SUM(K51/H51)*100</f>
        <v>30</v>
      </c>
      <c r="M51" s="584">
        <v>133</v>
      </c>
      <c r="N51" s="350">
        <v>101</v>
      </c>
      <c r="O51" s="351">
        <f t="shared" ref="O51" si="40">SUM(N51/M51)*100</f>
        <v>75.939849624060145</v>
      </c>
      <c r="P51" s="350">
        <f t="shared" ref="P51" si="41">M51-N51</f>
        <v>32</v>
      </c>
      <c r="Q51" s="1695">
        <f t="shared" ref="Q51" si="42">SUM(P51/M51)*100</f>
        <v>24.060150375939848</v>
      </c>
      <c r="R51" s="468"/>
      <c r="S51" s="2991"/>
      <c r="T51" s="2991"/>
      <c r="U51" s="2991"/>
    </row>
    <row r="52" spans="1:25" s="20" customFormat="1">
      <c r="A52" s="2129" t="s">
        <v>926</v>
      </c>
      <c r="B52" s="29">
        <v>15070</v>
      </c>
      <c r="C52" s="36">
        <v>14105</v>
      </c>
      <c r="D52" s="121">
        <v>8514</v>
      </c>
      <c r="E52" s="3705">
        <f>SUM(D52/C52)*100</f>
        <v>60.36157390996101</v>
      </c>
      <c r="F52" s="121">
        <f>C52-D52</f>
        <v>5591</v>
      </c>
      <c r="G52" s="3705">
        <f t="shared" ref="G52" si="43">SUM(F52/C52)*100</f>
        <v>39.63842609003899</v>
      </c>
      <c r="H52" s="584">
        <v>122</v>
      </c>
      <c r="I52" s="520">
        <v>95</v>
      </c>
      <c r="J52" s="351">
        <f t="shared" si="25"/>
        <v>77.868852459016395</v>
      </c>
      <c r="K52" s="520">
        <f t="shared" ref="K52" si="44">H52-I52</f>
        <v>27</v>
      </c>
      <c r="L52" s="2859">
        <f t="shared" ref="L52" si="45">SUM(K52/H52)*100</f>
        <v>22.131147540983605</v>
      </c>
      <c r="M52" s="584">
        <v>99</v>
      </c>
      <c r="N52" s="350">
        <v>80</v>
      </c>
      <c r="O52" s="351">
        <f t="shared" ref="O52" si="46">SUM(N52/M52)*100</f>
        <v>80.808080808080803</v>
      </c>
      <c r="P52" s="350">
        <f t="shared" ref="P52" si="47">M52-N52</f>
        <v>19</v>
      </c>
      <c r="Q52" s="1695">
        <f t="shared" ref="Q52" si="48">SUM(P52/M52)*100</f>
        <v>19.19191919191919</v>
      </c>
      <c r="R52" s="2747"/>
      <c r="S52" s="2449"/>
      <c r="T52" s="2991"/>
      <c r="U52" s="2449"/>
      <c r="V52" s="2635"/>
      <c r="W52" s="2635"/>
      <c r="Y52" s="204"/>
    </row>
    <row r="53" spans="1:25" s="1723" customFormat="1" ht="13.5" thickBot="1">
      <c r="A53" s="3366" t="s">
        <v>936</v>
      </c>
      <c r="B53" s="4202">
        <v>15026</v>
      </c>
      <c r="C53" s="3367">
        <v>14047</v>
      </c>
      <c r="D53" s="3368">
        <v>8498</v>
      </c>
      <c r="E53" s="4203">
        <f>SUM(D53/C53)*100</f>
        <v>60.496903253363712</v>
      </c>
      <c r="F53" s="3368">
        <f>C53-D53</f>
        <v>5549</v>
      </c>
      <c r="G53" s="4203">
        <f t="shared" ref="G53" si="49">SUM(F53/C53)*100</f>
        <v>39.503096746636288</v>
      </c>
      <c r="H53" s="4204">
        <v>173</v>
      </c>
      <c r="I53" s="4205">
        <v>116</v>
      </c>
      <c r="J53" s="4206">
        <f t="shared" ref="J53" si="50">SUM(I53/H53)*100</f>
        <v>67.052023121387279</v>
      </c>
      <c r="K53" s="4205">
        <f t="shared" ref="K53" si="51">H53-I53</f>
        <v>57</v>
      </c>
      <c r="L53" s="4207">
        <f t="shared" ref="L53" si="52">SUM(K53/H53)*100</f>
        <v>32.947976878612714</v>
      </c>
      <c r="M53" s="4204">
        <v>206</v>
      </c>
      <c r="N53" s="4208">
        <v>121</v>
      </c>
      <c r="O53" s="4206">
        <f t="shared" ref="O53" si="53">SUM(N53/M53)*100</f>
        <v>58.737864077669897</v>
      </c>
      <c r="P53" s="4208">
        <f t="shared" ref="P53" si="54">M53-N53</f>
        <v>85</v>
      </c>
      <c r="Q53" s="4209">
        <f t="shared" ref="Q53" si="55">SUM(P53/M53)*100</f>
        <v>41.262135922330096</v>
      </c>
      <c r="R53" s="2747"/>
      <c r="S53" s="4210"/>
      <c r="T53" s="4211"/>
      <c r="U53" s="4211"/>
      <c r="V53" s="3136"/>
      <c r="W53" s="3136"/>
      <c r="Y53" s="1722"/>
    </row>
    <row r="54" spans="1:25">
      <c r="A54" s="55" t="s">
        <v>882</v>
      </c>
      <c r="B54" s="55"/>
      <c r="H54" s="413"/>
      <c r="M54" s="413"/>
      <c r="N54" s="350"/>
      <c r="O54" s="204"/>
      <c r="S54" s="203"/>
      <c r="T54" s="203"/>
    </row>
    <row r="55" spans="1:25" ht="12.2" customHeight="1">
      <c r="A55" s="3" t="s">
        <v>800</v>
      </c>
      <c r="O55" s="2783"/>
      <c r="R55" s="203"/>
      <c r="S55" s="203"/>
      <c r="T55" s="203"/>
    </row>
    <row r="56" spans="1:25" ht="14.25" customHeight="1">
      <c r="A56" s="4306" t="s">
        <v>62</v>
      </c>
      <c r="B56" s="4307"/>
      <c r="C56" s="4307"/>
      <c r="D56" s="4307"/>
      <c r="E56" s="4307"/>
      <c r="F56" s="4307"/>
      <c r="G56" s="4307"/>
      <c r="H56" s="4307"/>
      <c r="I56" s="4307"/>
      <c r="J56" s="4307"/>
      <c r="K56" s="4307"/>
      <c r="L56" s="4307"/>
      <c r="M56" s="4307"/>
      <c r="N56" s="4307"/>
      <c r="O56" s="4308"/>
      <c r="R56" s="203"/>
      <c r="T56" s="203"/>
    </row>
    <row r="57" spans="1:25" ht="12.75" customHeight="1">
      <c r="B57" s="749"/>
      <c r="C57" s="750"/>
      <c r="D57" s="750"/>
      <c r="E57" s="750"/>
      <c r="F57" s="750"/>
      <c r="G57" s="750"/>
      <c r="H57" s="750"/>
      <c r="I57" s="750"/>
      <c r="J57" s="750"/>
      <c r="K57" s="750"/>
      <c r="L57" s="750"/>
      <c r="M57" s="750"/>
      <c r="N57" s="750"/>
      <c r="O57" s="750"/>
      <c r="W57" s="472"/>
      <c r="X57" s="472"/>
    </row>
    <row r="58" spans="1:25" ht="15.75" customHeight="1">
      <c r="A58" s="14" t="s">
        <v>9</v>
      </c>
      <c r="B58" s="14"/>
      <c r="D58" s="15" t="s">
        <v>128</v>
      </c>
      <c r="E58" s="16"/>
      <c r="F58" s="17"/>
      <c r="G58" s="17"/>
      <c r="H58" s="17"/>
      <c r="I58" s="18"/>
      <c r="J58" s="18"/>
      <c r="K58" s="18"/>
      <c r="L58" s="18"/>
      <c r="M58" s="18"/>
      <c r="N58" s="18"/>
      <c r="O58" s="18"/>
      <c r="P58" s="17"/>
      <c r="Q58" s="1693"/>
    </row>
    <row r="59" spans="1:25" ht="13.5" thickBot="1">
      <c r="A59" s="404"/>
      <c r="B59" s="21"/>
      <c r="D59" s="4299" t="s">
        <v>129</v>
      </c>
      <c r="E59" s="4300"/>
      <c r="F59" s="4300"/>
      <c r="G59" s="4300"/>
      <c r="H59" s="4300"/>
      <c r="I59" s="4300"/>
      <c r="J59" s="4300"/>
      <c r="K59" s="4300"/>
      <c r="L59" s="4300"/>
      <c r="M59" s="4300"/>
      <c r="N59" s="4300"/>
      <c r="O59" s="4300"/>
      <c r="P59" s="4300"/>
      <c r="Q59" s="4298"/>
    </row>
    <row r="60" spans="1:25" ht="28.5" customHeight="1" thickBot="1">
      <c r="A60" s="56"/>
      <c r="B60" s="57" t="s">
        <v>97</v>
      </c>
      <c r="C60" s="471" t="s">
        <v>98</v>
      </c>
      <c r="D60" s="187"/>
      <c r="E60" s="187"/>
      <c r="F60" s="190"/>
      <c r="G60" s="190"/>
      <c r="H60" s="188"/>
      <c r="I60" s="189"/>
      <c r="J60" s="469" t="s">
        <v>99</v>
      </c>
      <c r="K60" s="190"/>
      <c r="L60" s="184"/>
      <c r="M60" s="197"/>
      <c r="N60" s="470" t="s">
        <v>100</v>
      </c>
      <c r="O60" s="189"/>
      <c r="P60" s="186"/>
      <c r="Q60" s="1698"/>
    </row>
    <row r="61" spans="1:25" ht="28.5" customHeight="1" thickBot="1">
      <c r="A61" s="1794"/>
      <c r="B61" s="57"/>
      <c r="C61" s="1795"/>
      <c r="D61" s="974"/>
      <c r="E61" s="974"/>
      <c r="F61" s="975"/>
      <c r="G61" s="975"/>
      <c r="H61" s="977"/>
      <c r="I61" s="978"/>
      <c r="J61" s="979"/>
      <c r="K61" s="975"/>
      <c r="L61" s="975"/>
      <c r="M61" s="980"/>
      <c r="N61" s="981"/>
      <c r="O61" s="978"/>
      <c r="P61" s="982"/>
      <c r="Q61" s="1694"/>
    </row>
    <row r="62" spans="1:25" ht="28.5" customHeight="1" thickBot="1">
      <c r="A62" s="58" t="s">
        <v>101</v>
      </c>
      <c r="B62" s="25" t="s">
        <v>102</v>
      </c>
      <c r="C62" s="169" t="s">
        <v>102</v>
      </c>
      <c r="D62" s="4301" t="s">
        <v>577</v>
      </c>
      <c r="E62" s="4302"/>
      <c r="F62" s="4303" t="s">
        <v>130</v>
      </c>
      <c r="G62" s="4304"/>
      <c r="H62" s="986" t="s">
        <v>102</v>
      </c>
      <c r="I62" s="4303" t="s">
        <v>577</v>
      </c>
      <c r="J62" s="4302"/>
      <c r="K62" s="4301" t="s">
        <v>131</v>
      </c>
      <c r="L62" s="4304"/>
      <c r="M62" s="986" t="s">
        <v>102</v>
      </c>
      <c r="N62" s="4303" t="s">
        <v>577</v>
      </c>
      <c r="O62" s="4302"/>
      <c r="P62" s="4301" t="s">
        <v>132</v>
      </c>
      <c r="Q62" s="4305"/>
    </row>
    <row r="63" spans="1:25" ht="11.25" customHeight="1">
      <c r="A63" s="28" t="s">
        <v>125</v>
      </c>
      <c r="B63" s="59">
        <v>0.93280256669241624</v>
      </c>
      <c r="C63" s="984">
        <v>0.96456819497139179</v>
      </c>
      <c r="D63" s="4269">
        <v>0.34537201499902892</v>
      </c>
      <c r="E63" s="4286"/>
      <c r="F63" s="4271">
        <v>2.1229462802289163</v>
      </c>
      <c r="G63" s="4270"/>
      <c r="H63" s="987">
        <v>0.56818181818181301</v>
      </c>
      <c r="I63" s="4269">
        <v>-0.80321285140561827</v>
      </c>
      <c r="J63" s="4284"/>
      <c r="K63" s="4271">
        <v>3.8834951456310591</v>
      </c>
      <c r="L63" s="4270"/>
      <c r="M63" s="987">
        <v>-10.472279260780297</v>
      </c>
      <c r="N63" s="4269">
        <v>-7.4468085106383057</v>
      </c>
      <c r="O63" s="4284"/>
      <c r="P63" s="4271">
        <v>-20.72072072072072</v>
      </c>
      <c r="Q63" s="4272"/>
    </row>
    <row r="64" spans="1:25">
      <c r="A64" s="28" t="s">
        <v>126</v>
      </c>
      <c r="B64" s="59">
        <v>1.0134936067408944</v>
      </c>
      <c r="C64" s="984">
        <v>1.0655267019715495</v>
      </c>
      <c r="D64" s="4269">
        <v>0.362176977290531</v>
      </c>
      <c r="E64" s="4286"/>
      <c r="F64" s="4271">
        <v>2.3822613157412462</v>
      </c>
      <c r="G64" s="4270"/>
      <c r="H64" s="987">
        <v>-1.3513513513513544</v>
      </c>
      <c r="I64" s="4269">
        <v>-4.926108374384242</v>
      </c>
      <c r="J64" s="4284"/>
      <c r="K64" s="4271">
        <v>6.4516129032257936</v>
      </c>
      <c r="L64" s="4270"/>
      <c r="M64" s="987">
        <v>-11.764705882352942</v>
      </c>
      <c r="N64" s="4269">
        <v>-14.049586776859499</v>
      </c>
      <c r="O64" s="4284"/>
      <c r="P64" s="4271">
        <v>-3.125</v>
      </c>
      <c r="Q64" s="4272"/>
    </row>
    <row r="65" spans="1:17">
      <c r="A65" s="28" t="s">
        <v>127</v>
      </c>
      <c r="B65" s="59">
        <v>0.64031016859541978</v>
      </c>
      <c r="C65" s="984">
        <v>0.85828724012971236</v>
      </c>
      <c r="D65" s="4269">
        <v>7.8163165608202689E-2</v>
      </c>
      <c r="E65" s="4286"/>
      <c r="F65" s="4271">
        <v>2.3116126683654841</v>
      </c>
      <c r="G65" s="4270"/>
      <c r="H65" s="987">
        <v>-2.4875621890547279</v>
      </c>
      <c r="I65" s="4269">
        <v>-10.958904109589042</v>
      </c>
      <c r="J65" s="4284"/>
      <c r="K65" s="4271">
        <v>20</v>
      </c>
      <c r="L65" s="4270"/>
      <c r="M65" s="987">
        <v>12.58278145695364</v>
      </c>
      <c r="N65" s="4269">
        <v>6.0150375939849567</v>
      </c>
      <c r="O65" s="4284"/>
      <c r="P65" s="4271">
        <v>61.111111111111114</v>
      </c>
      <c r="Q65" s="4272"/>
    </row>
    <row r="66" spans="1:17">
      <c r="A66" s="38" t="s">
        <v>401</v>
      </c>
      <c r="B66" s="60">
        <v>0.48609077598828776</v>
      </c>
      <c r="C66" s="985">
        <v>0.71070499397170295</v>
      </c>
      <c r="D66" s="4278">
        <v>-9.7408922657322705E-2</v>
      </c>
      <c r="E66" s="4295"/>
      <c r="F66" s="4275">
        <v>2.2210085563444437</v>
      </c>
      <c r="G66" s="4279"/>
      <c r="H66" s="988">
        <v>-8.5603112840466906</v>
      </c>
      <c r="I66" s="4278">
        <v>-9.7560975609756042</v>
      </c>
      <c r="J66" s="4281"/>
      <c r="K66" s="4275">
        <v>-6.4516129032258078</v>
      </c>
      <c r="L66" s="4279"/>
      <c r="M66" s="988">
        <v>0.97560975609755474</v>
      </c>
      <c r="N66" s="4278">
        <v>3.125</v>
      </c>
      <c r="O66" s="4281"/>
      <c r="P66" s="4275">
        <v>-2.5974025974025921</v>
      </c>
      <c r="Q66" s="4280"/>
    </row>
    <row r="67" spans="1:17">
      <c r="A67" s="28" t="s">
        <v>421</v>
      </c>
      <c r="B67" s="59">
        <v>0.47680715799387485</v>
      </c>
      <c r="C67" s="807">
        <v>0.61779504490159809</v>
      </c>
      <c r="D67" s="4290">
        <v>3.9335234536338248E-2</v>
      </c>
      <c r="E67" s="4311"/>
      <c r="F67" s="4288">
        <v>1.6811279826464158</v>
      </c>
      <c r="G67" s="4292"/>
      <c r="H67" s="989">
        <v>3.6723163841807889</v>
      </c>
      <c r="I67" s="4288">
        <v>5.2631578947368354</v>
      </c>
      <c r="J67" s="4293"/>
      <c r="K67" s="4288">
        <v>0</v>
      </c>
      <c r="L67" s="4292"/>
      <c r="M67" s="989">
        <v>4.5871559633027488</v>
      </c>
      <c r="N67" s="4288">
        <v>-0.86206896551723844</v>
      </c>
      <c r="O67" s="4293"/>
      <c r="P67" s="4269">
        <v>26.13636363636364</v>
      </c>
      <c r="Q67" s="4272"/>
    </row>
    <row r="68" spans="1:17">
      <c r="A68" s="28" t="s">
        <v>571</v>
      </c>
      <c r="B68" s="59">
        <v>-0.10499912500728215</v>
      </c>
      <c r="C68" s="807">
        <v>0.11363636363637397</v>
      </c>
      <c r="D68" s="4271">
        <v>-0.39988296108455756</v>
      </c>
      <c r="E68" s="4286"/>
      <c r="F68" s="4269">
        <v>1.0560229103275418</v>
      </c>
      <c r="G68" s="4270"/>
      <c r="H68" s="987">
        <v>-10.273972602739718</v>
      </c>
      <c r="I68" s="4269">
        <v>-0.51813471502590858</v>
      </c>
      <c r="J68" s="4284"/>
      <c r="K68" s="4269">
        <v>-29.292929292929287</v>
      </c>
      <c r="L68" s="4270"/>
      <c r="M68" s="987">
        <v>48.888888888888886</v>
      </c>
      <c r="N68" s="4269">
        <v>50.961538461538453</v>
      </c>
      <c r="O68" s="4284"/>
      <c r="P68" s="4269">
        <v>41.935483870967744</v>
      </c>
      <c r="Q68" s="4272"/>
    </row>
    <row r="69" spans="1:17">
      <c r="A69" s="28" t="s">
        <v>422</v>
      </c>
      <c r="B69" s="59">
        <v>-6.4207331309830806E-2</v>
      </c>
      <c r="C69" s="807">
        <v>-1.2607160867375455E-2</v>
      </c>
      <c r="D69" s="4271">
        <v>-0.37098506296983658</v>
      </c>
      <c r="E69" s="4286"/>
      <c r="F69" s="4269">
        <v>0.64045543497597635</v>
      </c>
      <c r="G69" s="4270"/>
      <c r="H69" s="987">
        <v>-12.244897959183675</v>
      </c>
      <c r="I69" s="4269">
        <v>-10</v>
      </c>
      <c r="J69" s="4284"/>
      <c r="K69" s="4269">
        <v>-16.666666666666657</v>
      </c>
      <c r="L69" s="4270"/>
      <c r="M69" s="987">
        <v>1.1764705882352899</v>
      </c>
      <c r="N69" s="4269">
        <v>-14.893617021276597</v>
      </c>
      <c r="O69" s="4284"/>
      <c r="P69" s="4269">
        <v>79.310344827586221</v>
      </c>
      <c r="Q69" s="4272"/>
    </row>
    <row r="70" spans="1:17">
      <c r="A70" s="38" t="s">
        <v>475</v>
      </c>
      <c r="B70" s="60">
        <v>-1.2938570929012769</v>
      </c>
      <c r="C70" s="808">
        <v>-1.3420704429462518</v>
      </c>
      <c r="D70" s="4275">
        <v>-2.2815912636505544</v>
      </c>
      <c r="E70" s="4295"/>
      <c r="F70" s="4278">
        <v>0.37399821905610509</v>
      </c>
      <c r="G70" s="4279"/>
      <c r="H70" s="988">
        <v>-20</v>
      </c>
      <c r="I70" s="4278">
        <v>-22.297297297297305</v>
      </c>
      <c r="J70" s="4281"/>
      <c r="K70" s="4278">
        <v>-16.091954022988503</v>
      </c>
      <c r="L70" s="4279"/>
      <c r="M70" s="988">
        <v>17.391304347826093</v>
      </c>
      <c r="N70" s="4278">
        <v>27.272727272727266</v>
      </c>
      <c r="O70" s="4281"/>
      <c r="P70" s="4278">
        <v>0</v>
      </c>
      <c r="Q70" s="4280"/>
    </row>
    <row r="71" spans="1:17">
      <c r="A71" s="28" t="s">
        <v>522</v>
      </c>
      <c r="B71" s="59">
        <f t="shared" ref="B71:D74" si="56">SUM(B14/B10)*100-100</f>
        <v>-2.607065440271839</v>
      </c>
      <c r="C71" s="807">
        <f t="shared" si="56"/>
        <v>-1.2913026965438661</v>
      </c>
      <c r="D71" s="4271">
        <f t="shared" si="56"/>
        <v>-2.6442543988990508</v>
      </c>
      <c r="E71" s="4286"/>
      <c r="F71" s="4269">
        <f t="shared" ref="F71:F78" si="57">SUM(F14/F10)*100-100</f>
        <v>1.1555555555555515</v>
      </c>
      <c r="G71" s="4270"/>
      <c r="H71" s="987">
        <f t="shared" ref="H71:I74" si="58">SUM(H14/H10)*100-100</f>
        <v>-7.6294277929155356</v>
      </c>
      <c r="I71" s="4269">
        <f t="shared" si="58"/>
        <v>-6.1538461538461604</v>
      </c>
      <c r="J71" s="4284"/>
      <c r="K71" s="4269">
        <f t="shared" ref="K71:K88" si="59">SUM(K14/K10)*100-100</f>
        <v>-11.214953271028037</v>
      </c>
      <c r="L71" s="4270"/>
      <c r="M71" s="987">
        <f t="shared" ref="M71:N74" si="60">SUM(M14/M10)*100-100</f>
        <v>13.157894736842096</v>
      </c>
      <c r="N71" s="4269">
        <f t="shared" si="60"/>
        <v>17.101449275362327</v>
      </c>
      <c r="O71" s="4284"/>
      <c r="P71" s="4269">
        <f>SUM(P14/P10)*100-100</f>
        <v>0.90090090090089348</v>
      </c>
      <c r="Q71" s="4272"/>
    </row>
    <row r="72" spans="1:17">
      <c r="A72" s="28" t="s">
        <v>480</v>
      </c>
      <c r="B72" s="59">
        <f t="shared" si="56"/>
        <v>-2.6394160583941613</v>
      </c>
      <c r="C72" s="807">
        <f t="shared" si="56"/>
        <v>-2.2953714213646066</v>
      </c>
      <c r="D72" s="4271">
        <f t="shared" si="56"/>
        <v>-3.3490011750881337</v>
      </c>
      <c r="E72" s="4286"/>
      <c r="F72" s="4269">
        <f t="shared" si="57"/>
        <v>-0.3896563939071882</v>
      </c>
      <c r="G72" s="4270"/>
      <c r="H72" s="987">
        <f t="shared" si="58"/>
        <v>0.3816793893129784</v>
      </c>
      <c r="I72" s="4269">
        <f t="shared" si="58"/>
        <v>-8.3333333333333428</v>
      </c>
      <c r="J72" s="4284"/>
      <c r="K72" s="4269">
        <f t="shared" si="59"/>
        <v>24.285714285714292</v>
      </c>
      <c r="L72" s="4270"/>
      <c r="M72" s="987">
        <f t="shared" si="60"/>
        <v>-4.4776119402985159</v>
      </c>
      <c r="N72" s="4269">
        <f t="shared" si="60"/>
        <v>-2.5477707006369457</v>
      </c>
      <c r="O72" s="4284"/>
      <c r="P72" s="4269">
        <f>SUM(P15/P11)*100-100</f>
        <v>-11.36363636363636</v>
      </c>
      <c r="Q72" s="4272"/>
    </row>
    <row r="73" spans="1:17">
      <c r="A73" s="28" t="s">
        <v>494</v>
      </c>
      <c r="B73" s="59">
        <f t="shared" si="56"/>
        <v>-2.5348986624613019</v>
      </c>
      <c r="C73" s="807">
        <f t="shared" si="56"/>
        <v>-1.2293531711007404</v>
      </c>
      <c r="D73" s="4271">
        <f t="shared" si="56"/>
        <v>-2.978931896129339</v>
      </c>
      <c r="E73" s="4286"/>
      <c r="F73" s="4269">
        <f t="shared" si="57"/>
        <v>1.9268163337458049</v>
      </c>
      <c r="G73" s="4270"/>
      <c r="H73" s="987">
        <f t="shared" si="58"/>
        <v>-0.58139534883720501</v>
      </c>
      <c r="I73" s="4269">
        <f t="shared" si="58"/>
        <v>3.4188034188034351</v>
      </c>
      <c r="J73" s="4284"/>
      <c r="K73" s="4269">
        <f t="shared" si="59"/>
        <v>-9.0909090909090935</v>
      </c>
      <c r="L73" s="4270"/>
      <c r="M73" s="987">
        <f t="shared" si="60"/>
        <v>-10.465116279069761</v>
      </c>
      <c r="N73" s="4269">
        <f t="shared" si="60"/>
        <v>-4.1666666666666572</v>
      </c>
      <c r="O73" s="4284"/>
      <c r="P73" s="4269">
        <f>SUM(P16/P12)*100-100</f>
        <v>-25</v>
      </c>
      <c r="Q73" s="4272"/>
    </row>
    <row r="74" spans="1:17">
      <c r="A74" s="38" t="s">
        <v>424</v>
      </c>
      <c r="B74" s="60">
        <f t="shared" si="56"/>
        <v>-1.8008974964572531</v>
      </c>
      <c r="C74" s="808">
        <f t="shared" si="56"/>
        <v>-0.37041767786435287</v>
      </c>
      <c r="D74" s="4275">
        <f t="shared" si="56"/>
        <v>-1.7162243065256462</v>
      </c>
      <c r="E74" s="4295"/>
      <c r="F74" s="4278">
        <f t="shared" si="57"/>
        <v>2.0227111426543587</v>
      </c>
      <c r="G74" s="4279"/>
      <c r="H74" s="988">
        <f t="shared" si="58"/>
        <v>-0.53191489361702793</v>
      </c>
      <c r="I74" s="4278">
        <f t="shared" si="58"/>
        <v>5.2173913043478137</v>
      </c>
      <c r="J74" s="4281"/>
      <c r="K74" s="4278">
        <f t="shared" si="59"/>
        <v>-9.5890410958904226</v>
      </c>
      <c r="L74" s="4279"/>
      <c r="M74" s="988">
        <f t="shared" si="60"/>
        <v>0.41152263374486608</v>
      </c>
      <c r="N74" s="4278">
        <f t="shared" si="60"/>
        <v>-0.59523809523808779</v>
      </c>
      <c r="O74" s="4281"/>
      <c r="P74" s="4278">
        <f>SUM(P17/P13)*100-100</f>
        <v>2.6666666666666572</v>
      </c>
      <c r="Q74" s="4280"/>
    </row>
    <row r="75" spans="1:17">
      <c r="A75" s="28" t="s">
        <v>412</v>
      </c>
      <c r="B75" s="59">
        <f t="shared" ref="B75:D87" si="61">SUM(B18/B14)*100-100</f>
        <v>-1.2331568816169352</v>
      </c>
      <c r="C75" s="807">
        <f t="shared" si="61"/>
        <v>-0.94908298063357677</v>
      </c>
      <c r="D75" s="4271">
        <f t="shared" si="61"/>
        <v>-2.3121970920840056</v>
      </c>
      <c r="E75" s="4286"/>
      <c r="F75" s="4269">
        <f t="shared" si="57"/>
        <v>1.4235500878734655</v>
      </c>
      <c r="G75" s="4270"/>
      <c r="H75" s="987">
        <f t="shared" ref="H75:I91" si="62">SUM(H18/H14)*100-100</f>
        <v>-5.8997050147492729</v>
      </c>
      <c r="I75" s="4269">
        <f t="shared" si="62"/>
        <v>-2.8688524590163951</v>
      </c>
      <c r="J75" s="4284"/>
      <c r="K75" s="4269">
        <f t="shared" si="59"/>
        <v>-13.68421052631578</v>
      </c>
      <c r="L75" s="4270"/>
      <c r="M75" s="987">
        <f t="shared" ref="M75:N91" si="63">SUM(M18/M14)*100-100</f>
        <v>2.1317829457364326</v>
      </c>
      <c r="N75" s="4269">
        <f t="shared" si="63"/>
        <v>1.7326732673267315</v>
      </c>
      <c r="O75" s="4284"/>
      <c r="P75" s="4269">
        <f t="shared" ref="P75:P81" si="64">SUM(P18/P14)*100-100</f>
        <v>3.5714285714285836</v>
      </c>
      <c r="Q75" s="4272"/>
    </row>
    <row r="76" spans="1:17">
      <c r="A76" s="28" t="s">
        <v>207</v>
      </c>
      <c r="B76" s="59">
        <f t="shared" si="61"/>
        <v>-1.1635578480177458</v>
      </c>
      <c r="C76" s="807">
        <f t="shared" si="61"/>
        <v>0.14844455918418475</v>
      </c>
      <c r="D76" s="4271">
        <f t="shared" si="61"/>
        <v>-1.4387031408307962</v>
      </c>
      <c r="E76" s="4286"/>
      <c r="F76" s="4269">
        <f t="shared" si="57"/>
        <v>2.9338549075391285</v>
      </c>
      <c r="G76" s="4270"/>
      <c r="H76" s="987">
        <f t="shared" si="62"/>
        <v>-14.068441064638776</v>
      </c>
      <c r="I76" s="4269">
        <f t="shared" si="62"/>
        <v>-3.4090909090909065</v>
      </c>
      <c r="J76" s="4284"/>
      <c r="K76" s="4269">
        <f t="shared" si="59"/>
        <v>-35.632183908045974</v>
      </c>
      <c r="L76" s="4270"/>
      <c r="M76" s="987">
        <f t="shared" si="63"/>
        <v>-12.5</v>
      </c>
      <c r="N76" s="4269">
        <f t="shared" si="63"/>
        <v>-19.607843137254903</v>
      </c>
      <c r="O76" s="4284"/>
      <c r="P76" s="4269">
        <f t="shared" si="64"/>
        <v>15.384615384615373</v>
      </c>
      <c r="Q76" s="4272"/>
    </row>
    <row r="77" spans="1:17">
      <c r="A77" s="50" t="s">
        <v>61</v>
      </c>
      <c r="B77" s="59">
        <f t="shared" si="61"/>
        <v>-1.0607059387547224</v>
      </c>
      <c r="C77" s="807">
        <f t="shared" si="61"/>
        <v>-0.8935980085530133</v>
      </c>
      <c r="D77" s="4271">
        <f t="shared" si="61"/>
        <v>-1.6967983032017031</v>
      </c>
      <c r="E77" s="4286"/>
      <c r="F77" s="4269">
        <f t="shared" si="57"/>
        <v>0.48560527228580952</v>
      </c>
      <c r="G77" s="4270"/>
      <c r="H77" s="987">
        <f t="shared" si="62"/>
        <v>4.093567251461991</v>
      </c>
      <c r="I77" s="4269">
        <f t="shared" si="62"/>
        <v>3.3057851239669276</v>
      </c>
      <c r="J77" s="4284"/>
      <c r="K77" s="4269">
        <f t="shared" si="59"/>
        <v>6</v>
      </c>
      <c r="L77" s="4270"/>
      <c r="M77" s="987">
        <f t="shared" si="63"/>
        <v>-5.8441558441558357</v>
      </c>
      <c r="N77" s="4269">
        <f t="shared" si="63"/>
        <v>5.2173913043478137</v>
      </c>
      <c r="O77" s="4284"/>
      <c r="P77" s="4269">
        <f t="shared" si="64"/>
        <v>-38.46153846153846</v>
      </c>
      <c r="Q77" s="4272"/>
    </row>
    <row r="78" spans="1:17">
      <c r="A78" s="51" t="s">
        <v>547</v>
      </c>
      <c r="B78" s="60">
        <f t="shared" si="61"/>
        <v>-0.89591726294270302</v>
      </c>
      <c r="C78" s="808">
        <f t="shared" si="61"/>
        <v>-0.724358974358978</v>
      </c>
      <c r="D78" s="4275">
        <f t="shared" si="61"/>
        <v>-1.350253807106597</v>
      </c>
      <c r="E78" s="4295"/>
      <c r="F78" s="4278">
        <f t="shared" si="57"/>
        <v>0.34782608695651618</v>
      </c>
      <c r="G78" s="4279"/>
      <c r="H78" s="988">
        <f t="shared" si="62"/>
        <v>6.417112299465245</v>
      </c>
      <c r="I78" s="4278">
        <f t="shared" si="62"/>
        <v>5.7851239669421517</v>
      </c>
      <c r="J78" s="4281"/>
      <c r="K78" s="4278">
        <f t="shared" si="59"/>
        <v>7.5757575757575637</v>
      </c>
      <c r="L78" s="4279"/>
      <c r="M78" s="988">
        <f t="shared" si="63"/>
        <v>-8.1967213114754145</v>
      </c>
      <c r="N78" s="4278">
        <f t="shared" si="63"/>
        <v>-16.766467065868255</v>
      </c>
      <c r="O78" s="4281"/>
      <c r="P78" s="4278">
        <f t="shared" si="64"/>
        <v>10.389610389610397</v>
      </c>
      <c r="Q78" s="4280"/>
    </row>
    <row r="79" spans="1:17">
      <c r="A79" s="659" t="s">
        <v>599</v>
      </c>
      <c r="B79" s="729">
        <f t="shared" si="61"/>
        <v>-0.72477008343992111</v>
      </c>
      <c r="C79" s="870">
        <f t="shared" si="61"/>
        <v>-0.55677845396866132</v>
      </c>
      <c r="D79" s="4290">
        <f t="shared" si="61"/>
        <v>-1.0439276485788156</v>
      </c>
      <c r="E79" s="4294"/>
      <c r="F79" s="4290">
        <f t="shared" ref="F79:F87" si="65">SUM(F22/F18)*100-100</f>
        <v>0.25992029111073123</v>
      </c>
      <c r="G79" s="4291"/>
      <c r="H79" s="989">
        <f t="shared" si="62"/>
        <v>-9.7178683385579916</v>
      </c>
      <c r="I79" s="4288">
        <f t="shared" si="62"/>
        <v>-13.502109704641356</v>
      </c>
      <c r="J79" s="4292"/>
      <c r="K79" s="4290">
        <f t="shared" si="59"/>
        <v>1.2195121951219505</v>
      </c>
      <c r="L79" s="4289"/>
      <c r="M79" s="989">
        <f t="shared" si="63"/>
        <v>-19.165085388994314</v>
      </c>
      <c r="N79" s="4269">
        <f t="shared" si="63"/>
        <v>-15.571776155717771</v>
      </c>
      <c r="O79" s="4284"/>
      <c r="P79" s="4269">
        <f t="shared" si="64"/>
        <v>-31.896551724137936</v>
      </c>
      <c r="Q79" s="4272"/>
    </row>
    <row r="80" spans="1:17">
      <c r="A80" s="50" t="s">
        <v>626</v>
      </c>
      <c r="B80" s="59">
        <f t="shared" si="61"/>
        <v>-0.78281449117058344</v>
      </c>
      <c r="C80" s="807">
        <f t="shared" si="61"/>
        <v>-0.78623445253592195</v>
      </c>
      <c r="D80" s="4271">
        <f t="shared" si="61"/>
        <v>-1.3157894736842195</v>
      </c>
      <c r="E80" s="4282"/>
      <c r="F80" s="4271">
        <f t="shared" si="65"/>
        <v>0.10364484366903071</v>
      </c>
      <c r="G80" s="4283"/>
      <c r="H80" s="987">
        <f t="shared" si="62"/>
        <v>2.6548672566371749</v>
      </c>
      <c r="I80" s="4269">
        <f t="shared" si="62"/>
        <v>-5.8823529411764781</v>
      </c>
      <c r="J80" s="4270"/>
      <c r="K80" s="4271">
        <f t="shared" si="59"/>
        <v>28.571428571428584</v>
      </c>
      <c r="L80" s="4272"/>
      <c r="M80" s="987">
        <f t="shared" si="63"/>
        <v>-5.952380952380949</v>
      </c>
      <c r="N80" s="4269">
        <f t="shared" si="63"/>
        <v>4.065040650406516</v>
      </c>
      <c r="O80" s="4284"/>
      <c r="P80" s="4269">
        <f t="shared" si="64"/>
        <v>-33.333333333333343</v>
      </c>
      <c r="Q80" s="4272"/>
    </row>
    <row r="81" spans="1:20">
      <c r="A81" s="50" t="s">
        <v>638</v>
      </c>
      <c r="B81" s="59">
        <f t="shared" si="61"/>
        <v>-0.7874015748031411</v>
      </c>
      <c r="C81" s="807">
        <f t="shared" si="61"/>
        <v>-0.62471823275585336</v>
      </c>
      <c r="D81" s="4271">
        <f t="shared" si="61"/>
        <v>-1.2020959621904836</v>
      </c>
      <c r="E81" s="4282"/>
      <c r="F81" s="4271">
        <f t="shared" si="65"/>
        <v>0.34518467380048889</v>
      </c>
      <c r="G81" s="4283"/>
      <c r="H81" s="987">
        <f t="shared" si="62"/>
        <v>-3.3707865168539257</v>
      </c>
      <c r="I81" s="4269">
        <f t="shared" si="62"/>
        <v>2.4000000000000057</v>
      </c>
      <c r="J81" s="4270"/>
      <c r="K81" s="4271">
        <f t="shared" si="59"/>
        <v>-16.981132075471692</v>
      </c>
      <c r="L81" s="4272"/>
      <c r="M81" s="987">
        <f t="shared" si="63"/>
        <v>-2.7586206896551744</v>
      </c>
      <c r="N81" s="4269">
        <f t="shared" si="63"/>
        <v>-9.0909090909090935</v>
      </c>
      <c r="O81" s="4284"/>
      <c r="P81" s="4269">
        <f t="shared" si="64"/>
        <v>29.166666666666686</v>
      </c>
      <c r="Q81" s="4272"/>
    </row>
    <row r="82" spans="1:20">
      <c r="A82" s="51" t="s">
        <v>639</v>
      </c>
      <c r="B82" s="60">
        <f t="shared" si="61"/>
        <v>-0.89188205314889046</v>
      </c>
      <c r="C82" s="808">
        <f t="shared" si="61"/>
        <v>-0.71673016078001694</v>
      </c>
      <c r="D82" s="4275">
        <f t="shared" si="61"/>
        <v>-1.3584439641864776</v>
      </c>
      <c r="E82" s="4276"/>
      <c r="F82" s="4275">
        <f t="shared" si="65"/>
        <v>0.36395147313692178</v>
      </c>
      <c r="G82" s="4277"/>
      <c r="H82" s="988">
        <f t="shared" si="62"/>
        <v>-8.0402010050251249</v>
      </c>
      <c r="I82" s="4278">
        <f t="shared" si="62"/>
        <v>-3.90625</v>
      </c>
      <c r="J82" s="4279"/>
      <c r="K82" s="4275">
        <f t="shared" si="59"/>
        <v>-15.492957746478879</v>
      </c>
      <c r="L82" s="4280"/>
      <c r="M82" s="988">
        <f t="shared" si="63"/>
        <v>1.7857142857142776</v>
      </c>
      <c r="N82" s="4278">
        <f t="shared" si="63"/>
        <v>8.6330935251798451</v>
      </c>
      <c r="O82" s="4281"/>
      <c r="P82" s="4278">
        <f t="shared" ref="P82:P90" si="66">SUM(P25/P21)*100-100</f>
        <v>-9.4117647058823479</v>
      </c>
      <c r="Q82" s="4280"/>
    </row>
    <row r="83" spans="1:20">
      <c r="A83" s="659" t="s">
        <v>689</v>
      </c>
      <c r="B83" s="729">
        <f t="shared" si="61"/>
        <v>-0.84049079754601053</v>
      </c>
      <c r="C83" s="870">
        <f t="shared" si="61"/>
        <v>-0.95703125</v>
      </c>
      <c r="D83" s="4290">
        <f t="shared" si="61"/>
        <v>-1.6503029036975079</v>
      </c>
      <c r="E83" s="4294"/>
      <c r="F83" s="4290">
        <f t="shared" si="65"/>
        <v>0.19011406844107626</v>
      </c>
      <c r="G83" s="4291"/>
      <c r="H83" s="989">
        <f t="shared" si="62"/>
        <v>-9.0277777777777857</v>
      </c>
      <c r="I83" s="4288">
        <f t="shared" si="62"/>
        <v>-9.2682926829268268</v>
      </c>
      <c r="J83" s="4292"/>
      <c r="K83" s="4290">
        <f t="shared" si="59"/>
        <v>-8.4337349397590344</v>
      </c>
      <c r="L83" s="4289"/>
      <c r="M83" s="989">
        <f t="shared" si="63"/>
        <v>1.4084507042253449</v>
      </c>
      <c r="N83" s="4269">
        <f t="shared" si="63"/>
        <v>2.8818443804034644</v>
      </c>
      <c r="O83" s="4284"/>
      <c r="P83" s="4269">
        <f t="shared" si="66"/>
        <v>-5.0632911392405049</v>
      </c>
      <c r="Q83" s="4272"/>
    </row>
    <row r="84" spans="1:20">
      <c r="A84" s="50" t="s">
        <v>707</v>
      </c>
      <c r="B84" s="59">
        <f t="shared" si="61"/>
        <v>-0.6360856269113242</v>
      </c>
      <c r="C84" s="807">
        <f t="shared" si="61"/>
        <v>-0.82494316336473617</v>
      </c>
      <c r="D84" s="4271">
        <f t="shared" si="61"/>
        <v>-1.0416666666666572</v>
      </c>
      <c r="E84" s="4282"/>
      <c r="F84" s="4271">
        <f t="shared" si="65"/>
        <v>-0.46591889559965693</v>
      </c>
      <c r="G84" s="4283"/>
      <c r="H84" s="987">
        <f t="shared" si="62"/>
        <v>-0.43103448275861922</v>
      </c>
      <c r="I84" s="4269">
        <f t="shared" si="62"/>
        <v>-2.5</v>
      </c>
      <c r="J84" s="4270"/>
      <c r="K84" s="4271">
        <f t="shared" si="59"/>
        <v>4.1666666666666714</v>
      </c>
      <c r="L84" s="4272"/>
      <c r="M84" s="987">
        <f t="shared" si="63"/>
        <v>-5.0632911392405049</v>
      </c>
      <c r="N84" s="4269">
        <f t="shared" si="63"/>
        <v>-5.46875</v>
      </c>
      <c r="O84" s="4284"/>
      <c r="P84" s="4269">
        <f t="shared" si="66"/>
        <v>-3.3333333333333286</v>
      </c>
      <c r="Q84" s="4272"/>
    </row>
    <row r="85" spans="1:20">
      <c r="A85" s="50" t="s">
        <v>708</v>
      </c>
      <c r="B85" s="59">
        <f t="shared" si="61"/>
        <v>-0.73260073260073</v>
      </c>
      <c r="C85" s="807">
        <f t="shared" si="61"/>
        <v>-0.81011017498380511</v>
      </c>
      <c r="D85" s="4271">
        <f t="shared" si="61"/>
        <v>-1.6534941763727176</v>
      </c>
      <c r="E85" s="4282"/>
      <c r="F85" s="4271">
        <f t="shared" si="65"/>
        <v>0.5847953216374151</v>
      </c>
      <c r="G85" s="4283"/>
      <c r="H85" s="987">
        <f t="shared" si="62"/>
        <v>-15.697674418604649</v>
      </c>
      <c r="I85" s="4269">
        <f t="shared" si="62"/>
        <v>-17.96875</v>
      </c>
      <c r="J85" s="4270"/>
      <c r="K85" s="4271">
        <f t="shared" si="59"/>
        <v>-9.0909090909090935</v>
      </c>
      <c r="L85" s="4272"/>
      <c r="M85" s="987">
        <f t="shared" si="63"/>
        <v>-4.2553191489361666</v>
      </c>
      <c r="N85" s="4269">
        <f t="shared" si="63"/>
        <v>-5.4545454545454533</v>
      </c>
      <c r="O85" s="4284"/>
      <c r="P85" s="4269">
        <f t="shared" si="66"/>
        <v>0</v>
      </c>
      <c r="Q85" s="4272"/>
    </row>
    <row r="86" spans="1:20">
      <c r="A86" s="51" t="s">
        <v>709</v>
      </c>
      <c r="B86" s="60">
        <f t="shared" ref="B86:B91" si="67">SUM(B29/B25)*100-100</f>
        <v>-1.4202632384450453</v>
      </c>
      <c r="C86" s="808">
        <f t="shared" si="61"/>
        <v>-1.2356919875130075</v>
      </c>
      <c r="D86" s="4275">
        <f t="shared" si="61"/>
        <v>-1.6692749087115288</v>
      </c>
      <c r="E86" s="4276"/>
      <c r="F86" s="4275">
        <f t="shared" si="65"/>
        <v>-0.518045242617859</v>
      </c>
      <c r="G86" s="4277"/>
      <c r="H86" s="988">
        <f t="shared" si="62"/>
        <v>-5.4644808743169335</v>
      </c>
      <c r="I86" s="4278">
        <f t="shared" si="62"/>
        <v>-9.7560975609756042</v>
      </c>
      <c r="J86" s="4279"/>
      <c r="K86" s="4275">
        <f t="shared" si="59"/>
        <v>3.3333333333333428</v>
      </c>
      <c r="L86" s="4280"/>
      <c r="M86" s="988">
        <f t="shared" si="63"/>
        <v>3.5087719298245759</v>
      </c>
      <c r="N86" s="4278">
        <f t="shared" si="63"/>
        <v>-3.9735099337748352</v>
      </c>
      <c r="O86" s="4281"/>
      <c r="P86" s="4278">
        <f t="shared" si="66"/>
        <v>18.181818181818187</v>
      </c>
      <c r="Q86" s="4280"/>
    </row>
    <row r="87" spans="1:20">
      <c r="A87" s="659" t="s">
        <v>725</v>
      </c>
      <c r="B87" s="729">
        <f t="shared" si="67"/>
        <v>-1.6952298459444393</v>
      </c>
      <c r="C87" s="870">
        <f t="shared" si="61"/>
        <v>-1.281798461841845</v>
      </c>
      <c r="D87" s="4290">
        <f t="shared" ref="D87:D92" si="68">SUM(D30/D26)*100-100</f>
        <v>-1.4762107051826661</v>
      </c>
      <c r="E87" s="4294"/>
      <c r="F87" s="4290">
        <f t="shared" si="65"/>
        <v>-0.96601690529584516</v>
      </c>
      <c r="G87" s="4291"/>
      <c r="H87" s="989">
        <f t="shared" si="62"/>
        <v>3.4351145038167914</v>
      </c>
      <c r="I87" s="4288">
        <f t="shared" si="62"/>
        <v>18.817204301075279</v>
      </c>
      <c r="J87" s="4292"/>
      <c r="K87" s="4290">
        <f t="shared" si="59"/>
        <v>-34.210526315789465</v>
      </c>
      <c r="L87" s="4289"/>
      <c r="M87" s="989">
        <f t="shared" si="63"/>
        <v>-1.1574074074074048</v>
      </c>
      <c r="N87" s="4288">
        <f t="shared" si="63"/>
        <v>-1.9607843137254974</v>
      </c>
      <c r="O87" s="4293"/>
      <c r="P87" s="4288">
        <f t="shared" si="66"/>
        <v>2.6666666666666572</v>
      </c>
      <c r="Q87" s="4289"/>
    </row>
    <row r="88" spans="1:20">
      <c r="A88" s="50" t="s">
        <v>726</v>
      </c>
      <c r="B88" s="59">
        <f t="shared" si="67"/>
        <v>-1.7973655053551596</v>
      </c>
      <c r="C88" s="807">
        <f t="shared" ref="C88:C97" si="69">SUM(C31/C27)*100-100</f>
        <v>-1.381975373329837</v>
      </c>
      <c r="D88" s="4271">
        <f t="shared" si="68"/>
        <v>-1.9684210526315695</v>
      </c>
      <c r="E88" s="4282"/>
      <c r="F88" s="4271">
        <f t="shared" ref="F88:F99" si="70">SUM(F31/F27)*100-100</f>
        <v>-0.41608876560333385</v>
      </c>
      <c r="G88" s="4283"/>
      <c r="H88" s="987">
        <f t="shared" si="62"/>
        <v>-4.7619047619047734</v>
      </c>
      <c r="I88" s="4269">
        <f t="shared" si="62"/>
        <v>5.1282051282051384</v>
      </c>
      <c r="J88" s="4270"/>
      <c r="K88" s="4271">
        <f t="shared" si="59"/>
        <v>-25.333333333333329</v>
      </c>
      <c r="L88" s="4272"/>
      <c r="M88" s="987">
        <f t="shared" si="63"/>
        <v>3.3333333333333428</v>
      </c>
      <c r="N88" s="4269">
        <f t="shared" si="63"/>
        <v>1.6528925619834638</v>
      </c>
      <c r="O88" s="4284"/>
      <c r="P88" s="4269">
        <f t="shared" si="66"/>
        <v>10.34482758620689</v>
      </c>
      <c r="Q88" s="4272"/>
    </row>
    <row r="89" spans="1:20" ht="12.75" customHeight="1">
      <c r="A89" s="50" t="s">
        <v>727</v>
      </c>
      <c r="B89" s="59">
        <f t="shared" si="67"/>
        <v>-2.0172201722017178</v>
      </c>
      <c r="C89" s="807">
        <f t="shared" si="69"/>
        <v>-1.8098660568441716</v>
      </c>
      <c r="D89" s="4271">
        <f t="shared" si="68"/>
        <v>-1.7553135243734772</v>
      </c>
      <c r="E89" s="4282"/>
      <c r="F89" s="4271">
        <f t="shared" si="70"/>
        <v>-1.8980848153214822</v>
      </c>
      <c r="G89" s="4283"/>
      <c r="H89" s="987">
        <f t="shared" si="62"/>
        <v>-4.1379310344827616</v>
      </c>
      <c r="I89" s="4269">
        <f t="shared" si="62"/>
        <v>-5.7142857142857224</v>
      </c>
      <c r="J89" s="4270"/>
      <c r="K89" s="4271">
        <f t="shared" ref="K89:K99" si="71">SUM(K32/K28)*100-100</f>
        <v>0</v>
      </c>
      <c r="L89" s="4272"/>
      <c r="M89" s="987">
        <f t="shared" si="63"/>
        <v>7.407407407407419</v>
      </c>
      <c r="N89" s="4269">
        <f t="shared" si="63"/>
        <v>5.7692307692307736</v>
      </c>
      <c r="O89" s="4284"/>
      <c r="P89" s="4269">
        <f t="shared" si="66"/>
        <v>12.90322580645163</v>
      </c>
      <c r="Q89" s="4272"/>
    </row>
    <row r="90" spans="1:20" ht="12.75" customHeight="1">
      <c r="A90" s="51" t="s">
        <v>728</v>
      </c>
      <c r="B90" s="60">
        <f t="shared" si="67"/>
        <v>-2.5771595354902814</v>
      </c>
      <c r="C90" s="808">
        <f t="shared" si="69"/>
        <v>-2.5220597919136054</v>
      </c>
      <c r="D90" s="4275">
        <f t="shared" si="68"/>
        <v>-3.3103448275862064</v>
      </c>
      <c r="E90" s="4276"/>
      <c r="F90" s="4275">
        <f t="shared" si="70"/>
        <v>-1.2324249262280773</v>
      </c>
      <c r="G90" s="4277"/>
      <c r="H90" s="988">
        <f t="shared" si="62"/>
        <v>-17.919075144508668</v>
      </c>
      <c r="I90" s="4278">
        <f t="shared" si="62"/>
        <v>-16.21621621621621</v>
      </c>
      <c r="J90" s="4279"/>
      <c r="K90" s="4275">
        <f t="shared" si="71"/>
        <v>-20.967741935483872</v>
      </c>
      <c r="L90" s="4280"/>
      <c r="M90" s="988">
        <f t="shared" si="63"/>
        <v>1.2711864406779654</v>
      </c>
      <c r="N90" s="4278">
        <f t="shared" si="63"/>
        <v>4.8275862068965552</v>
      </c>
      <c r="O90" s="4281"/>
      <c r="P90" s="4278">
        <f t="shared" si="66"/>
        <v>-4.3956043956043942</v>
      </c>
      <c r="Q90" s="4280"/>
    </row>
    <row r="91" spans="1:20" ht="12.75" customHeight="1">
      <c r="A91" s="659" t="s">
        <v>765</v>
      </c>
      <c r="B91" s="59">
        <f t="shared" si="67"/>
        <v>-2.7314494304235666</v>
      </c>
      <c r="C91" s="807">
        <f t="shared" si="69"/>
        <v>-2.7899853509122323</v>
      </c>
      <c r="D91" s="4271">
        <f t="shared" si="68"/>
        <v>-3.9452409184003443</v>
      </c>
      <c r="E91" s="4282"/>
      <c r="F91" s="4271">
        <f t="shared" si="70"/>
        <v>-0.92318411426580838</v>
      </c>
      <c r="G91" s="4283"/>
      <c r="H91" s="987">
        <f t="shared" si="62"/>
        <v>-11.808118081180808</v>
      </c>
      <c r="I91" s="4269">
        <f t="shared" ref="I91:I98" si="72">SUM(I34/I30)*100-100</f>
        <v>-27.149321266968329</v>
      </c>
      <c r="J91" s="4270"/>
      <c r="K91" s="4271">
        <f t="shared" si="71"/>
        <v>56</v>
      </c>
      <c r="L91" s="4272"/>
      <c r="M91" s="987">
        <f t="shared" si="63"/>
        <v>-0.46838407494145429</v>
      </c>
      <c r="N91" s="4269">
        <f t="shared" ref="N91:N104" si="73">SUM(N34/N30)*100-100</f>
        <v>0</v>
      </c>
      <c r="O91" s="4284"/>
      <c r="P91" s="4269">
        <f t="shared" ref="P91:P97" si="74">SUM(P34/P30)*100-100</f>
        <v>-2.5974025974025921</v>
      </c>
      <c r="Q91" s="4272"/>
    </row>
    <row r="92" spans="1:20" ht="12.75" customHeight="1">
      <c r="A92" s="50" t="s">
        <v>769</v>
      </c>
      <c r="B92" s="59">
        <f t="shared" ref="B92:B97" si="75">SUM(B35/B31)*100-100</f>
        <v>-3.2217625673812194</v>
      </c>
      <c r="C92" s="807">
        <f t="shared" si="69"/>
        <v>-3.2011688915454641</v>
      </c>
      <c r="D92" s="4271">
        <f t="shared" si="68"/>
        <v>-4.6923655105766073</v>
      </c>
      <c r="E92" s="4282"/>
      <c r="F92" s="4271">
        <f t="shared" si="70"/>
        <v>-0.78342618384401419</v>
      </c>
      <c r="G92" s="4283"/>
      <c r="H92" s="987">
        <f t="shared" ref="H92:H97" si="76">SUM(H35/H31)*100-100</f>
        <v>-11.36363636363636</v>
      </c>
      <c r="I92" s="4269">
        <f t="shared" si="72"/>
        <v>-20.121951219512198</v>
      </c>
      <c r="J92" s="4270"/>
      <c r="K92" s="4271">
        <f t="shared" si="71"/>
        <v>14.285714285714278</v>
      </c>
      <c r="L92" s="4272"/>
      <c r="M92" s="987">
        <f t="shared" ref="M92:M97" si="77">SUM(M35/M31)*100-100</f>
        <v>30.322580645161281</v>
      </c>
      <c r="N92" s="4269">
        <f t="shared" si="73"/>
        <v>39.024390243902417</v>
      </c>
      <c r="O92" s="4284"/>
      <c r="P92" s="4269">
        <f t="shared" si="74"/>
        <v>-3.125</v>
      </c>
      <c r="Q92" s="4272"/>
    </row>
    <row r="93" spans="1:20" ht="12.75" customHeight="1">
      <c r="A93" s="50" t="s">
        <v>755</v>
      </c>
      <c r="B93" s="59">
        <f t="shared" si="75"/>
        <v>-2.9437609841827737</v>
      </c>
      <c r="C93" s="807">
        <f t="shared" si="69"/>
        <v>-2.9944104338567996</v>
      </c>
      <c r="D93" s="4271">
        <f t="shared" ref="D93:D98" si="78">SUM(D36/D32)*100-100</f>
        <v>-4.5850823377462007</v>
      </c>
      <c r="E93" s="4282"/>
      <c r="F93" s="4271">
        <f t="shared" si="70"/>
        <v>-0.41833710998780305</v>
      </c>
      <c r="G93" s="4283"/>
      <c r="H93" s="987">
        <f t="shared" si="76"/>
        <v>20.863309352517987</v>
      </c>
      <c r="I93" s="4269">
        <f t="shared" si="72"/>
        <v>13.131313131313121</v>
      </c>
      <c r="J93" s="4270"/>
      <c r="K93" s="4271">
        <f t="shared" si="71"/>
        <v>40</v>
      </c>
      <c r="L93" s="4272"/>
      <c r="M93" s="987">
        <f t="shared" si="77"/>
        <v>-0.68965517241379359</v>
      </c>
      <c r="N93" s="4269">
        <f t="shared" si="73"/>
        <v>10.000000000000014</v>
      </c>
      <c r="O93" s="4284"/>
      <c r="P93" s="4269">
        <f t="shared" si="74"/>
        <v>-34.285714285714292</v>
      </c>
      <c r="Q93" s="4272"/>
    </row>
    <row r="94" spans="1:20" ht="12.75" customHeight="1">
      <c r="A94" s="51" t="s">
        <v>770</v>
      </c>
      <c r="B94" s="60">
        <f t="shared" si="75"/>
        <v>-1.9441611422743534</v>
      </c>
      <c r="C94" s="808">
        <f t="shared" si="69"/>
        <v>-2.094170100655262</v>
      </c>
      <c r="D94" s="4275">
        <f t="shared" si="78"/>
        <v>-3.1274004169867311</v>
      </c>
      <c r="E94" s="4276"/>
      <c r="F94" s="4275">
        <f t="shared" si="70"/>
        <v>-0.43936731107206128</v>
      </c>
      <c r="G94" s="4277"/>
      <c r="H94" s="988">
        <f t="shared" si="76"/>
        <v>13.380281690140848</v>
      </c>
      <c r="I94" s="4278">
        <f t="shared" si="72"/>
        <v>15.053763440860223</v>
      </c>
      <c r="J94" s="4279"/>
      <c r="K94" s="4275">
        <f t="shared" si="71"/>
        <v>10.204081632653043</v>
      </c>
      <c r="L94" s="4280"/>
      <c r="M94" s="988">
        <f t="shared" si="77"/>
        <v>-0.83682008368201366</v>
      </c>
      <c r="N94" s="4278">
        <f t="shared" si="73"/>
        <v>-10.526315789473685</v>
      </c>
      <c r="O94" s="4281"/>
      <c r="P94" s="4278">
        <f t="shared" si="74"/>
        <v>16.091954022988503</v>
      </c>
      <c r="Q94" s="4280"/>
    </row>
    <row r="95" spans="1:20" ht="12.75" customHeight="1">
      <c r="A95" s="659" t="s">
        <v>792</v>
      </c>
      <c r="B95" s="59">
        <f t="shared" si="75"/>
        <v>-1.6434810740860684</v>
      </c>
      <c r="C95" s="2117">
        <f t="shared" si="69"/>
        <v>-1.7946434687307402</v>
      </c>
      <c r="D95" s="4266">
        <f t="shared" si="78"/>
        <v>-2.6259679048367275</v>
      </c>
      <c r="E95" s="4267"/>
      <c r="F95" s="4266">
        <f t="shared" si="70"/>
        <v>-0.49226441631505224</v>
      </c>
      <c r="G95" s="4268"/>
      <c r="H95" s="987">
        <f t="shared" si="76"/>
        <v>-9.2050209205020934</v>
      </c>
      <c r="I95" s="4269">
        <f t="shared" si="72"/>
        <v>5.5900621118012452</v>
      </c>
      <c r="J95" s="4270"/>
      <c r="K95" s="4271">
        <f t="shared" si="71"/>
        <v>-39.743589743589745</v>
      </c>
      <c r="L95" s="4272"/>
      <c r="M95" s="987">
        <f t="shared" si="77"/>
        <v>-8</v>
      </c>
      <c r="N95" s="4309">
        <f t="shared" si="73"/>
        <v>-9.4285714285714306</v>
      </c>
      <c r="O95" s="4310"/>
      <c r="P95" s="4266">
        <f t="shared" si="74"/>
        <v>-1.3333333333333286</v>
      </c>
      <c r="Q95" s="4285"/>
      <c r="T95" s="20"/>
    </row>
    <row r="96" spans="1:20" ht="12.75" customHeight="1">
      <c r="A96" s="50" t="s">
        <v>798</v>
      </c>
      <c r="B96" s="59">
        <f t="shared" si="75"/>
        <v>-1.3018134715025838</v>
      </c>
      <c r="C96" s="1523">
        <f t="shared" si="69"/>
        <v>-1.5094339622641542</v>
      </c>
      <c r="D96" s="4271">
        <f t="shared" si="78"/>
        <v>-2.005407841369987</v>
      </c>
      <c r="E96" s="4286"/>
      <c r="F96" s="4271">
        <f t="shared" si="70"/>
        <v>-0.73697139849096516</v>
      </c>
      <c r="G96" s="4283"/>
      <c r="H96" s="987">
        <f t="shared" si="76"/>
        <v>-9.2307692307692264</v>
      </c>
      <c r="I96" s="4269">
        <f t="shared" si="72"/>
        <v>3.0534351145038272</v>
      </c>
      <c r="J96" s="4270"/>
      <c r="K96" s="4271">
        <f t="shared" si="71"/>
        <v>-34.375</v>
      </c>
      <c r="L96" s="4272"/>
      <c r="M96" s="987">
        <f t="shared" si="77"/>
        <v>-40.099009900990104</v>
      </c>
      <c r="N96" s="4287">
        <f t="shared" si="73"/>
        <v>-44.444444444444443</v>
      </c>
      <c r="O96" s="4284"/>
      <c r="P96" s="4271">
        <f t="shared" si="74"/>
        <v>-16.129032258064512</v>
      </c>
      <c r="Q96" s="4272"/>
    </row>
    <row r="97" spans="1:22" ht="12" customHeight="1">
      <c r="A97" s="50" t="s">
        <v>787</v>
      </c>
      <c r="B97" s="59">
        <f t="shared" si="75"/>
        <v>-1.5650261915540256</v>
      </c>
      <c r="C97" s="1523">
        <f t="shared" si="69"/>
        <v>-1.797228700782</v>
      </c>
      <c r="D97" s="4271">
        <f t="shared" si="78"/>
        <v>-2.0417371686407222</v>
      </c>
      <c r="E97" s="4282"/>
      <c r="F97" s="4271">
        <f t="shared" si="70"/>
        <v>-1.4178190092770819</v>
      </c>
      <c r="G97" s="4283"/>
      <c r="H97" s="987">
        <f t="shared" si="76"/>
        <v>-24.404761904761912</v>
      </c>
      <c r="I97" s="4269">
        <f t="shared" si="72"/>
        <v>-16.964285714285708</v>
      </c>
      <c r="J97" s="4270"/>
      <c r="K97" s="4271">
        <f t="shared" si="71"/>
        <v>-39.285714285714292</v>
      </c>
      <c r="L97" s="4272"/>
      <c r="M97" s="987">
        <f t="shared" si="77"/>
        <v>0</v>
      </c>
      <c r="N97" s="4269">
        <f t="shared" si="73"/>
        <v>-4.9586776859504056</v>
      </c>
      <c r="O97" s="4284"/>
      <c r="P97" s="4269">
        <f t="shared" si="74"/>
        <v>26.08695652173914</v>
      </c>
      <c r="Q97" s="4272"/>
      <c r="S97" s="1224"/>
    </row>
    <row r="98" spans="1:22" ht="12" customHeight="1">
      <c r="A98" s="51" t="s">
        <v>799</v>
      </c>
      <c r="B98" s="60">
        <f t="shared" ref="B98:C100" si="79">SUM(B41/B37)*100-100</f>
        <v>-2.0737177403627385</v>
      </c>
      <c r="C98" s="808">
        <f t="shared" si="79"/>
        <v>-2.069964810598222</v>
      </c>
      <c r="D98" s="4275">
        <f t="shared" si="78"/>
        <v>-2.4127775260534605</v>
      </c>
      <c r="E98" s="4276"/>
      <c r="F98" s="4275">
        <f t="shared" si="70"/>
        <v>-1.5357458075904731</v>
      </c>
      <c r="G98" s="4277"/>
      <c r="H98" s="988">
        <f t="shared" ref="H98:H107" si="80">SUM(H41/H37)*100-100</f>
        <v>-1.2422360248447291</v>
      </c>
      <c r="I98" s="4278">
        <f t="shared" si="72"/>
        <v>0.93457943925233167</v>
      </c>
      <c r="J98" s="4279"/>
      <c r="K98" s="4275">
        <f t="shared" si="71"/>
        <v>-5.5555555555555571</v>
      </c>
      <c r="L98" s="4280"/>
      <c r="M98" s="988">
        <f t="shared" ref="M98:M107" si="81">SUM(M41/M37)*100-100</f>
        <v>33.333333333333314</v>
      </c>
      <c r="N98" s="4278">
        <f t="shared" si="73"/>
        <v>33.088235294117652</v>
      </c>
      <c r="O98" s="4281"/>
      <c r="P98" s="4278">
        <f t="shared" ref="P98:P107" si="82">SUM(P41/P37)*100-100</f>
        <v>33.663366336633658</v>
      </c>
      <c r="Q98" s="4280"/>
      <c r="S98" s="1224"/>
    </row>
    <row r="99" spans="1:22" ht="11.25" customHeight="1">
      <c r="A99" s="659" t="s">
        <v>825</v>
      </c>
      <c r="B99" s="59">
        <f t="shared" si="79"/>
        <v>-1.6314716137096212</v>
      </c>
      <c r="C99" s="2117">
        <f t="shared" si="79"/>
        <v>-1.8902141312687348</v>
      </c>
      <c r="D99" s="4266">
        <f t="shared" ref="D99:D104" si="83">SUM(D42/D38)*100-100</f>
        <v>-1.2677192578079968</v>
      </c>
      <c r="E99" s="4267"/>
      <c r="F99" s="4266">
        <f t="shared" si="70"/>
        <v>-2.8445229681978788</v>
      </c>
      <c r="G99" s="4268"/>
      <c r="H99" s="987">
        <f t="shared" si="80"/>
        <v>5.0691244239631175</v>
      </c>
      <c r="I99" s="4269">
        <f t="shared" ref="I99:I104" si="84">SUM(I42/I38)*100-100</f>
        <v>-0.58823529411765207</v>
      </c>
      <c r="J99" s="4270"/>
      <c r="K99" s="4271">
        <f t="shared" si="71"/>
        <v>25.531914893617014</v>
      </c>
      <c r="L99" s="4272"/>
      <c r="M99" s="987">
        <f t="shared" si="81"/>
        <v>-14.322250639386198</v>
      </c>
      <c r="N99" s="4269">
        <f t="shared" si="73"/>
        <v>-13.249211356466873</v>
      </c>
      <c r="O99" s="4270"/>
      <c r="P99" s="4273">
        <f t="shared" si="82"/>
        <v>-18.918918918918919</v>
      </c>
      <c r="Q99" s="4274"/>
      <c r="R99" s="2262"/>
      <c r="T99" s="204"/>
      <c r="U99" s="204"/>
      <c r="V99" s="204"/>
    </row>
    <row r="100" spans="1:22" ht="12" customHeight="1">
      <c r="A100" s="50" t="s">
        <v>829</v>
      </c>
      <c r="B100" s="59">
        <f t="shared" si="79"/>
        <v>-1.476474834306714</v>
      </c>
      <c r="C100" s="1523">
        <f t="shared" si="79"/>
        <v>-1.7276210379658608</v>
      </c>
      <c r="D100" s="4271">
        <f t="shared" si="83"/>
        <v>-1.9314785008047863</v>
      </c>
      <c r="E100" s="4286"/>
      <c r="F100" s="4271">
        <f t="shared" ref="F100:F104" si="85">SUM(F43/F39)*100-100</f>
        <v>-1.4141771256849864</v>
      </c>
      <c r="G100" s="4283"/>
      <c r="H100" s="987">
        <f t="shared" si="80"/>
        <v>2.2598870056497162</v>
      </c>
      <c r="I100" s="4269">
        <f t="shared" si="84"/>
        <v>-2.2222222222222285</v>
      </c>
      <c r="J100" s="4270"/>
      <c r="K100" s="4271">
        <f t="shared" ref="K100:K107" si="86">SUM(K43/K39)*100-100</f>
        <v>16.666666666666671</v>
      </c>
      <c r="L100" s="4272"/>
      <c r="M100" s="987">
        <f t="shared" si="81"/>
        <v>0.8264462809917319</v>
      </c>
      <c r="N100" s="4269">
        <f t="shared" si="73"/>
        <v>-1.0526315789473699</v>
      </c>
      <c r="O100" s="4270"/>
      <c r="P100" s="4271">
        <f t="shared" si="82"/>
        <v>7.6923076923076934</v>
      </c>
      <c r="Q100" s="4270"/>
      <c r="R100" s="2262"/>
      <c r="S100" s="20"/>
    </row>
    <row r="101" spans="1:22" ht="12" customHeight="1">
      <c r="A101" s="50" t="s">
        <v>844</v>
      </c>
      <c r="B101" s="59">
        <f>SUM(B44/B40)*100-100</f>
        <v>-1.2679850206950931</v>
      </c>
      <c r="C101" s="1523">
        <f>SUM(C44/C40)*100-100</f>
        <v>-1.4040234702430894</v>
      </c>
      <c r="D101" s="4271">
        <f t="shared" si="83"/>
        <v>-1.8194380469829525</v>
      </c>
      <c r="E101" s="4282"/>
      <c r="F101" s="4271">
        <f t="shared" si="85"/>
        <v>-0.76349431818182723</v>
      </c>
      <c r="G101" s="4283"/>
      <c r="H101" s="987">
        <f t="shared" si="80"/>
        <v>-10.236220472440948</v>
      </c>
      <c r="I101" s="4269">
        <f t="shared" si="84"/>
        <v>-19.354838709677423</v>
      </c>
      <c r="J101" s="4270"/>
      <c r="K101" s="4271">
        <f t="shared" si="86"/>
        <v>14.705882352941174</v>
      </c>
      <c r="L101" s="4272"/>
      <c r="M101" s="987">
        <f t="shared" si="81"/>
        <v>-29.166666666666657</v>
      </c>
      <c r="N101" s="4287">
        <f t="shared" si="73"/>
        <v>-27.826086956521735</v>
      </c>
      <c r="O101" s="4284"/>
      <c r="P101" s="4271">
        <f t="shared" si="82"/>
        <v>-34.482758620689651</v>
      </c>
      <c r="Q101" s="4270"/>
      <c r="R101" s="2262"/>
      <c r="S101" s="2894"/>
      <c r="T101" s="20"/>
    </row>
    <row r="102" spans="1:22" ht="12" customHeight="1">
      <c r="A102" s="51" t="s">
        <v>845</v>
      </c>
      <c r="B102" s="60">
        <f t="shared" ref="B102:C108" si="87">SUM(B45/B41)*100-100</f>
        <v>-0.41157727031333025</v>
      </c>
      <c r="C102" s="808">
        <f t="shared" ref="C102:C107" si="88">SUM(C45/C41)*100-100</f>
        <v>-0.81730430493905715</v>
      </c>
      <c r="D102" s="4275">
        <f t="shared" si="83"/>
        <v>-1.1723737666860075</v>
      </c>
      <c r="E102" s="4276"/>
      <c r="F102" s="4275">
        <f t="shared" si="85"/>
        <v>-0.2689135891000376</v>
      </c>
      <c r="G102" s="4277"/>
      <c r="H102" s="988">
        <f t="shared" si="80"/>
        <v>1.8867924528301927</v>
      </c>
      <c r="I102" s="4278">
        <f t="shared" si="84"/>
        <v>-2.7777777777777857</v>
      </c>
      <c r="J102" s="4279"/>
      <c r="K102" s="4275">
        <f t="shared" si="86"/>
        <v>11.764705882352942</v>
      </c>
      <c r="L102" s="4280"/>
      <c r="M102" s="988">
        <f t="shared" si="81"/>
        <v>-40.506329113924053</v>
      </c>
      <c r="N102" s="4278">
        <f t="shared" si="73"/>
        <v>-36.46408839779005</v>
      </c>
      <c r="O102" s="4281"/>
      <c r="P102" s="4278">
        <f t="shared" si="82"/>
        <v>-45.925925925925924</v>
      </c>
      <c r="Q102" s="4280"/>
      <c r="S102" s="1224"/>
    </row>
    <row r="103" spans="1:22" ht="11.25" customHeight="1">
      <c r="A103" s="659" t="s">
        <v>847</v>
      </c>
      <c r="B103" s="2917">
        <f t="shared" si="87"/>
        <v>0.10700193941015357</v>
      </c>
      <c r="C103" s="2983">
        <f t="shared" si="88"/>
        <v>-0.12085880847433828</v>
      </c>
      <c r="D103" s="4266">
        <f t="shared" si="83"/>
        <v>-1.2723240340842779</v>
      </c>
      <c r="E103" s="4267"/>
      <c r="F103" s="4266">
        <f t="shared" si="85"/>
        <v>1.6730314602654914</v>
      </c>
      <c r="G103" s="4268"/>
      <c r="H103" s="2984">
        <f t="shared" si="80"/>
        <v>33.771929824561397</v>
      </c>
      <c r="I103" s="4269">
        <f t="shared" si="84"/>
        <v>34.31952662721892</v>
      </c>
      <c r="J103" s="4270"/>
      <c r="K103" s="4271">
        <f t="shared" si="86"/>
        <v>32.203389830508485</v>
      </c>
      <c r="L103" s="4272"/>
      <c r="M103" s="987">
        <f t="shared" si="81"/>
        <v>1.1940298507462614</v>
      </c>
      <c r="N103" s="4269">
        <f t="shared" si="73"/>
        <v>3.2727272727272663</v>
      </c>
      <c r="O103" s="4270"/>
      <c r="P103" s="4273">
        <f t="shared" si="82"/>
        <v>-8.3333333333333428</v>
      </c>
      <c r="Q103" s="4274"/>
      <c r="R103" s="2262"/>
      <c r="T103" s="204"/>
      <c r="U103" s="204"/>
      <c r="V103" s="204"/>
    </row>
    <row r="104" spans="1:22" ht="12" customHeight="1">
      <c r="A104" s="579" t="s">
        <v>868</v>
      </c>
      <c r="B104" s="59">
        <f>SUM(B47/B43)*100-100</f>
        <v>0.26641800985747466</v>
      </c>
      <c r="C104" s="984">
        <f t="shared" si="88"/>
        <v>-3.5443396895161072E-2</v>
      </c>
      <c r="D104" s="4271">
        <f t="shared" si="83"/>
        <v>-0.25791324736225363</v>
      </c>
      <c r="E104" s="4286"/>
      <c r="F104" s="4271">
        <f t="shared" si="85"/>
        <v>0.30482338174647339</v>
      </c>
      <c r="G104" s="4282"/>
      <c r="H104" s="987">
        <f t="shared" si="80"/>
        <v>22.099447513812166</v>
      </c>
      <c r="I104" s="4269">
        <f t="shared" si="84"/>
        <v>26.515151515151516</v>
      </c>
      <c r="J104" s="4284"/>
      <c r="K104" s="4271">
        <f t="shared" si="86"/>
        <v>10.204081632653043</v>
      </c>
      <c r="L104" s="4270"/>
      <c r="M104" s="987">
        <f t="shared" si="81"/>
        <v>14.754098360655732</v>
      </c>
      <c r="N104" s="4269">
        <f t="shared" si="73"/>
        <v>19.148936170212764</v>
      </c>
      <c r="O104" s="4284"/>
      <c r="P104" s="4271">
        <f t="shared" si="82"/>
        <v>0</v>
      </c>
      <c r="Q104" s="4270"/>
      <c r="R104" s="2262"/>
      <c r="S104" s="20"/>
      <c r="T104" s="20"/>
    </row>
    <row r="105" spans="1:22">
      <c r="A105" s="2893" t="s">
        <v>881</v>
      </c>
      <c r="B105" s="59">
        <f t="shared" si="87"/>
        <v>0.44583444237422043</v>
      </c>
      <c r="C105" s="984">
        <f t="shared" si="88"/>
        <v>0.13460857244066915</v>
      </c>
      <c r="D105" s="4271">
        <f>SUM(D48/D44)*100-100</f>
        <v>0.14074595355384645</v>
      </c>
      <c r="E105" s="4286">
        <f>SUM(E49/E44)*100-100</f>
        <v>0.20278528834400333</v>
      </c>
      <c r="F105" s="4271">
        <f>SUM(F48/F44)*100-100</f>
        <v>0.1252460189658251</v>
      </c>
      <c r="G105" s="4282">
        <f>SUM(G49/G44)*100-100</f>
        <v>-0.30934824985169485</v>
      </c>
      <c r="H105" s="987">
        <f t="shared" si="80"/>
        <v>38.596491228070192</v>
      </c>
      <c r="I105" s="4269">
        <f>SUM(I48/I44)*100-100</f>
        <v>61.333333333333314</v>
      </c>
      <c r="J105" s="4284">
        <f>SUM(J49/J44)*100-100</f>
        <v>3.3599999999999852</v>
      </c>
      <c r="K105" s="4271">
        <f t="shared" si="86"/>
        <v>-5.1282051282051384</v>
      </c>
      <c r="L105" s="4270">
        <f>SUM(L49/L44)*100-100</f>
        <v>-6.461538461538467</v>
      </c>
      <c r="M105" s="987">
        <f t="shared" si="81"/>
        <v>15.686274509803937</v>
      </c>
      <c r="N105" s="4269">
        <f>SUM(N48/N44)*100-100</f>
        <v>7.228915662650607</v>
      </c>
      <c r="O105" s="4284">
        <f>SUM(O49/O44)*100-100</f>
        <v>-24.698795180722882</v>
      </c>
      <c r="P105" s="4271">
        <f t="shared" si="82"/>
        <v>52.631578947368439</v>
      </c>
      <c r="Q105" s="4270">
        <f>SUM(Q49/Q44)*100-100</f>
        <v>107.89473684210526</v>
      </c>
      <c r="R105" s="2262"/>
      <c r="S105" s="20"/>
    </row>
    <row r="106" spans="1:22" ht="12" customHeight="1">
      <c r="A106" s="51" t="s">
        <v>898</v>
      </c>
      <c r="B106" s="60">
        <f t="shared" si="87"/>
        <v>0.41327822956938576</v>
      </c>
      <c r="C106" s="808">
        <f t="shared" si="88"/>
        <v>0.14917951268024865</v>
      </c>
      <c r="D106" s="4275">
        <f>SUM(D49/D45)*100-100</f>
        <v>0.22316185106883779</v>
      </c>
      <c r="E106" s="4276">
        <f>SUM(E54/E45)*100-100</f>
        <v>-100</v>
      </c>
      <c r="F106" s="4275">
        <f>SUM(F49/F45)*100-100</f>
        <v>3.595182455509871E-2</v>
      </c>
      <c r="G106" s="4277">
        <f>SUM(G54/G45)*100-100</f>
        <v>-100</v>
      </c>
      <c r="H106" s="988">
        <f t="shared" si="80"/>
        <v>8.0246913580246826</v>
      </c>
      <c r="I106" s="4278">
        <f>SUM(I49/I45)*100-100</f>
        <v>13.333333333333329</v>
      </c>
      <c r="J106" s="4279">
        <f>SUM(J54/J45)*100-100</f>
        <v>-100</v>
      </c>
      <c r="K106" s="4275">
        <f t="shared" si="86"/>
        <v>-1.7543859649122879</v>
      </c>
      <c r="L106" s="4280">
        <f>SUM(L54/L45)*100-100</f>
        <v>-100</v>
      </c>
      <c r="M106" s="988">
        <f t="shared" si="81"/>
        <v>8.5106382978723332</v>
      </c>
      <c r="N106" s="4278">
        <f>SUM(N49/N45)*100-100</f>
        <v>8.6956521739130324</v>
      </c>
      <c r="O106" s="4281">
        <f>SUM(O54/O45)*100-100</f>
        <v>-100</v>
      </c>
      <c r="P106" s="4278">
        <f t="shared" si="82"/>
        <v>8.2191780821917888</v>
      </c>
      <c r="Q106" s="4280">
        <f>SUM(Q54/Q45)*100-100</f>
        <v>-100</v>
      </c>
      <c r="S106" s="1224"/>
    </row>
    <row r="107" spans="1:22" ht="12" customHeight="1">
      <c r="A107" s="579" t="s">
        <v>847</v>
      </c>
      <c r="B107" s="59">
        <f t="shared" si="87"/>
        <v>0.12692898657225271</v>
      </c>
      <c r="C107" s="984">
        <f t="shared" si="88"/>
        <v>7.1179443376792051E-3</v>
      </c>
      <c r="D107" s="4271">
        <f t="shared" ref="D107:D110" si="89">SUM(D50/D46)*100-100</f>
        <v>0.13005438637976852</v>
      </c>
      <c r="E107" s="4286"/>
      <c r="F107" s="4271">
        <f t="shared" ref="F107:F110" si="90">SUM(F50/F46)*100-100</f>
        <v>-0.17885888034341235</v>
      </c>
      <c r="G107" s="4282"/>
      <c r="H107" s="987">
        <f t="shared" si="80"/>
        <v>-8.8524590163934391</v>
      </c>
      <c r="I107" s="4269">
        <f t="shared" ref="I107:I110" si="91">SUM(I50/I46)*100-100</f>
        <v>-0.88105726872245782</v>
      </c>
      <c r="J107" s="4284"/>
      <c r="K107" s="4271">
        <f t="shared" si="86"/>
        <v>-32.051282051282044</v>
      </c>
      <c r="L107" s="4270"/>
      <c r="M107" s="987">
        <f t="shared" si="81"/>
        <v>4.7197640117994126</v>
      </c>
      <c r="N107" s="4269">
        <f t="shared" ref="N107:N110" si="92">SUM(N50/N46)*100-100</f>
        <v>1.0563380281690229</v>
      </c>
      <c r="O107" s="4284"/>
      <c r="P107" s="4271">
        <f t="shared" si="82"/>
        <v>23.636363636363626</v>
      </c>
      <c r="Q107" s="4270"/>
      <c r="R107" s="2262"/>
      <c r="S107" s="20"/>
      <c r="T107" s="20"/>
    </row>
    <row r="108" spans="1:22" ht="12" customHeight="1">
      <c r="A108" s="579" t="s">
        <v>919</v>
      </c>
      <c r="B108" s="59">
        <f t="shared" si="87"/>
        <v>-7.3070280324159853E-2</v>
      </c>
      <c r="C108" s="984">
        <f t="shared" si="87"/>
        <v>-0.19855339668131933</v>
      </c>
      <c r="D108" s="4271">
        <f t="shared" si="89"/>
        <v>-0.18805829807240571</v>
      </c>
      <c r="E108" s="4286"/>
      <c r="F108" s="4271">
        <f t="shared" si="90"/>
        <v>-0.2145155523775486</v>
      </c>
      <c r="G108" s="4282"/>
      <c r="H108" s="987">
        <f t="shared" ref="H108:H110" si="93">SUM(H51/H47)*100-100</f>
        <v>-9.5022624434389087</v>
      </c>
      <c r="I108" s="4269">
        <f t="shared" si="91"/>
        <v>-16.167664670658695</v>
      </c>
      <c r="J108" s="4284"/>
      <c r="K108" s="4271">
        <f t="shared" ref="K108:K110" si="94">SUM(K51/K47)*100-100</f>
        <v>11.111111111111114</v>
      </c>
      <c r="L108" s="4270"/>
      <c r="M108" s="987">
        <f t="shared" ref="M108:M110" si="95">SUM(M51/M47)*100-100</f>
        <v>-5</v>
      </c>
      <c r="N108" s="4269">
        <f t="shared" si="92"/>
        <v>-9.8214285714285694</v>
      </c>
      <c r="O108" s="4284"/>
      <c r="P108" s="4271">
        <f t="shared" ref="P108:P110" si="96">SUM(P51/P47)*100-100</f>
        <v>14.285714285714278</v>
      </c>
      <c r="Q108" s="4270"/>
      <c r="R108" s="2262"/>
      <c r="S108" s="20"/>
      <c r="T108" s="20"/>
    </row>
    <row r="109" spans="1:22">
      <c r="A109" s="2893" t="s">
        <v>926</v>
      </c>
      <c r="B109" s="59">
        <f t="shared" ref="B109:C110" si="97">SUM(B52/B48)*100-100</f>
        <v>-0.16561775422326264</v>
      </c>
      <c r="C109" s="984">
        <f t="shared" si="97"/>
        <v>-0.20517900099051189</v>
      </c>
      <c r="D109" s="4271">
        <f t="shared" si="89"/>
        <v>-0.28109627547434002</v>
      </c>
      <c r="E109" s="4286"/>
      <c r="F109" s="4271">
        <f t="shared" si="90"/>
        <v>-8.9349535382424961E-2</v>
      </c>
      <c r="G109" s="4282"/>
      <c r="H109" s="987">
        <f t="shared" si="93"/>
        <v>-22.784810126582272</v>
      </c>
      <c r="I109" s="4269">
        <f t="shared" si="91"/>
        <v>-21.487603305785115</v>
      </c>
      <c r="J109" s="4284"/>
      <c r="K109" s="4271">
        <f t="shared" si="94"/>
        <v>-27.027027027027032</v>
      </c>
      <c r="L109" s="4270"/>
      <c r="M109" s="987">
        <f t="shared" si="95"/>
        <v>-16.101694915254242</v>
      </c>
      <c r="N109" s="4269">
        <f t="shared" si="92"/>
        <v>-10.112359550561806</v>
      </c>
      <c r="O109" s="4284"/>
      <c r="P109" s="4271">
        <f t="shared" si="96"/>
        <v>-34.482758620689651</v>
      </c>
      <c r="Q109" s="4270"/>
      <c r="R109" s="2262"/>
      <c r="S109" s="20"/>
    </row>
    <row r="110" spans="1:22" s="1723" customFormat="1" ht="15" customHeight="1" thickBot="1">
      <c r="A110" s="4212" t="s">
        <v>936</v>
      </c>
      <c r="B110" s="4213">
        <f>SUM(B53/B49)*100-100</f>
        <v>-0.2522570366436554</v>
      </c>
      <c r="C110" s="4214">
        <f t="shared" si="97"/>
        <v>-0.36175344020428213</v>
      </c>
      <c r="D110" s="4312">
        <f t="shared" si="89"/>
        <v>-0.41017227235438725</v>
      </c>
      <c r="E110" s="4313"/>
      <c r="F110" s="4312">
        <f t="shared" si="90"/>
        <v>-0.28751123090745523</v>
      </c>
      <c r="G110" s="4314"/>
      <c r="H110" s="4215">
        <f t="shared" si="93"/>
        <v>-1.1428571428571388</v>
      </c>
      <c r="I110" s="4315">
        <f t="shared" si="91"/>
        <v>-2.5210084033613498</v>
      </c>
      <c r="J110" s="4316"/>
      <c r="K110" s="4312">
        <f t="shared" si="94"/>
        <v>1.7857142857142776</v>
      </c>
      <c r="L110" s="4317"/>
      <c r="M110" s="4215">
        <f t="shared" si="95"/>
        <v>0.98039215686273451</v>
      </c>
      <c r="N110" s="4315">
        <f t="shared" si="92"/>
        <v>-3.2000000000000028</v>
      </c>
      <c r="O110" s="4316"/>
      <c r="P110" s="4312">
        <f t="shared" si="96"/>
        <v>7.5949367088607573</v>
      </c>
      <c r="Q110" s="4318"/>
      <c r="R110" s="3369"/>
      <c r="S110" s="1991"/>
    </row>
    <row r="111" spans="1:22" ht="16.5" customHeight="1">
      <c r="A111" s="55" t="s">
        <v>883</v>
      </c>
      <c r="B111" s="49"/>
      <c r="C111" s="23"/>
      <c r="D111" s="23"/>
      <c r="E111" s="23"/>
      <c r="F111" s="23"/>
      <c r="G111" s="23"/>
      <c r="H111" s="23"/>
      <c r="I111" s="20"/>
      <c r="J111" s="20"/>
      <c r="K111" s="20"/>
      <c r="L111" s="20"/>
      <c r="M111" s="20"/>
      <c r="N111" s="20"/>
      <c r="O111" s="20"/>
      <c r="P111" s="23"/>
      <c r="Q111" s="222"/>
      <c r="R111" s="20"/>
      <c r="T111" s="20"/>
    </row>
    <row r="114" spans="5:15">
      <c r="K114" s="20"/>
      <c r="O114" s="20"/>
    </row>
    <row r="115" spans="5:15">
      <c r="E115" s="23"/>
      <c r="L115" s="20"/>
    </row>
    <row r="116" spans="5:15">
      <c r="I116" s="20"/>
    </row>
  </sheetData>
  <mergeCells count="297">
    <mergeCell ref="D110:E110"/>
    <mergeCell ref="F110:G110"/>
    <mergeCell ref="I110:J110"/>
    <mergeCell ref="K110:L110"/>
    <mergeCell ref="N110:O110"/>
    <mergeCell ref="P110:Q110"/>
    <mergeCell ref="D109:E109"/>
    <mergeCell ref="F109:G109"/>
    <mergeCell ref="I109:J109"/>
    <mergeCell ref="K109:L109"/>
    <mergeCell ref="N109:O109"/>
    <mergeCell ref="P109:Q109"/>
    <mergeCell ref="D107:E107"/>
    <mergeCell ref="F107:G107"/>
    <mergeCell ref="I107:J107"/>
    <mergeCell ref="K107:L107"/>
    <mergeCell ref="N107:O107"/>
    <mergeCell ref="P107:Q107"/>
    <mergeCell ref="D108:E108"/>
    <mergeCell ref="F108:G108"/>
    <mergeCell ref="I108:J108"/>
    <mergeCell ref="K108:L108"/>
    <mergeCell ref="N108:O108"/>
    <mergeCell ref="P108:Q108"/>
    <mergeCell ref="N103:O103"/>
    <mergeCell ref="P103:Q103"/>
    <mergeCell ref="D106:E106"/>
    <mergeCell ref="F106:G106"/>
    <mergeCell ref="I106:J106"/>
    <mergeCell ref="K106:L106"/>
    <mergeCell ref="N106:O106"/>
    <mergeCell ref="P106:Q106"/>
    <mergeCell ref="D105:E105"/>
    <mergeCell ref="F105:G105"/>
    <mergeCell ref="I105:J105"/>
    <mergeCell ref="K105:L105"/>
    <mergeCell ref="N105:O105"/>
    <mergeCell ref="P105:Q105"/>
    <mergeCell ref="D104:E104"/>
    <mergeCell ref="F104:G104"/>
    <mergeCell ref="I104:J104"/>
    <mergeCell ref="K104:L104"/>
    <mergeCell ref="N104:O104"/>
    <mergeCell ref="P104:Q104"/>
    <mergeCell ref="D103:E103"/>
    <mergeCell ref="F103:G103"/>
    <mergeCell ref="I103:J103"/>
    <mergeCell ref="K103:L103"/>
    <mergeCell ref="P100:Q100"/>
    <mergeCell ref="N101:O101"/>
    <mergeCell ref="P101:Q101"/>
    <mergeCell ref="D100:E100"/>
    <mergeCell ref="F100:G100"/>
    <mergeCell ref="I100:J100"/>
    <mergeCell ref="K100:L100"/>
    <mergeCell ref="N100:O100"/>
    <mergeCell ref="D102:E102"/>
    <mergeCell ref="F102:G102"/>
    <mergeCell ref="I102:J102"/>
    <mergeCell ref="K102:L102"/>
    <mergeCell ref="N102:O102"/>
    <mergeCell ref="P102:Q102"/>
    <mergeCell ref="D101:E101"/>
    <mergeCell ref="D91:E91"/>
    <mergeCell ref="F91:G91"/>
    <mergeCell ref="I91:J91"/>
    <mergeCell ref="K91:L91"/>
    <mergeCell ref="D94:E94"/>
    <mergeCell ref="F94:G94"/>
    <mergeCell ref="I94:J94"/>
    <mergeCell ref="N82:O82"/>
    <mergeCell ref="D90:E90"/>
    <mergeCell ref="F90:G90"/>
    <mergeCell ref="I90:J90"/>
    <mergeCell ref="K90:L90"/>
    <mergeCell ref="D88:E88"/>
    <mergeCell ref="F88:G88"/>
    <mergeCell ref="K82:L82"/>
    <mergeCell ref="D89:E89"/>
    <mergeCell ref="K89:L89"/>
    <mergeCell ref="F85:G85"/>
    <mergeCell ref="I85:J85"/>
    <mergeCell ref="K85:L85"/>
    <mergeCell ref="D87:E87"/>
    <mergeCell ref="F87:G87"/>
    <mergeCell ref="N78:O78"/>
    <mergeCell ref="F89:G89"/>
    <mergeCell ref="I89:J89"/>
    <mergeCell ref="F81:G81"/>
    <mergeCell ref="I81:J81"/>
    <mergeCell ref="K81:L81"/>
    <mergeCell ref="N81:O81"/>
    <mergeCell ref="D82:E82"/>
    <mergeCell ref="F82:G82"/>
    <mergeCell ref="I82:J82"/>
    <mergeCell ref="D81:E81"/>
    <mergeCell ref="D64:E64"/>
    <mergeCell ref="F64:G64"/>
    <mergeCell ref="I64:J64"/>
    <mergeCell ref="K64:L64"/>
    <mergeCell ref="D68:E68"/>
    <mergeCell ref="D69:E69"/>
    <mergeCell ref="D65:E65"/>
    <mergeCell ref="D67:E67"/>
    <mergeCell ref="K76:L76"/>
    <mergeCell ref="F76:G76"/>
    <mergeCell ref="D73:E73"/>
    <mergeCell ref="D75:E75"/>
    <mergeCell ref="F75:G75"/>
    <mergeCell ref="I75:J75"/>
    <mergeCell ref="K75:L75"/>
    <mergeCell ref="F73:G73"/>
    <mergeCell ref="I73:J73"/>
    <mergeCell ref="K73:L73"/>
    <mergeCell ref="F65:G65"/>
    <mergeCell ref="K65:L65"/>
    <mergeCell ref="I65:J65"/>
    <mergeCell ref="K67:L67"/>
    <mergeCell ref="F67:G67"/>
    <mergeCell ref="F71:G71"/>
    <mergeCell ref="N76:O76"/>
    <mergeCell ref="F77:G77"/>
    <mergeCell ref="D80:E80"/>
    <mergeCell ref="N80:O80"/>
    <mergeCell ref="K80:L80"/>
    <mergeCell ref="D79:E79"/>
    <mergeCell ref="F101:G101"/>
    <mergeCell ref="I101:J101"/>
    <mergeCell ref="K101:L101"/>
    <mergeCell ref="F80:G80"/>
    <mergeCell ref="I80:J80"/>
    <mergeCell ref="D78:E78"/>
    <mergeCell ref="K87:L87"/>
    <mergeCell ref="D77:E77"/>
    <mergeCell ref="D93:E93"/>
    <mergeCell ref="F93:G93"/>
    <mergeCell ref="K94:L94"/>
    <mergeCell ref="D92:E92"/>
    <mergeCell ref="F92:G92"/>
    <mergeCell ref="D95:E95"/>
    <mergeCell ref="F95:G95"/>
    <mergeCell ref="I95:J95"/>
    <mergeCell ref="K95:L95"/>
    <mergeCell ref="N95:O95"/>
    <mergeCell ref="F68:G68"/>
    <mergeCell ref="I69:J69"/>
    <mergeCell ref="K69:L69"/>
    <mergeCell ref="F79:G79"/>
    <mergeCell ref="I79:J79"/>
    <mergeCell ref="K79:L79"/>
    <mergeCell ref="I76:J76"/>
    <mergeCell ref="F78:G78"/>
    <mergeCell ref="I78:J78"/>
    <mergeCell ref="K78:L78"/>
    <mergeCell ref="K74:L74"/>
    <mergeCell ref="I70:J70"/>
    <mergeCell ref="K70:L70"/>
    <mergeCell ref="N64:O64"/>
    <mergeCell ref="F63:G63"/>
    <mergeCell ref="P65:Q65"/>
    <mergeCell ref="I68:J68"/>
    <mergeCell ref="I66:J66"/>
    <mergeCell ref="P66:Q66"/>
    <mergeCell ref="P71:Q71"/>
    <mergeCell ref="P73:Q73"/>
    <mergeCell ref="N69:O69"/>
    <mergeCell ref="P69:Q69"/>
    <mergeCell ref="P68:Q68"/>
    <mergeCell ref="N73:O73"/>
    <mergeCell ref="N71:O71"/>
    <mergeCell ref="K68:L68"/>
    <mergeCell ref="F69:G69"/>
    <mergeCell ref="N65:O65"/>
    <mergeCell ref="N68:O68"/>
    <mergeCell ref="N66:O66"/>
    <mergeCell ref="P64:Q64"/>
    <mergeCell ref="P63:Q63"/>
    <mergeCell ref="N63:O63"/>
    <mergeCell ref="P67:Q67"/>
    <mergeCell ref="N67:O67"/>
    <mergeCell ref="P70:Q70"/>
    <mergeCell ref="D2:Q2"/>
    <mergeCell ref="D59:Q59"/>
    <mergeCell ref="D62:E62"/>
    <mergeCell ref="F62:G62"/>
    <mergeCell ref="I62:J62"/>
    <mergeCell ref="K62:L62"/>
    <mergeCell ref="N62:O62"/>
    <mergeCell ref="P62:Q62"/>
    <mergeCell ref="A56:O56"/>
    <mergeCell ref="P82:Q82"/>
    <mergeCell ref="P79:Q79"/>
    <mergeCell ref="P80:Q80"/>
    <mergeCell ref="P78:Q78"/>
    <mergeCell ref="N79:O79"/>
    <mergeCell ref="P81:Q81"/>
    <mergeCell ref="N77:O77"/>
    <mergeCell ref="D63:E63"/>
    <mergeCell ref="D72:E72"/>
    <mergeCell ref="F72:G72"/>
    <mergeCell ref="I72:J72"/>
    <mergeCell ref="K72:L72"/>
    <mergeCell ref="D66:E66"/>
    <mergeCell ref="F66:G66"/>
    <mergeCell ref="I67:J67"/>
    <mergeCell ref="K66:L66"/>
    <mergeCell ref="D70:E70"/>
    <mergeCell ref="I63:J63"/>
    <mergeCell ref="K63:L63"/>
    <mergeCell ref="P76:Q76"/>
    <mergeCell ref="D76:E76"/>
    <mergeCell ref="P77:Q77"/>
    <mergeCell ref="I77:J77"/>
    <mergeCell ref="K77:L77"/>
    <mergeCell ref="P75:Q75"/>
    <mergeCell ref="P72:Q72"/>
    <mergeCell ref="N70:O70"/>
    <mergeCell ref="D71:E71"/>
    <mergeCell ref="N75:O75"/>
    <mergeCell ref="N74:O74"/>
    <mergeCell ref="P74:Q74"/>
    <mergeCell ref="D74:E74"/>
    <mergeCell ref="F74:G74"/>
    <mergeCell ref="I74:J74"/>
    <mergeCell ref="N72:O72"/>
    <mergeCell ref="I71:J71"/>
    <mergeCell ref="K71:L71"/>
    <mergeCell ref="F70:G70"/>
    <mergeCell ref="P87:Q87"/>
    <mergeCell ref="F83:G83"/>
    <mergeCell ref="I83:J83"/>
    <mergeCell ref="K83:L83"/>
    <mergeCell ref="N83:O83"/>
    <mergeCell ref="P83:Q83"/>
    <mergeCell ref="D86:E86"/>
    <mergeCell ref="F86:G86"/>
    <mergeCell ref="I86:J86"/>
    <mergeCell ref="K86:L86"/>
    <mergeCell ref="N86:O86"/>
    <mergeCell ref="P86:Q86"/>
    <mergeCell ref="D84:E84"/>
    <mergeCell ref="F84:G84"/>
    <mergeCell ref="I84:J84"/>
    <mergeCell ref="K84:L84"/>
    <mergeCell ref="N84:O84"/>
    <mergeCell ref="P84:Q84"/>
    <mergeCell ref="D85:E85"/>
    <mergeCell ref="N85:O85"/>
    <mergeCell ref="P85:Q85"/>
    <mergeCell ref="I87:J87"/>
    <mergeCell ref="N87:O87"/>
    <mergeCell ref="D83:E83"/>
    <mergeCell ref="P88:Q88"/>
    <mergeCell ref="P89:Q89"/>
    <mergeCell ref="N89:O89"/>
    <mergeCell ref="N93:O93"/>
    <mergeCell ref="P93:Q93"/>
    <mergeCell ref="I92:J92"/>
    <mergeCell ref="K92:L92"/>
    <mergeCell ref="N92:O92"/>
    <mergeCell ref="P92:Q92"/>
    <mergeCell ref="N91:O91"/>
    <mergeCell ref="P91:Q91"/>
    <mergeCell ref="I93:J93"/>
    <mergeCell ref="K93:L93"/>
    <mergeCell ref="I88:J88"/>
    <mergeCell ref="N88:O88"/>
    <mergeCell ref="K88:L88"/>
    <mergeCell ref="N90:O90"/>
    <mergeCell ref="P90:Q90"/>
    <mergeCell ref="D97:E97"/>
    <mergeCell ref="F97:G97"/>
    <mergeCell ref="I97:J97"/>
    <mergeCell ref="K97:L97"/>
    <mergeCell ref="N97:O97"/>
    <mergeCell ref="P95:Q95"/>
    <mergeCell ref="N94:O94"/>
    <mergeCell ref="P94:Q94"/>
    <mergeCell ref="P97:Q97"/>
    <mergeCell ref="D96:E96"/>
    <mergeCell ref="F96:G96"/>
    <mergeCell ref="I96:J96"/>
    <mergeCell ref="K96:L96"/>
    <mergeCell ref="N96:O96"/>
    <mergeCell ref="P96:Q96"/>
    <mergeCell ref="D99:E99"/>
    <mergeCell ref="F99:G99"/>
    <mergeCell ref="I99:J99"/>
    <mergeCell ref="K99:L99"/>
    <mergeCell ref="N99:O99"/>
    <mergeCell ref="P99:Q99"/>
    <mergeCell ref="D98:E98"/>
    <mergeCell ref="F98:G98"/>
    <mergeCell ref="I98:J98"/>
    <mergeCell ref="K98:L98"/>
    <mergeCell ref="N98:O98"/>
    <mergeCell ref="P98:Q98"/>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198" t="s">
        <v>400</v>
      </c>
      <c r="B1" s="209" t="s">
        <v>496</v>
      </c>
      <c r="C1" s="352"/>
      <c r="D1" s="352"/>
      <c r="E1" s="352"/>
      <c r="F1" s="402"/>
      <c r="G1" s="402"/>
      <c r="H1" s="402"/>
      <c r="I1" s="353"/>
      <c r="J1" s="20"/>
      <c r="K1" s="20"/>
      <c r="L1" s="20"/>
      <c r="M1" s="20"/>
      <c r="N1" s="20"/>
    </row>
    <row r="2" spans="1:14" ht="16.5" customHeight="1" thickBot="1">
      <c r="A2" s="404"/>
      <c r="B2" s="22"/>
      <c r="C2" s="23"/>
      <c r="D2" s="23"/>
      <c r="E2" s="23"/>
      <c r="I2" s="24"/>
      <c r="J2" s="20"/>
      <c r="K2" s="20"/>
      <c r="L2" s="20"/>
    </row>
    <row r="3" spans="1:14" ht="18" customHeight="1">
      <c r="B3" s="613"/>
      <c r="C3" s="5077" t="s">
        <v>386</v>
      </c>
      <c r="D3" s="4951"/>
      <c r="E3" s="5078"/>
      <c r="F3" s="614" t="s">
        <v>497</v>
      </c>
      <c r="G3" s="5077" t="s">
        <v>498</v>
      </c>
      <c r="H3" s="5079"/>
      <c r="I3" s="23"/>
    </row>
    <row r="4" spans="1:14" ht="27.75" customHeight="1">
      <c r="B4" s="625" t="s">
        <v>101</v>
      </c>
      <c r="C4" s="624" t="s">
        <v>499</v>
      </c>
      <c r="D4" s="626" t="s">
        <v>500</v>
      </c>
      <c r="E4" s="627" t="s">
        <v>501</v>
      </c>
      <c r="F4" s="628" t="s">
        <v>102</v>
      </c>
      <c r="G4" s="616" t="s">
        <v>502</v>
      </c>
      <c r="H4" s="617" t="s">
        <v>503</v>
      </c>
      <c r="I4" s="220"/>
    </row>
    <row r="5" spans="1:14" ht="12.75" customHeight="1">
      <c r="B5" s="878" t="s">
        <v>510</v>
      </c>
      <c r="C5" s="606">
        <v>446081</v>
      </c>
      <c r="D5" s="606">
        <v>1931624</v>
      </c>
      <c r="E5" s="633">
        <v>4.3302090875872317</v>
      </c>
      <c r="F5" s="606">
        <v>19192</v>
      </c>
      <c r="G5" s="633">
        <f t="shared" ref="G5:G10" si="0">SUM(D5/(F5*365)*100)</f>
        <v>27.574617277747006</v>
      </c>
      <c r="H5" s="649" t="s">
        <v>144</v>
      </c>
      <c r="I5" s="34"/>
    </row>
    <row r="6" spans="1:14" ht="12.75" customHeight="1">
      <c r="B6" s="878" t="s">
        <v>511</v>
      </c>
      <c r="C6" s="606">
        <v>428906</v>
      </c>
      <c r="D6" s="606">
        <v>1847915</v>
      </c>
      <c r="E6" s="633">
        <f t="shared" ref="E6:E24" si="1">SUM(D6/C6)</f>
        <v>4.3084382125687215</v>
      </c>
      <c r="F6" s="606">
        <v>19361</v>
      </c>
      <c r="G6" s="633">
        <f t="shared" si="0"/>
        <v>26.149376694994103</v>
      </c>
      <c r="H6" s="649">
        <f>SUM(G6/G5)*100-100</f>
        <v>-5.1686685925577081</v>
      </c>
      <c r="I6" s="34"/>
    </row>
    <row r="7" spans="1:14" ht="12.75" customHeight="1">
      <c r="B7" s="878" t="s">
        <v>512</v>
      </c>
      <c r="C7" s="606">
        <v>483173</v>
      </c>
      <c r="D7" s="606">
        <v>2003983</v>
      </c>
      <c r="E7" s="633">
        <f t="shared" si="1"/>
        <v>4.1475475657787166</v>
      </c>
      <c r="F7" s="606">
        <v>19314</v>
      </c>
      <c r="G7" s="633">
        <f t="shared" si="0"/>
        <v>28.426863330028183</v>
      </c>
      <c r="H7" s="649">
        <f>SUM(G7/G6)*100-100</f>
        <v>8.709525514120827</v>
      </c>
      <c r="I7" s="34"/>
    </row>
    <row r="8" spans="1:14" ht="12.75" customHeight="1">
      <c r="B8" s="878" t="s">
        <v>513</v>
      </c>
      <c r="C8" s="606">
        <v>475048</v>
      </c>
      <c r="D8" s="606">
        <v>1969918</v>
      </c>
      <c r="E8" s="633">
        <f>SUM(D8/C8)</f>
        <v>4.1467767467708523</v>
      </c>
      <c r="F8" s="606">
        <v>19620</v>
      </c>
      <c r="G8" s="633">
        <f t="shared" si="0"/>
        <v>27.50782679122506</v>
      </c>
      <c r="H8" s="649">
        <f>SUM(G8/G7)*100-100</f>
        <v>-3.2329860953470586</v>
      </c>
      <c r="I8" s="34"/>
    </row>
    <row r="9" spans="1:14" ht="12.75" customHeight="1">
      <c r="B9" s="878" t="s">
        <v>514</v>
      </c>
      <c r="C9" s="606">
        <v>484711</v>
      </c>
      <c r="D9" s="606">
        <v>1958622</v>
      </c>
      <c r="E9" s="633">
        <f t="shared" si="1"/>
        <v>4.0408036953978765</v>
      </c>
      <c r="F9" s="606">
        <v>19297</v>
      </c>
      <c r="G9" s="633">
        <f t="shared" si="0"/>
        <v>27.807885532636554</v>
      </c>
      <c r="H9" s="649">
        <f>SUM(G9/G8)*100-100</f>
        <v>1.0908122393267945</v>
      </c>
      <c r="I9" s="34"/>
    </row>
    <row r="10" spans="1:14" ht="12.75" customHeight="1" thickBot="1">
      <c r="B10" s="937" t="s">
        <v>515</v>
      </c>
      <c r="C10" s="638">
        <v>490083</v>
      </c>
      <c r="D10" s="638">
        <v>1888991</v>
      </c>
      <c r="E10" s="639">
        <f t="shared" si="1"/>
        <v>3.8544307800923518</v>
      </c>
      <c r="F10" s="638">
        <v>18698</v>
      </c>
      <c r="G10" s="639">
        <f t="shared" si="0"/>
        <v>27.678456563371366</v>
      </c>
      <c r="H10" s="650">
        <f>SUM(G10/G9)*100-100</f>
        <v>-0.46543980883869551</v>
      </c>
      <c r="I10" s="34"/>
      <c r="L10" s="840"/>
    </row>
    <row r="11" spans="1:14" ht="12.75" customHeight="1">
      <c r="B11" s="935" t="s">
        <v>421</v>
      </c>
      <c r="C11" s="634">
        <v>180016</v>
      </c>
      <c r="D11" s="634">
        <v>830982</v>
      </c>
      <c r="E11" s="635">
        <f t="shared" si="1"/>
        <v>4.6161563416585194</v>
      </c>
      <c r="F11" s="637"/>
      <c r="G11" s="635" t="e">
        <f>SUM(D11/(F11*90)*100)</f>
        <v>#DIV/0!</v>
      </c>
      <c r="H11" s="647" t="e">
        <f>SUM(G11/49.69)*100-100</f>
        <v>#DIV/0!</v>
      </c>
      <c r="I11" s="34"/>
      <c r="K11" s="629"/>
      <c r="L11" s="840"/>
    </row>
    <row r="12" spans="1:14" ht="12.75" customHeight="1">
      <c r="B12" s="938" t="s">
        <v>571</v>
      </c>
      <c r="C12" s="606">
        <v>79549</v>
      </c>
      <c r="D12" s="606">
        <v>230731</v>
      </c>
      <c r="E12" s="633">
        <f t="shared" si="1"/>
        <v>2.9004890067756981</v>
      </c>
      <c r="F12" s="636">
        <v>18791</v>
      </c>
      <c r="G12" s="633">
        <f>SUM(D12/(F12*90)*100)</f>
        <v>13.643115202904463</v>
      </c>
      <c r="H12" s="649">
        <f>SUM(G12/13.69)*100-100</f>
        <v>-0.3424747779074977</v>
      </c>
      <c r="I12" s="34"/>
      <c r="K12" s="629"/>
      <c r="L12" s="840"/>
    </row>
    <row r="13" spans="1:14" ht="12.75" customHeight="1">
      <c r="B13" s="938" t="s">
        <v>422</v>
      </c>
      <c r="C13" s="606">
        <v>148902</v>
      </c>
      <c r="D13" s="606">
        <v>580429</v>
      </c>
      <c r="E13" s="633">
        <f>SUM(D13/C13)</f>
        <v>3.8980604693019569</v>
      </c>
      <c r="F13" s="636">
        <v>18906</v>
      </c>
      <c r="G13" s="633">
        <f>SUM(D13/(F13*90)*100)</f>
        <v>34.11198091140966</v>
      </c>
      <c r="H13" s="649">
        <f>SUM(G13/35.13)*100-100</f>
        <v>-2.8978624781962594</v>
      </c>
      <c r="I13" s="34"/>
      <c r="L13" s="631"/>
    </row>
    <row r="14" spans="1:14" ht="12.75" customHeight="1">
      <c r="B14" s="939" t="s">
        <v>475</v>
      </c>
      <c r="C14" s="606">
        <v>92034</v>
      </c>
      <c r="D14" s="606">
        <v>266508</v>
      </c>
      <c r="E14" s="633">
        <f t="shared" si="1"/>
        <v>2.8957559162918054</v>
      </c>
      <c r="F14" s="636">
        <v>18906</v>
      </c>
      <c r="G14" s="633">
        <f>SUM(D14/(F14*90)*100)</f>
        <v>15.66275256532318</v>
      </c>
      <c r="H14" s="649">
        <f>SUM(G14/14.03)*100-100</f>
        <v>11.63758065091362</v>
      </c>
      <c r="K14" s="629"/>
      <c r="L14" s="245"/>
    </row>
    <row r="15" spans="1:14" ht="12.75" customHeight="1" thickBot="1">
      <c r="B15" s="937" t="s">
        <v>528</v>
      </c>
      <c r="C15" s="638">
        <f>SUM(C11:C14)</f>
        <v>500501</v>
      </c>
      <c r="D15" s="638">
        <f>SUM(D11:D14)</f>
        <v>1908650</v>
      </c>
      <c r="E15" s="639">
        <f t="shared" si="1"/>
        <v>3.8134788941480635</v>
      </c>
      <c r="F15" s="640">
        <v>18906</v>
      </c>
      <c r="G15" s="639">
        <f>SUM(D15/(F15*365)*100)</f>
        <v>27.65882832006654</v>
      </c>
      <c r="H15" s="650">
        <f t="shared" ref="H15:H24" si="2">SUM(G15/G10)*100-100</f>
        <v>-7.0915237848922175E-2</v>
      </c>
      <c r="K15" s="629"/>
    </row>
    <row r="16" spans="1:14" ht="12.75" customHeight="1">
      <c r="B16" s="940" t="s">
        <v>522</v>
      </c>
      <c r="C16" s="709">
        <v>201536</v>
      </c>
      <c r="D16" s="652">
        <v>955069</v>
      </c>
      <c r="E16" s="710">
        <f t="shared" si="1"/>
        <v>4.7389498650365196</v>
      </c>
      <c r="F16" s="712">
        <v>18927</v>
      </c>
      <c r="G16" s="710">
        <f>SUM(D16/(F16*90)*100)</f>
        <v>56.067405176614237</v>
      </c>
      <c r="H16" s="665" t="e">
        <f t="shared" si="2"/>
        <v>#DIV/0!</v>
      </c>
      <c r="K16" s="629"/>
    </row>
    <row r="17" spans="1:13" ht="12.75" customHeight="1">
      <c r="B17" s="941" t="s">
        <v>480</v>
      </c>
      <c r="C17" s="449">
        <v>79504</v>
      </c>
      <c r="D17" s="606">
        <v>213865</v>
      </c>
      <c r="E17" s="711">
        <f t="shared" si="1"/>
        <v>2.6899904407325419</v>
      </c>
      <c r="F17" s="450">
        <v>18889</v>
      </c>
      <c r="G17" s="711">
        <f>SUM(D17/(F17*90)*100)</f>
        <v>12.580220116352256</v>
      </c>
      <c r="H17" s="649">
        <f t="shared" si="2"/>
        <v>-7.7907066732525152</v>
      </c>
      <c r="K17" s="629"/>
    </row>
    <row r="18" spans="1:13" ht="12.75" customHeight="1">
      <c r="B18" s="941" t="s">
        <v>494</v>
      </c>
      <c r="C18" s="449">
        <v>151274</v>
      </c>
      <c r="D18" s="606">
        <v>542156</v>
      </c>
      <c r="E18" s="711">
        <f t="shared" si="1"/>
        <v>3.583933789018602</v>
      </c>
      <c r="F18" s="450">
        <v>18960</v>
      </c>
      <c r="G18" s="711">
        <f>SUM(D18/(F18*90)*100)</f>
        <v>31.771917487107359</v>
      </c>
      <c r="H18" s="649">
        <f t="shared" si="2"/>
        <v>-6.8599458658808175</v>
      </c>
      <c r="K18" s="629"/>
    </row>
    <row r="19" spans="1:13" ht="12.75" customHeight="1">
      <c r="B19" s="941" t="s">
        <v>424</v>
      </c>
      <c r="C19" s="449">
        <v>94736</v>
      </c>
      <c r="D19" s="606">
        <v>293272</v>
      </c>
      <c r="E19" s="711">
        <f t="shared" si="1"/>
        <v>3.0956764060124979</v>
      </c>
      <c r="F19" s="450">
        <v>18927</v>
      </c>
      <c r="G19" s="711">
        <f>SUM(D19/(F19*90)*100)</f>
        <v>17.216557181686362</v>
      </c>
      <c r="H19" s="649">
        <f t="shared" si="2"/>
        <v>9.9203802772397438</v>
      </c>
      <c r="K19" s="629"/>
    </row>
    <row r="20" spans="1:13" ht="12.75" customHeight="1" thickBot="1">
      <c r="B20" s="942" t="s">
        <v>526</v>
      </c>
      <c r="C20" s="715">
        <f>SUM(C16:C19)</f>
        <v>527050</v>
      </c>
      <c r="D20" s="638">
        <f>SUM(D16:D19)</f>
        <v>2004362</v>
      </c>
      <c r="E20" s="716">
        <f t="shared" si="1"/>
        <v>3.8029826392182904</v>
      </c>
      <c r="F20" s="717">
        <v>18927</v>
      </c>
      <c r="G20" s="716">
        <f>SUM(D20/(F20*365)*100)</f>
        <v>29.013592960987094</v>
      </c>
      <c r="H20" s="650">
        <f>SUM(G20/G15)*100-100</f>
        <v>4.8981273727263073</v>
      </c>
      <c r="K20" s="629"/>
    </row>
    <row r="21" spans="1:13" ht="12.75" customHeight="1">
      <c r="B21" s="940" t="s">
        <v>412</v>
      </c>
      <c r="C21" s="448">
        <v>183298</v>
      </c>
      <c r="D21" s="605">
        <v>877523</v>
      </c>
      <c r="E21" s="651">
        <f t="shared" si="1"/>
        <v>4.7874117557201936</v>
      </c>
      <c r="F21" s="700">
        <v>18934</v>
      </c>
      <c r="G21" s="710">
        <f>SUM(D21/(F21*90)*100)</f>
        <v>51.496015398518836</v>
      </c>
      <c r="H21" s="665">
        <f t="shared" si="2"/>
        <v>-8.1533821008754899</v>
      </c>
      <c r="L21" s="629"/>
    </row>
    <row r="22" spans="1:13" ht="12.75" customHeight="1">
      <c r="B22" s="941" t="s">
        <v>155</v>
      </c>
      <c r="C22" s="449">
        <v>85851</v>
      </c>
      <c r="D22" s="606">
        <v>252192</v>
      </c>
      <c r="E22" s="714">
        <f t="shared" si="1"/>
        <v>2.9375546004123425</v>
      </c>
      <c r="F22" s="676">
        <v>18817</v>
      </c>
      <c r="G22" s="714">
        <f>SUM(D22/(F22*90)*100)</f>
        <v>14.891498821987209</v>
      </c>
      <c r="H22" s="647">
        <f>SUM(G22/G17)*100-100</f>
        <v>18.372323252362349</v>
      </c>
      <c r="L22" s="629"/>
    </row>
    <row r="23" spans="1:13" ht="12.75" customHeight="1">
      <c r="A23" s="813"/>
      <c r="B23" s="943" t="s">
        <v>328</v>
      </c>
      <c r="C23" s="449">
        <v>166556</v>
      </c>
      <c r="D23" s="606">
        <v>570755</v>
      </c>
      <c r="E23" s="711">
        <f t="shared" si="1"/>
        <v>3.4268053987847931</v>
      </c>
      <c r="F23" s="676">
        <v>18892</v>
      </c>
      <c r="G23" s="711">
        <f>SUM(D23/(F23*90)*100)</f>
        <v>33.568294633825019</v>
      </c>
      <c r="H23" s="649">
        <f t="shared" si="2"/>
        <v>5.6539777539287996</v>
      </c>
      <c r="L23" s="629"/>
    </row>
    <row r="24" spans="1:13" ht="12.75" customHeight="1">
      <c r="A24" s="813"/>
      <c r="B24" s="944" t="s">
        <v>547</v>
      </c>
      <c r="C24" s="841">
        <v>98093</v>
      </c>
      <c r="D24" s="842">
        <v>310987</v>
      </c>
      <c r="E24" s="843">
        <f t="shared" si="1"/>
        <v>3.1703281579725364</v>
      </c>
      <c r="F24" s="676">
        <v>19072</v>
      </c>
      <c r="G24" s="643">
        <f>SUM(D24/(F24*90)*100)</f>
        <v>18.117717654735273</v>
      </c>
      <c r="H24" s="649">
        <f t="shared" si="2"/>
        <v>5.2342664305003836</v>
      </c>
      <c r="L24" s="629"/>
      <c r="M24" s="629"/>
    </row>
    <row r="25" spans="1:13" ht="12.75" customHeight="1" thickBot="1">
      <c r="A25" s="813"/>
      <c r="B25" s="945" t="s">
        <v>604</v>
      </c>
      <c r="C25" s="715">
        <f>SUM(C21:C24)</f>
        <v>533798</v>
      </c>
      <c r="D25" s="638">
        <f>SUM(D21:D24)</f>
        <v>2011457</v>
      </c>
      <c r="E25" s="716">
        <f t="shared" ref="E25:E31" si="3">SUM(D25/C25)</f>
        <v>3.7681988317678221</v>
      </c>
      <c r="F25" s="910">
        <v>19072</v>
      </c>
      <c r="G25" s="716">
        <f>SUM(D25/(F25*365)*100)</f>
        <v>28.894930242713983</v>
      </c>
      <c r="H25" s="650">
        <f t="shared" ref="H25:H30" si="4">SUM(G25/G20)*100-100</f>
        <v>-0.40899008417423488</v>
      </c>
      <c r="L25" s="629"/>
    </row>
    <row r="26" spans="1:13" ht="12.75" customHeight="1">
      <c r="A26" s="813"/>
      <c r="B26" s="961" t="s">
        <v>599</v>
      </c>
      <c r="C26" s="448">
        <v>182640</v>
      </c>
      <c r="D26" s="605">
        <v>855467</v>
      </c>
      <c r="E26" s="710">
        <f t="shared" si="3"/>
        <v>4.6838972842750763</v>
      </c>
      <c r="F26" s="700">
        <v>19004</v>
      </c>
      <c r="G26" s="710">
        <f>SUM(D26/(F26*90)*100)</f>
        <v>50.016780093079817</v>
      </c>
      <c r="H26" s="665">
        <f t="shared" si="4"/>
        <v>-2.8725238137193116</v>
      </c>
      <c r="L26" s="629"/>
    </row>
    <row r="27" spans="1:13" ht="12.75" customHeight="1">
      <c r="A27" s="813"/>
      <c r="B27" s="1206" t="s">
        <v>626</v>
      </c>
      <c r="C27" s="449">
        <v>93040</v>
      </c>
      <c r="D27" s="606">
        <v>252805</v>
      </c>
      <c r="E27" s="711">
        <f t="shared" si="3"/>
        <v>2.717164660361135</v>
      </c>
      <c r="F27" s="676">
        <v>18994</v>
      </c>
      <c r="G27" s="633">
        <f>SUM(D27/(F27*90)*100)</f>
        <v>14.788588209142068</v>
      </c>
      <c r="H27" s="647">
        <f t="shared" si="4"/>
        <v>-0.69106954293408762</v>
      </c>
      <c r="L27" s="629"/>
    </row>
    <row r="28" spans="1:13" ht="12.75" customHeight="1">
      <c r="A28" s="813"/>
      <c r="B28" s="1206" t="s">
        <v>638</v>
      </c>
      <c r="C28" s="449">
        <v>174024</v>
      </c>
      <c r="D28" s="606">
        <v>596611</v>
      </c>
      <c r="E28" s="711">
        <f t="shared" si="3"/>
        <v>3.4283259780260193</v>
      </c>
      <c r="F28" s="676">
        <v>19018</v>
      </c>
      <c r="G28" s="633">
        <f>SUM(D28/(F28*90)*100)</f>
        <v>34.856510206704762</v>
      </c>
      <c r="H28" s="647">
        <f t="shared" si="4"/>
        <v>3.8375961213760235</v>
      </c>
      <c r="L28" s="629"/>
      <c r="M28" s="629"/>
    </row>
    <row r="29" spans="1:13" ht="12.75" customHeight="1">
      <c r="A29" s="813"/>
      <c r="B29" s="1206" t="s">
        <v>639</v>
      </c>
      <c r="C29" s="449">
        <v>95855</v>
      </c>
      <c r="D29" s="606">
        <v>293704</v>
      </c>
      <c r="E29" s="711">
        <f t="shared" si="3"/>
        <v>3.0640446507746075</v>
      </c>
      <c r="F29" s="676">
        <v>19036</v>
      </c>
      <c r="G29" s="633">
        <f>SUM(D29/(F29*90)*100)</f>
        <v>17.143190679647919</v>
      </c>
      <c r="H29" s="647">
        <f t="shared" si="4"/>
        <v>-5.3788616958198929</v>
      </c>
      <c r="L29" s="629"/>
      <c r="M29" s="629"/>
    </row>
    <row r="30" spans="1:13" ht="12.75" customHeight="1" thickBot="1">
      <c r="A30" s="813"/>
      <c r="B30" s="793" t="s">
        <v>683</v>
      </c>
      <c r="C30" s="1617">
        <f>SUM(C26:C29)</f>
        <v>545559</v>
      </c>
      <c r="D30" s="678">
        <f>SUM(D26:D29)</f>
        <v>1998587</v>
      </c>
      <c r="E30" s="1618">
        <f t="shared" si="3"/>
        <v>3.6633746304249404</v>
      </c>
      <c r="F30" s="1619">
        <v>19036</v>
      </c>
      <c r="G30" s="679">
        <f>SUM(D30/(F30*365)*100)</f>
        <v>28.764345565863671</v>
      </c>
      <c r="H30" s="1620">
        <f t="shared" si="4"/>
        <v>-0.45192937222348917</v>
      </c>
      <c r="L30" s="629"/>
      <c r="M30" s="629"/>
    </row>
    <row r="31" spans="1:13" ht="12.75" customHeight="1">
      <c r="B31" s="1622" t="s">
        <v>689</v>
      </c>
      <c r="C31" s="605">
        <v>192296</v>
      </c>
      <c r="D31" s="605">
        <v>879526</v>
      </c>
      <c r="E31" s="651">
        <f t="shared" si="3"/>
        <v>4.5738132878479014</v>
      </c>
      <c r="F31" s="700"/>
      <c r="G31" s="651"/>
      <c r="H31" s="665"/>
      <c r="K31" s="629"/>
    </row>
    <row r="32" spans="1:13" ht="12.75" customHeight="1">
      <c r="B32" s="957" t="s">
        <v>707</v>
      </c>
      <c r="C32" s="606">
        <v>94873</v>
      </c>
      <c r="D32" s="606">
        <v>270219</v>
      </c>
      <c r="E32" s="633">
        <f>SUM(D32/C32)</f>
        <v>2.8482181442560055</v>
      </c>
      <c r="F32" s="676"/>
      <c r="G32" s="633"/>
      <c r="H32" s="649"/>
      <c r="K32" s="629"/>
    </row>
    <row r="33" spans="2:22" ht="12.75" customHeight="1">
      <c r="B33" s="1650" t="s">
        <v>708</v>
      </c>
      <c r="C33" s="646">
        <v>174759</v>
      </c>
      <c r="D33" s="646">
        <v>567118</v>
      </c>
      <c r="E33" s="633">
        <f>SUM(D33/C33)</f>
        <v>3.2451433116463244</v>
      </c>
      <c r="F33" s="1067"/>
      <c r="G33" s="508"/>
      <c r="H33" s="645"/>
      <c r="K33" s="629"/>
    </row>
    <row r="34" spans="2:22" ht="12.75" customHeight="1">
      <c r="B34" s="1234" t="s">
        <v>709</v>
      </c>
      <c r="C34" s="644">
        <v>107048</v>
      </c>
      <c r="D34" s="644">
        <v>306020</v>
      </c>
      <c r="E34" s="508">
        <f>SUM(D34/C34)</f>
        <v>2.8587175846349302</v>
      </c>
      <c r="F34" s="1067"/>
      <c r="G34" s="508"/>
      <c r="H34" s="645"/>
      <c r="K34" s="1689"/>
      <c r="L34" s="1689"/>
    </row>
    <row r="35" spans="2:22" ht="12.75" customHeight="1" thickBot="1">
      <c r="B35" s="945" t="s">
        <v>732</v>
      </c>
      <c r="C35" s="715">
        <f>SUM(C31:C34)</f>
        <v>568976</v>
      </c>
      <c r="D35" s="638">
        <f>SUM(D31:D34)</f>
        <v>2022883</v>
      </c>
      <c r="E35" s="716">
        <f>SUM(D35/C35)</f>
        <v>3.5553046174179577</v>
      </c>
      <c r="F35" s="910"/>
      <c r="G35" s="639"/>
      <c r="H35" s="1691"/>
      <c r="K35" s="629"/>
    </row>
    <row r="36" spans="2:22" ht="6" customHeight="1" thickBot="1">
      <c r="B36" s="1648"/>
      <c r="C36" s="1649"/>
      <c r="D36" s="1649"/>
      <c r="E36" s="683"/>
      <c r="F36" s="1690"/>
      <c r="G36" s="1653"/>
      <c r="H36" s="609"/>
      <c r="K36" s="629"/>
    </row>
    <row r="37" spans="2:22" ht="5.25" customHeight="1">
      <c r="B37" s="673"/>
      <c r="C37" s="621"/>
      <c r="D37" s="621"/>
      <c r="E37" s="610"/>
      <c r="F37" s="674"/>
      <c r="G37" s="610"/>
      <c r="H37" s="610"/>
      <c r="K37" s="629"/>
    </row>
    <row r="38" spans="2:22" ht="12.75" customHeight="1">
      <c r="B38" s="55" t="s">
        <v>505</v>
      </c>
      <c r="E38" s="55" t="s">
        <v>722</v>
      </c>
      <c r="K38" s="629"/>
    </row>
    <row r="39" spans="2:22" ht="10.5" customHeight="1">
      <c r="B39" s="55"/>
      <c r="E39" s="55"/>
      <c r="K39" s="629"/>
    </row>
    <row r="40" spans="2:22" ht="12.75" customHeight="1">
      <c r="B40" s="55"/>
      <c r="E40" s="55"/>
      <c r="K40" s="629"/>
      <c r="Q40" s="521" t="s">
        <v>624</v>
      </c>
      <c r="R40" s="521" t="s">
        <v>625</v>
      </c>
    </row>
    <row r="41" spans="2:22" ht="12.75" customHeight="1" thickBot="1">
      <c r="B41" s="55"/>
      <c r="E41" s="55"/>
      <c r="K41" s="629"/>
      <c r="Q41" s="521"/>
      <c r="R41" s="521"/>
    </row>
    <row r="42" spans="2:22" ht="12.75" customHeight="1">
      <c r="B42" s="55"/>
      <c r="E42" s="55"/>
      <c r="K42" s="629"/>
      <c r="P42" s="940" t="s">
        <v>412</v>
      </c>
      <c r="Q42" s="448">
        <v>183298</v>
      </c>
      <c r="R42" s="605">
        <v>877523</v>
      </c>
      <c r="S42" s="610"/>
      <c r="T42" s="674"/>
      <c r="U42" s="610"/>
      <c r="V42" s="610"/>
    </row>
    <row r="43" spans="2:22" ht="12.75" customHeight="1">
      <c r="B43" s="55"/>
      <c r="E43" s="55"/>
      <c r="K43" s="629"/>
      <c r="P43" s="941" t="s">
        <v>155</v>
      </c>
      <c r="Q43" s="449">
        <v>85851</v>
      </c>
      <c r="R43" s="606">
        <v>252192</v>
      </c>
      <c r="S43" s="610"/>
      <c r="T43" s="674"/>
      <c r="U43" s="610"/>
      <c r="V43" s="610"/>
    </row>
    <row r="44" spans="2:22" ht="12.75" customHeight="1">
      <c r="B44" s="55"/>
      <c r="E44" s="55"/>
      <c r="K44" s="629"/>
      <c r="P44" s="943" t="s">
        <v>328</v>
      </c>
      <c r="Q44" s="449">
        <v>166556</v>
      </c>
      <c r="R44" s="606">
        <v>570755</v>
      </c>
      <c r="S44" s="610"/>
      <c r="T44" s="674"/>
      <c r="U44" s="610"/>
      <c r="V44" s="610"/>
    </row>
    <row r="45" spans="2:22" ht="12.75" customHeight="1" thickBot="1">
      <c r="B45" s="55"/>
      <c r="E45" s="55"/>
      <c r="K45" s="629"/>
      <c r="P45" s="944" t="s">
        <v>547</v>
      </c>
      <c r="Q45" s="841">
        <v>98093</v>
      </c>
      <c r="R45" s="842">
        <v>310987</v>
      </c>
      <c r="S45" s="610"/>
      <c r="T45" s="674"/>
      <c r="U45" s="610"/>
      <c r="V45" s="610"/>
    </row>
    <row r="46" spans="2:22" ht="12.75" customHeight="1">
      <c r="B46" s="55"/>
      <c r="E46" s="55"/>
      <c r="K46" s="629"/>
      <c r="P46" s="961" t="s">
        <v>599</v>
      </c>
      <c r="Q46" s="448">
        <v>182640</v>
      </c>
      <c r="R46" s="605">
        <v>855467</v>
      </c>
      <c r="S46" s="610"/>
      <c r="T46" s="962"/>
      <c r="U46" s="610"/>
      <c r="V46" s="708"/>
    </row>
    <row r="47" spans="2:22" ht="12.75" customHeight="1">
      <c r="B47" s="55"/>
      <c r="E47" s="55"/>
      <c r="K47" s="629"/>
      <c r="P47" s="1206" t="s">
        <v>626</v>
      </c>
      <c r="Q47" s="449">
        <v>93040</v>
      </c>
      <c r="R47" s="606">
        <v>252805</v>
      </c>
      <c r="V47" s="610"/>
    </row>
    <row r="48" spans="2:22" ht="12.75" customHeight="1">
      <c r="B48" s="55"/>
      <c r="E48" s="55"/>
      <c r="K48" s="629"/>
      <c r="P48" s="1206" t="s">
        <v>638</v>
      </c>
      <c r="Q48" s="449">
        <v>174024</v>
      </c>
      <c r="R48" s="606">
        <v>596611</v>
      </c>
      <c r="V48" s="20"/>
    </row>
    <row r="49" spans="2:22" ht="12.75" customHeight="1" thickBot="1">
      <c r="B49" s="55"/>
      <c r="E49" s="55"/>
      <c r="K49" s="629"/>
      <c r="P49" s="1206" t="s">
        <v>639</v>
      </c>
      <c r="Q49" s="449">
        <v>95855</v>
      </c>
      <c r="R49" s="606">
        <v>293704</v>
      </c>
      <c r="V49" s="20"/>
    </row>
    <row r="50" spans="2:22" ht="12.75" customHeight="1">
      <c r="B50" s="55"/>
      <c r="E50" s="55"/>
      <c r="K50" s="629"/>
      <c r="P50" s="1622" t="s">
        <v>689</v>
      </c>
      <c r="Q50" s="605">
        <v>192296</v>
      </c>
      <c r="R50" s="605">
        <v>879526</v>
      </c>
    </row>
    <row r="51" spans="2:22" ht="12.75" customHeight="1">
      <c r="B51" s="55"/>
      <c r="E51" s="55"/>
      <c r="K51" s="629"/>
      <c r="P51" s="957" t="s">
        <v>707</v>
      </c>
      <c r="Q51" s="606">
        <v>94873</v>
      </c>
      <c r="R51" s="606">
        <v>270219</v>
      </c>
    </row>
    <row r="52" spans="2:22" ht="12.75" customHeight="1">
      <c r="B52" s="55"/>
      <c r="E52" s="55"/>
      <c r="K52" s="629"/>
      <c r="P52" s="1650" t="s">
        <v>708</v>
      </c>
      <c r="Q52" s="646">
        <v>174759</v>
      </c>
      <c r="R52" s="646">
        <v>567118</v>
      </c>
    </row>
    <row r="53" spans="2:22" ht="12.75" customHeight="1">
      <c r="B53" s="55"/>
      <c r="E53" s="55"/>
      <c r="K53" s="629"/>
      <c r="P53" s="1234" t="s">
        <v>709</v>
      </c>
      <c r="Q53" s="644">
        <v>107048</v>
      </c>
      <c r="R53" s="644">
        <v>306020</v>
      </c>
    </row>
    <row r="54" spans="2:22" ht="12.75" customHeight="1">
      <c r="B54" s="55"/>
      <c r="E54" s="55"/>
      <c r="K54" s="629"/>
    </row>
    <row r="55" spans="2:22" ht="12.75" customHeight="1">
      <c r="B55" s="55"/>
      <c r="E55" s="55"/>
      <c r="K55" s="629"/>
    </row>
    <row r="56" spans="2:22" ht="12.75" customHeight="1">
      <c r="B56" s="55"/>
      <c r="E56" s="55"/>
      <c r="K56" s="629"/>
    </row>
    <row r="57" spans="2:22" ht="12.75" customHeight="1">
      <c r="B57" s="55"/>
      <c r="E57" s="55"/>
      <c r="K57" s="629"/>
    </row>
    <row r="58" spans="2:22" ht="12.75" customHeight="1">
      <c r="B58" s="55"/>
      <c r="E58" s="55"/>
      <c r="K58" s="629"/>
    </row>
    <row r="59" spans="2:22" ht="12.75" customHeight="1">
      <c r="B59" s="55"/>
      <c r="E59" s="55"/>
      <c r="K59" s="629"/>
    </row>
    <row r="60" spans="2:22" ht="12.75" customHeight="1">
      <c r="B60" s="55"/>
      <c r="E60" s="55"/>
      <c r="K60" s="629"/>
    </row>
    <row r="61" spans="2:22" ht="12.75" customHeight="1">
      <c r="B61" s="55"/>
      <c r="E61" s="55"/>
      <c r="K61" s="629"/>
    </row>
    <row r="62" spans="2:22" ht="12.75" customHeight="1">
      <c r="B62" s="55"/>
      <c r="E62" s="55"/>
      <c r="K62" s="629"/>
    </row>
    <row r="63" spans="2:22" ht="12.75" customHeight="1">
      <c r="B63" s="55"/>
      <c r="E63" s="55"/>
      <c r="K63" s="629"/>
    </row>
    <row r="64" spans="2:22" ht="12.75" customHeight="1">
      <c r="B64" s="55"/>
      <c r="E64" s="55"/>
      <c r="K64" s="629"/>
    </row>
    <row r="65" spans="1:12" ht="24" customHeight="1">
      <c r="A65" s="198" t="s">
        <v>1</v>
      </c>
      <c r="B65" s="209" t="s">
        <v>506</v>
      </c>
      <c r="C65" s="352"/>
      <c r="D65" s="352"/>
      <c r="E65" s="352"/>
      <c r="F65" s="402"/>
      <c r="G65" s="402"/>
      <c r="H65" s="402"/>
      <c r="I65" s="353"/>
      <c r="J65" s="20"/>
      <c r="K65" s="20"/>
    </row>
    <row r="66" spans="1:12" ht="6" customHeight="1" thickBot="1">
      <c r="A66" s="404"/>
    </row>
    <row r="67" spans="1:12" ht="17.45" customHeight="1">
      <c r="A67" s="619" t="s">
        <v>96</v>
      </c>
      <c r="B67" s="5072" t="s">
        <v>507</v>
      </c>
      <c r="C67" s="5073"/>
      <c r="D67" s="5073"/>
      <c r="E67" s="5073"/>
      <c r="F67" s="5073"/>
      <c r="G67" s="5073"/>
      <c r="H67" s="5074"/>
      <c r="I67" s="23"/>
      <c r="J67" s="20"/>
      <c r="K67" s="20"/>
    </row>
    <row r="68" spans="1:12" ht="15.75" customHeight="1">
      <c r="B68" s="5080" t="s">
        <v>101</v>
      </c>
      <c r="C68" s="5075" t="s">
        <v>615</v>
      </c>
      <c r="D68" s="5070"/>
      <c r="E68" s="5076"/>
      <c r="F68" s="5069" t="s">
        <v>614</v>
      </c>
      <c r="G68" s="5070"/>
      <c r="H68" s="5071"/>
    </row>
    <row r="69" spans="1:12" ht="20.25" customHeight="1">
      <c r="B69" s="5081"/>
      <c r="C69" s="620" t="s">
        <v>508</v>
      </c>
      <c r="D69" s="641" t="s">
        <v>492</v>
      </c>
      <c r="E69" s="615" t="s">
        <v>493</v>
      </c>
      <c r="F69" s="620" t="s">
        <v>508</v>
      </c>
      <c r="G69" s="641" t="s">
        <v>492</v>
      </c>
      <c r="H69" s="642" t="s">
        <v>509</v>
      </c>
      <c r="L69" s="20"/>
    </row>
    <row r="70" spans="1:12" s="20" customFormat="1" ht="12.75" customHeight="1" thickBot="1">
      <c r="B70" s="946" t="s">
        <v>515</v>
      </c>
      <c r="C70" s="638">
        <v>593912</v>
      </c>
      <c r="D70" s="639">
        <f t="shared" ref="D70:D95" si="5">SUM(C70/D10)*100</f>
        <v>31.44070035272799</v>
      </c>
      <c r="E70" s="897" t="s">
        <v>616</v>
      </c>
      <c r="F70" s="638">
        <v>1295079</v>
      </c>
      <c r="G70" s="639">
        <f t="shared" ref="G70:G95" si="6">SUM(F70/D10)*100</f>
        <v>68.559299647272013</v>
      </c>
      <c r="H70" s="650">
        <v>-0.61644739669345938</v>
      </c>
      <c r="L70" s="621"/>
    </row>
    <row r="71" spans="1:12" s="20" customFormat="1" ht="12.75" customHeight="1">
      <c r="B71" s="947" t="s">
        <v>421</v>
      </c>
      <c r="C71" s="621">
        <v>430908</v>
      </c>
      <c r="D71" s="508">
        <f t="shared" si="5"/>
        <v>51.855274843498414</v>
      </c>
      <c r="E71" s="508">
        <v>9.5393281848178191</v>
      </c>
      <c r="F71" s="644">
        <v>400074</v>
      </c>
      <c r="G71" s="610">
        <f t="shared" si="6"/>
        <v>48.144725156501586</v>
      </c>
      <c r="H71" s="645">
        <v>-9.6280300069799551</v>
      </c>
      <c r="L71" s="621"/>
    </row>
    <row r="72" spans="1:12" s="20" customFormat="1" ht="12.75" customHeight="1">
      <c r="B72" s="939" t="s">
        <v>571</v>
      </c>
      <c r="C72" s="606">
        <v>81649</v>
      </c>
      <c r="D72" s="633">
        <f t="shared" si="5"/>
        <v>35.387095795536794</v>
      </c>
      <c r="E72" s="633">
        <v>6.2750559691778989</v>
      </c>
      <c r="F72" s="606">
        <v>149082</v>
      </c>
      <c r="G72" s="633">
        <f t="shared" si="6"/>
        <v>64.612904204463206</v>
      </c>
      <c r="H72" s="649">
        <v>0.36961483306738785</v>
      </c>
      <c r="L72" s="621"/>
    </row>
    <row r="73" spans="1:12" s="20" customFormat="1" ht="12.75" customHeight="1">
      <c r="B73" s="939" t="s">
        <v>422</v>
      </c>
      <c r="C73" s="606">
        <v>64191</v>
      </c>
      <c r="D73" s="633">
        <f t="shared" si="5"/>
        <v>11.059233773639843</v>
      </c>
      <c r="E73" s="633">
        <v>-0.14001026741961198</v>
      </c>
      <c r="F73" s="606">
        <v>516238</v>
      </c>
      <c r="G73" s="633">
        <f t="shared" si="6"/>
        <v>88.940766226360154</v>
      </c>
      <c r="H73" s="649">
        <v>-2.0497456554613507</v>
      </c>
      <c r="L73" s="621"/>
    </row>
    <row r="74" spans="1:12" s="20" customFormat="1" ht="12.75" customHeight="1">
      <c r="B74" s="939" t="s">
        <v>475</v>
      </c>
      <c r="C74" s="606">
        <v>76949</v>
      </c>
      <c r="D74" s="633">
        <f t="shared" si="5"/>
        <v>28.87305446740811</v>
      </c>
      <c r="E74" s="633">
        <v>29.497988926473795</v>
      </c>
      <c r="F74" s="606">
        <v>189559</v>
      </c>
      <c r="G74" s="633">
        <f t="shared" si="6"/>
        <v>71.12694553259189</v>
      </c>
      <c r="H74" s="649">
        <v>7.2117777476132403</v>
      </c>
      <c r="L74" s="621"/>
    </row>
    <row r="75" spans="1:12" s="20" customFormat="1" ht="12.75" customHeight="1" thickBot="1">
      <c r="B75" s="937" t="s">
        <v>528</v>
      </c>
      <c r="C75" s="638">
        <v>653697</v>
      </c>
      <c r="D75" s="639">
        <f t="shared" si="5"/>
        <v>34.249181358551859</v>
      </c>
      <c r="E75" s="639">
        <f t="shared" ref="E75:E82" si="7">SUM(C75/C70)*100-100</f>
        <v>10.066306119425093</v>
      </c>
      <c r="F75" s="638">
        <v>1254953</v>
      </c>
      <c r="G75" s="639">
        <f t="shared" si="6"/>
        <v>65.750818641448134</v>
      </c>
      <c r="H75" s="650">
        <f t="shared" ref="H75:H82" si="8">SUM(F75/F70)*100-100</f>
        <v>-3.0983438075978427</v>
      </c>
      <c r="L75" s="621"/>
    </row>
    <row r="76" spans="1:12" s="20" customFormat="1" ht="12.75" customHeight="1">
      <c r="B76" s="948" t="s">
        <v>522</v>
      </c>
      <c r="C76" s="448">
        <v>548670</v>
      </c>
      <c r="D76" s="651">
        <f t="shared" si="5"/>
        <v>57.448205312914567</v>
      </c>
      <c r="E76" s="710">
        <f t="shared" si="7"/>
        <v>27.328803364059141</v>
      </c>
      <c r="F76" s="605">
        <v>406399</v>
      </c>
      <c r="G76" s="710">
        <f t="shared" si="6"/>
        <v>42.55179468708544</v>
      </c>
      <c r="H76" s="665">
        <f t="shared" si="8"/>
        <v>1.5809575228582702</v>
      </c>
      <c r="L76" s="621"/>
    </row>
    <row r="77" spans="1:12" s="20" customFormat="1" ht="12.75" customHeight="1">
      <c r="B77" s="949" t="s">
        <v>480</v>
      </c>
      <c r="C77" s="449">
        <v>73375</v>
      </c>
      <c r="D77" s="633">
        <f t="shared" si="5"/>
        <v>34.309026722465106</v>
      </c>
      <c r="E77" s="714">
        <f t="shared" si="7"/>
        <v>-10.133620742446325</v>
      </c>
      <c r="F77" s="606">
        <v>140490</v>
      </c>
      <c r="G77" s="714">
        <f t="shared" si="6"/>
        <v>65.690973277534894</v>
      </c>
      <c r="H77" s="647">
        <f t="shared" si="8"/>
        <v>-5.7632712198655724</v>
      </c>
      <c r="L77" s="621"/>
    </row>
    <row r="78" spans="1:12" s="20" customFormat="1" ht="12.75" customHeight="1">
      <c r="B78" s="950" t="s">
        <v>494</v>
      </c>
      <c r="C78" s="713">
        <v>68688</v>
      </c>
      <c r="D78" s="633">
        <f t="shared" si="5"/>
        <v>12.669416182796095</v>
      </c>
      <c r="E78" s="714">
        <f t="shared" si="7"/>
        <v>7.0056549983642498</v>
      </c>
      <c r="F78" s="675">
        <v>473468</v>
      </c>
      <c r="G78" s="714">
        <f t="shared" si="6"/>
        <v>87.330583817203902</v>
      </c>
      <c r="H78" s="647">
        <f t="shared" si="8"/>
        <v>-8.284938342392465</v>
      </c>
      <c r="L78" s="621"/>
    </row>
    <row r="79" spans="1:12" s="20" customFormat="1" ht="12.75" customHeight="1">
      <c r="B79" s="950" t="s">
        <v>424</v>
      </c>
      <c r="C79" s="713">
        <v>105098</v>
      </c>
      <c r="D79" s="633">
        <f t="shared" si="5"/>
        <v>35.836356692763033</v>
      </c>
      <c r="E79" s="714">
        <f t="shared" si="7"/>
        <v>36.581372077609842</v>
      </c>
      <c r="F79" s="675">
        <v>188174</v>
      </c>
      <c r="G79" s="714">
        <f t="shared" si="6"/>
        <v>64.163643307236967</v>
      </c>
      <c r="H79" s="647">
        <f t="shared" si="8"/>
        <v>-0.73064322981235819</v>
      </c>
      <c r="L79" s="621"/>
    </row>
    <row r="80" spans="1:12" s="20" customFormat="1" ht="12.75" customHeight="1" thickBot="1">
      <c r="B80" s="951" t="s">
        <v>526</v>
      </c>
      <c r="C80" s="715">
        <f>SUM(C76:C79)</f>
        <v>795831</v>
      </c>
      <c r="D80" s="639">
        <f t="shared" si="5"/>
        <v>39.704953496424302</v>
      </c>
      <c r="E80" s="716">
        <f t="shared" si="7"/>
        <v>21.743101161547315</v>
      </c>
      <c r="F80" s="638">
        <f>SUM(F76:F79)</f>
        <v>1208531</v>
      </c>
      <c r="G80" s="716">
        <f t="shared" si="6"/>
        <v>60.295046503575698</v>
      </c>
      <c r="H80" s="650">
        <f t="shared" si="8"/>
        <v>-3.6991026755583647</v>
      </c>
    </row>
    <row r="81" spans="2:13" s="20" customFormat="1" ht="12.75" customHeight="1">
      <c r="B81" s="948" t="s">
        <v>412</v>
      </c>
      <c r="C81" s="718">
        <v>496656</v>
      </c>
      <c r="D81" s="635">
        <f t="shared" si="5"/>
        <v>56.597490891976619</v>
      </c>
      <c r="E81" s="714">
        <f t="shared" si="7"/>
        <v>-9.4800153097490352</v>
      </c>
      <c r="F81" s="646">
        <v>380867</v>
      </c>
      <c r="G81" s="714">
        <f t="shared" si="6"/>
        <v>43.402509108023381</v>
      </c>
      <c r="H81" s="647">
        <f t="shared" si="8"/>
        <v>-6.2824957738577041</v>
      </c>
    </row>
    <row r="82" spans="2:13" s="20" customFormat="1" ht="12.75" customHeight="1">
      <c r="B82" s="949" t="s">
        <v>207</v>
      </c>
      <c r="C82" s="449">
        <v>99306</v>
      </c>
      <c r="D82" s="635">
        <f t="shared" si="5"/>
        <v>39.377141225732778</v>
      </c>
      <c r="E82" s="714">
        <f t="shared" si="7"/>
        <v>35.340374787052809</v>
      </c>
      <c r="F82" s="606">
        <v>152886</v>
      </c>
      <c r="G82" s="714">
        <f t="shared" si="6"/>
        <v>60.622858774267229</v>
      </c>
      <c r="H82" s="647">
        <f t="shared" si="8"/>
        <v>8.8234038009822768</v>
      </c>
    </row>
    <row r="83" spans="2:13" s="20" customFormat="1" ht="12.75" customHeight="1">
      <c r="B83" s="952" t="s">
        <v>328</v>
      </c>
      <c r="C83" s="449">
        <v>76718</v>
      </c>
      <c r="D83" s="633">
        <f t="shared" si="5"/>
        <v>13.441494161242565</v>
      </c>
      <c r="E83" s="711">
        <f t="shared" ref="E83:E89" si="9">SUM(C83/C78)*100-100</f>
        <v>11.690542744001846</v>
      </c>
      <c r="F83" s="606">
        <v>494037</v>
      </c>
      <c r="G83" s="711">
        <f t="shared" si="6"/>
        <v>86.558505838757441</v>
      </c>
      <c r="H83" s="649">
        <f t="shared" ref="H83:H89" si="10">SUM(F83/F78)*100-100</f>
        <v>4.3443273885457927</v>
      </c>
    </row>
    <row r="84" spans="2:13" s="20" customFormat="1" ht="12.75" customHeight="1">
      <c r="B84" s="944" t="s">
        <v>547</v>
      </c>
      <c r="C84" s="606">
        <v>116941</v>
      </c>
      <c r="D84" s="633">
        <f t="shared" si="5"/>
        <v>37.603179554129277</v>
      </c>
      <c r="E84" s="633">
        <f t="shared" si="9"/>
        <v>11.268530324078483</v>
      </c>
      <c r="F84" s="621">
        <v>194046</v>
      </c>
      <c r="G84" s="711">
        <f t="shared" si="6"/>
        <v>62.396820445870723</v>
      </c>
      <c r="H84" s="649">
        <f t="shared" si="10"/>
        <v>3.120516118060948</v>
      </c>
    </row>
    <row r="85" spans="2:13" s="20" customFormat="1" ht="12.75" customHeight="1" thickBot="1">
      <c r="B85" s="945" t="s">
        <v>604</v>
      </c>
      <c r="C85" s="715">
        <f>SUM(C81:C84)</f>
        <v>789621</v>
      </c>
      <c r="D85" s="639">
        <f t="shared" si="5"/>
        <v>39.256171024287369</v>
      </c>
      <c r="E85" s="716">
        <f t="shared" si="9"/>
        <v>-0.78031642396439338</v>
      </c>
      <c r="F85" s="638">
        <f>SUM(F81:F84)</f>
        <v>1221836</v>
      </c>
      <c r="G85" s="716">
        <f t="shared" si="6"/>
        <v>60.743828975712631</v>
      </c>
      <c r="H85" s="650">
        <f t="shared" si="10"/>
        <v>1.1009233524005566</v>
      </c>
    </row>
    <row r="86" spans="2:13" s="20" customFormat="1" ht="12.75" customHeight="1">
      <c r="B86" s="961" t="s">
        <v>599</v>
      </c>
      <c r="C86" s="448">
        <v>486658</v>
      </c>
      <c r="D86" s="651">
        <f t="shared" si="5"/>
        <v>56.887992172696322</v>
      </c>
      <c r="E86" s="710">
        <f t="shared" si="9"/>
        <v>-2.0130633678038663</v>
      </c>
      <c r="F86" s="605">
        <v>368809</v>
      </c>
      <c r="G86" s="710">
        <f t="shared" si="6"/>
        <v>43.112007827303685</v>
      </c>
      <c r="H86" s="665">
        <f t="shared" si="10"/>
        <v>-3.1659345650843989</v>
      </c>
    </row>
    <row r="87" spans="2:13" s="20" customFormat="1" ht="12.75" customHeight="1">
      <c r="B87" s="1206" t="s">
        <v>626</v>
      </c>
      <c r="C87" s="449">
        <v>94491</v>
      </c>
      <c r="D87" s="633">
        <f t="shared" si="5"/>
        <v>37.377029726469019</v>
      </c>
      <c r="E87" s="711">
        <f t="shared" si="9"/>
        <v>-4.8486496284212421</v>
      </c>
      <c r="F87" s="606">
        <v>158314</v>
      </c>
      <c r="G87" s="633">
        <f t="shared" si="6"/>
        <v>62.622970273530989</v>
      </c>
      <c r="H87" s="649">
        <f t="shared" si="10"/>
        <v>3.5503577829232285</v>
      </c>
    </row>
    <row r="88" spans="2:13" s="20" customFormat="1" ht="12.75" customHeight="1">
      <c r="B88" s="1206" t="s">
        <v>638</v>
      </c>
      <c r="C88" s="718">
        <v>84459</v>
      </c>
      <c r="D88" s="635">
        <f t="shared" si="5"/>
        <v>14.156460407200001</v>
      </c>
      <c r="E88" s="714">
        <f t="shared" si="9"/>
        <v>10.090200474464922</v>
      </c>
      <c r="F88" s="646">
        <v>512152</v>
      </c>
      <c r="G88" s="635">
        <f t="shared" si="6"/>
        <v>85.843539592799999</v>
      </c>
      <c r="H88" s="647">
        <f t="shared" si="10"/>
        <v>3.6667294150033172</v>
      </c>
    </row>
    <row r="89" spans="2:13" s="20" customFormat="1" ht="12.75" customHeight="1">
      <c r="B89" s="1206" t="s">
        <v>639</v>
      </c>
      <c r="C89" s="1253">
        <v>113328</v>
      </c>
      <c r="D89" s="635">
        <f t="shared" si="5"/>
        <v>38.585787050908401</v>
      </c>
      <c r="E89" s="714">
        <f t="shared" si="9"/>
        <v>-3.089592187513361</v>
      </c>
      <c r="F89" s="644">
        <v>180376</v>
      </c>
      <c r="G89" s="635">
        <f t="shared" si="6"/>
        <v>61.414212949091606</v>
      </c>
      <c r="H89" s="647">
        <f t="shared" si="10"/>
        <v>-7.0447213547303278</v>
      </c>
    </row>
    <row r="90" spans="2:13" s="20" customFormat="1" ht="12.75" customHeight="1" thickBot="1">
      <c r="B90" s="1624" t="s">
        <v>683</v>
      </c>
      <c r="C90" s="1617">
        <f>SUM(C86:C89)</f>
        <v>778936</v>
      </c>
      <c r="D90" s="679">
        <f t="shared" si="5"/>
        <v>38.974335367937449</v>
      </c>
      <c r="E90" s="1618">
        <f t="shared" ref="E90:E95" si="11">SUM(C90/C85)*100-100</f>
        <v>-1.3531808297904888</v>
      </c>
      <c r="F90" s="678">
        <f>SUM(F86:F89)</f>
        <v>1219651</v>
      </c>
      <c r="G90" s="1618">
        <f t="shared" si="6"/>
        <v>61.025664632062551</v>
      </c>
      <c r="H90" s="681">
        <f t="shared" ref="H90:H95" si="12">SUM(F90/F85)*100-100</f>
        <v>-0.17882923731171729</v>
      </c>
    </row>
    <row r="91" spans="2:13" s="20" customFormat="1" ht="12.75" customHeight="1">
      <c r="B91" s="1627" t="s">
        <v>689</v>
      </c>
      <c r="C91" s="1626">
        <v>501940</v>
      </c>
      <c r="D91" s="651">
        <f t="shared" si="5"/>
        <v>57.069376004802585</v>
      </c>
      <c r="E91" s="651">
        <f t="shared" si="11"/>
        <v>3.1401929075449289</v>
      </c>
      <c r="F91" s="605">
        <v>377586</v>
      </c>
      <c r="G91" s="651">
        <f t="shared" si="6"/>
        <v>42.930623995197415</v>
      </c>
      <c r="H91" s="665">
        <f t="shared" si="12"/>
        <v>2.3798226182115911</v>
      </c>
    </row>
    <row r="92" spans="2:13" s="20" customFormat="1" ht="12.75" customHeight="1">
      <c r="B92" s="1654" t="s">
        <v>707</v>
      </c>
      <c r="C92" s="1655">
        <v>122991</v>
      </c>
      <c r="D92" s="633">
        <f t="shared" si="5"/>
        <v>45.51530425321684</v>
      </c>
      <c r="E92" s="633">
        <f t="shared" si="11"/>
        <v>30.161602692319917</v>
      </c>
      <c r="F92" s="606">
        <v>147228</v>
      </c>
      <c r="G92" s="633">
        <f t="shared" si="6"/>
        <v>54.48469574678316</v>
      </c>
      <c r="H92" s="649">
        <f t="shared" si="12"/>
        <v>-7.0025392574251271</v>
      </c>
    </row>
    <row r="93" spans="2:13" s="20" customFormat="1" ht="12.75" customHeight="1">
      <c r="B93" s="1650" t="s">
        <v>708</v>
      </c>
      <c r="C93" s="1655">
        <v>93298</v>
      </c>
      <c r="D93" s="633">
        <f t="shared" si="5"/>
        <v>16.451250004408255</v>
      </c>
      <c r="E93" s="633">
        <f t="shared" si="11"/>
        <v>10.465432931955149</v>
      </c>
      <c r="F93" s="606">
        <v>473820</v>
      </c>
      <c r="G93" s="633">
        <f t="shared" si="6"/>
        <v>83.548749995591749</v>
      </c>
      <c r="H93" s="649">
        <f t="shared" si="12"/>
        <v>-7.4844967900154558</v>
      </c>
    </row>
    <row r="94" spans="2:13" s="20" customFormat="1" ht="12.75" customHeight="1">
      <c r="B94" s="1234" t="s">
        <v>709</v>
      </c>
      <c r="C94" s="1688">
        <v>123442</v>
      </c>
      <c r="D94" s="633">
        <f t="shared" si="5"/>
        <v>40.337886412652765</v>
      </c>
      <c r="E94" s="633">
        <f t="shared" si="11"/>
        <v>8.9245376253000046</v>
      </c>
      <c r="F94" s="644">
        <v>182578</v>
      </c>
      <c r="G94" s="633">
        <f t="shared" si="6"/>
        <v>59.662113587347235</v>
      </c>
      <c r="H94" s="649">
        <f t="shared" si="12"/>
        <v>1.2207832527608957</v>
      </c>
      <c r="L94" s="204"/>
      <c r="M94" s="204"/>
    </row>
    <row r="95" spans="2:13" s="20" customFormat="1" ht="12.75" customHeight="1" thickBot="1">
      <c r="B95" s="945" t="s">
        <v>732</v>
      </c>
      <c r="C95" s="715">
        <f>SUM(C91:C94)</f>
        <v>841671</v>
      </c>
      <c r="D95" s="639">
        <f t="shared" si="5"/>
        <v>41.607497813763821</v>
      </c>
      <c r="E95" s="716">
        <f t="shared" si="11"/>
        <v>8.0539351114854156</v>
      </c>
      <c r="F95" s="638">
        <f>SUM(F91:F94)</f>
        <v>1181212</v>
      </c>
      <c r="G95" s="716">
        <f t="shared" si="6"/>
        <v>58.392502186236186</v>
      </c>
      <c r="H95" s="650">
        <f t="shared" si="12"/>
        <v>-3.1516392804171005</v>
      </c>
      <c r="L95" s="1692"/>
      <c r="M95" s="1692"/>
    </row>
    <row r="96" spans="2:13" s="20" customFormat="1" ht="4.5" customHeight="1" thickBot="1">
      <c r="B96" s="1651"/>
      <c r="C96" s="1652"/>
      <c r="D96" s="1653"/>
      <c r="E96" s="1653"/>
      <c r="F96" s="1649"/>
      <c r="G96" s="1653"/>
      <c r="H96" s="609"/>
    </row>
    <row r="97" spans="1:12" s="20" customFormat="1">
      <c r="B97" s="49" t="s">
        <v>505</v>
      </c>
      <c r="C97" s="621"/>
      <c r="D97" s="621"/>
      <c r="E97" s="55" t="s">
        <v>722</v>
      </c>
      <c r="J97" s="55"/>
      <c r="L97" s="621"/>
    </row>
    <row r="98" spans="1:12" s="20" customFormat="1" ht="10.5" customHeight="1">
      <c r="B98" s="618"/>
      <c r="C98" s="621"/>
      <c r="D98" s="621"/>
      <c r="E98" s="55">
        <v>748108</v>
      </c>
      <c r="J98" s="55"/>
      <c r="L98" s="621"/>
    </row>
    <row r="99" spans="1:12" ht="24" customHeight="1">
      <c r="A99" s="198" t="s">
        <v>2</v>
      </c>
      <c r="B99" s="209" t="s">
        <v>506</v>
      </c>
      <c r="C99" s="352"/>
      <c r="D99" s="352"/>
      <c r="E99" s="352"/>
      <c r="F99" s="402"/>
      <c r="G99" s="402"/>
      <c r="H99" s="402"/>
      <c r="I99" s="353"/>
      <c r="J99" s="20"/>
      <c r="K99" s="20"/>
    </row>
    <row r="100" spans="1:12" ht="6" customHeight="1" thickBot="1">
      <c r="A100" s="404"/>
    </row>
    <row r="101" spans="1:12" s="20" customFormat="1" ht="17.45" customHeight="1">
      <c r="B101" s="5072" t="s">
        <v>484</v>
      </c>
      <c r="C101" s="5073"/>
      <c r="D101" s="5073"/>
      <c r="E101" s="5073"/>
      <c r="F101" s="5073"/>
      <c r="G101" s="5073"/>
      <c r="H101" s="5074"/>
      <c r="J101" s="55"/>
      <c r="L101" s="621"/>
    </row>
    <row r="102" spans="1:12" s="20" customFormat="1" ht="15.75" customHeight="1">
      <c r="B102" s="5080" t="s">
        <v>101</v>
      </c>
      <c r="C102" s="5075" t="s">
        <v>615</v>
      </c>
      <c r="D102" s="5070"/>
      <c r="E102" s="5076"/>
      <c r="F102" s="5069" t="s">
        <v>614</v>
      </c>
      <c r="G102" s="5070"/>
      <c r="H102" s="5071"/>
      <c r="J102" s="55"/>
      <c r="L102" s="621"/>
    </row>
    <row r="103" spans="1:12" s="20" customFormat="1" ht="21.75" customHeight="1">
      <c r="B103" s="5081"/>
      <c r="C103" s="620" t="s">
        <v>508</v>
      </c>
      <c r="D103" s="641" t="s">
        <v>723</v>
      </c>
      <c r="E103" s="615" t="s">
        <v>493</v>
      </c>
      <c r="F103" s="620" t="s">
        <v>508</v>
      </c>
      <c r="G103" s="641" t="s">
        <v>723</v>
      </c>
      <c r="H103" s="642" t="s">
        <v>509</v>
      </c>
      <c r="J103" s="55"/>
      <c r="L103" s="621"/>
    </row>
    <row r="104" spans="1:12" s="20" customFormat="1" ht="13.7" customHeight="1" thickBot="1">
      <c r="A104" s="2"/>
      <c r="B104" s="946" t="s">
        <v>515</v>
      </c>
      <c r="C104" s="638">
        <v>128913</v>
      </c>
      <c r="D104" s="639">
        <f t="shared" ref="D104:D129" si="13">SUM(C104/C10)*100</f>
        <v>26.304319880510036</v>
      </c>
      <c r="E104" s="897" t="s">
        <v>617</v>
      </c>
      <c r="F104" s="638">
        <v>361170</v>
      </c>
      <c r="G104" s="639">
        <f t="shared" ref="G104:G129" si="14">SUM(F104/C10)*100</f>
        <v>73.695680119489964</v>
      </c>
      <c r="H104" s="650">
        <v>-72.284040051814429</v>
      </c>
      <c r="J104" s="55"/>
      <c r="K104" s="204"/>
      <c r="L104" s="621"/>
    </row>
    <row r="105" spans="1:12" s="20" customFormat="1" ht="13.7" customHeight="1">
      <c r="B105" s="947" t="s">
        <v>421</v>
      </c>
      <c r="C105" s="621">
        <v>72144</v>
      </c>
      <c r="D105" s="635">
        <f t="shared" si="13"/>
        <v>40.076437649986666</v>
      </c>
      <c r="E105" s="643">
        <v>15.01634117178159</v>
      </c>
      <c r="F105" s="652">
        <v>107872</v>
      </c>
      <c r="G105" s="651">
        <f t="shared" si="14"/>
        <v>59.923562350013334</v>
      </c>
      <c r="H105" s="645">
        <v>-2.9736098868481236</v>
      </c>
      <c r="J105" s="55"/>
      <c r="L105" s="621"/>
    </row>
    <row r="106" spans="1:12" s="20" customFormat="1" ht="13.7" customHeight="1">
      <c r="B106" s="939" t="s">
        <v>571</v>
      </c>
      <c r="C106" s="606">
        <v>17026</v>
      </c>
      <c r="D106" s="633">
        <f t="shared" si="13"/>
        <v>21.403160316283046</v>
      </c>
      <c r="E106" s="633">
        <v>-16.247724924984013</v>
      </c>
      <c r="F106" s="646">
        <v>62523</v>
      </c>
      <c r="G106" s="633">
        <f t="shared" si="14"/>
        <v>78.596839683716951</v>
      </c>
      <c r="H106" s="649">
        <v>4.1737478756373179</v>
      </c>
      <c r="J106" s="55"/>
      <c r="L106" s="621"/>
    </row>
    <row r="107" spans="1:12" s="20" customFormat="1" ht="13.7" customHeight="1">
      <c r="B107" s="939" t="s">
        <v>422</v>
      </c>
      <c r="C107" s="606">
        <v>29004</v>
      </c>
      <c r="D107" s="633">
        <f t="shared" si="13"/>
        <v>19.478583229238023</v>
      </c>
      <c r="E107" s="633">
        <v>-6.6164396793200098</v>
      </c>
      <c r="F107" s="606">
        <v>119898</v>
      </c>
      <c r="G107" s="633">
        <f t="shared" si="14"/>
        <v>80.521416770761974</v>
      </c>
      <c r="H107" s="649">
        <v>-2.4704111929068233</v>
      </c>
      <c r="J107" s="55"/>
      <c r="L107" s="621"/>
    </row>
    <row r="108" spans="1:12" s="20" customFormat="1" ht="13.7" customHeight="1">
      <c r="B108" s="939" t="s">
        <v>475</v>
      </c>
      <c r="C108" s="606">
        <v>18563</v>
      </c>
      <c r="D108" s="633">
        <f t="shared" si="13"/>
        <v>20.169719886129041</v>
      </c>
      <c r="E108" s="633">
        <v>25.425675675675691</v>
      </c>
      <c r="F108" s="606">
        <v>73471</v>
      </c>
      <c r="G108" s="633">
        <f t="shared" si="14"/>
        <v>79.83028011387097</v>
      </c>
      <c r="H108" s="649">
        <v>9.5944151911573812</v>
      </c>
      <c r="J108" s="55"/>
      <c r="L108" s="621"/>
    </row>
    <row r="109" spans="1:12" s="20" customFormat="1" ht="13.7" customHeight="1" thickBot="1">
      <c r="B109" s="937" t="s">
        <v>528</v>
      </c>
      <c r="C109" s="638">
        <v>136737</v>
      </c>
      <c r="D109" s="639">
        <f t="shared" si="13"/>
        <v>27.320025334614716</v>
      </c>
      <c r="E109" s="639">
        <f t="shared" ref="E109:E116" si="15">SUM(C109/C104)*100-100</f>
        <v>6.0692094668497418</v>
      </c>
      <c r="F109" s="638">
        <v>363764</v>
      </c>
      <c r="G109" s="639">
        <f t="shared" si="14"/>
        <v>72.679974665385288</v>
      </c>
      <c r="H109" s="650">
        <f t="shared" ref="H109:H116" si="16">SUM(F109/F104)*100-100</f>
        <v>0.71822133621286355</v>
      </c>
      <c r="J109" s="55"/>
      <c r="L109" s="621"/>
    </row>
    <row r="110" spans="1:12" s="20" customFormat="1" ht="13.7" customHeight="1">
      <c r="B110" s="953" t="s">
        <v>522</v>
      </c>
      <c r="C110" s="605">
        <v>90285</v>
      </c>
      <c r="D110" s="651">
        <f t="shared" si="13"/>
        <v>44.798447919974592</v>
      </c>
      <c r="E110" s="651">
        <f t="shared" si="15"/>
        <v>25.145542248835667</v>
      </c>
      <c r="F110" s="605">
        <v>111251</v>
      </c>
      <c r="G110" s="651">
        <f t="shared" si="14"/>
        <v>55.201552080025408</v>
      </c>
      <c r="H110" s="665">
        <f t="shared" si="16"/>
        <v>3.1324161969741908</v>
      </c>
      <c r="J110" s="55"/>
      <c r="L110" s="621"/>
    </row>
    <row r="111" spans="1:12" s="20" customFormat="1" ht="13.7" customHeight="1">
      <c r="B111" s="939" t="s">
        <v>480</v>
      </c>
      <c r="C111" s="606">
        <v>16929</v>
      </c>
      <c r="D111" s="635">
        <f t="shared" si="13"/>
        <v>21.293268263232036</v>
      </c>
      <c r="E111" s="635">
        <f t="shared" si="15"/>
        <v>-0.56971690355925375</v>
      </c>
      <c r="F111" s="606">
        <v>62575</v>
      </c>
      <c r="G111" s="635">
        <f t="shared" si="14"/>
        <v>78.706731736767964</v>
      </c>
      <c r="H111" s="647">
        <f t="shared" si="16"/>
        <v>8.3169393663126812E-2</v>
      </c>
      <c r="J111" s="55"/>
      <c r="L111" s="621"/>
    </row>
    <row r="112" spans="1:12" s="20" customFormat="1" ht="13.7" customHeight="1">
      <c r="B112" s="954" t="s">
        <v>494</v>
      </c>
      <c r="C112" s="675">
        <v>32980</v>
      </c>
      <c r="D112" s="635">
        <f t="shared" si="13"/>
        <v>21.801499266232135</v>
      </c>
      <c r="E112" s="635">
        <f t="shared" si="15"/>
        <v>13.708454006343956</v>
      </c>
      <c r="F112" s="675">
        <v>118294</v>
      </c>
      <c r="G112" s="635">
        <f t="shared" si="14"/>
        <v>78.198500733767858</v>
      </c>
      <c r="H112" s="647">
        <f t="shared" si="16"/>
        <v>-1.3378037998965766</v>
      </c>
      <c r="J112" s="55"/>
      <c r="L112" s="621"/>
    </row>
    <row r="113" spans="2:13" s="20" customFormat="1" ht="13.7" customHeight="1">
      <c r="B113" s="954" t="s">
        <v>424</v>
      </c>
      <c r="C113" s="675">
        <v>21919</v>
      </c>
      <c r="D113" s="635">
        <f t="shared" si="13"/>
        <v>23.136927883803413</v>
      </c>
      <c r="E113" s="635">
        <f t="shared" si="15"/>
        <v>18.078974303722447</v>
      </c>
      <c r="F113" s="675">
        <v>72817</v>
      </c>
      <c r="G113" s="635">
        <f t="shared" si="14"/>
        <v>76.863072116196591</v>
      </c>
      <c r="H113" s="647">
        <f t="shared" si="16"/>
        <v>-0.8901471328823618</v>
      </c>
      <c r="J113" s="55"/>
      <c r="K113" s="708"/>
      <c r="L113" s="621"/>
    </row>
    <row r="114" spans="2:13" s="20" customFormat="1" ht="13.7" customHeight="1" thickBot="1">
      <c r="B114" s="955" t="s">
        <v>526</v>
      </c>
      <c r="C114" s="638">
        <f>SUM(C110:C113)</f>
        <v>162113</v>
      </c>
      <c r="D114" s="639">
        <f t="shared" si="13"/>
        <v>30.758561806280238</v>
      </c>
      <c r="E114" s="639">
        <f>SUM(C114/C109)*100-100</f>
        <v>18.55825416675809</v>
      </c>
      <c r="F114" s="638">
        <f>SUM(F110:F113)</f>
        <v>364937</v>
      </c>
      <c r="G114" s="639">
        <f t="shared" si="14"/>
        <v>69.241438193719759</v>
      </c>
      <c r="H114" s="650">
        <f t="shared" si="16"/>
        <v>0.32246181590261358</v>
      </c>
      <c r="J114" s="55"/>
      <c r="L114" s="621"/>
    </row>
    <row r="115" spans="2:13" s="20" customFormat="1" ht="13.7" customHeight="1">
      <c r="B115" s="948" t="s">
        <v>412</v>
      </c>
      <c r="C115" s="448">
        <v>80196</v>
      </c>
      <c r="D115" s="651">
        <f t="shared" si="13"/>
        <v>43.751704874030267</v>
      </c>
      <c r="E115" s="710">
        <f t="shared" si="15"/>
        <v>-11.174613723209831</v>
      </c>
      <c r="F115" s="605">
        <v>103102</v>
      </c>
      <c r="G115" s="651">
        <f t="shared" si="14"/>
        <v>56.248295125969726</v>
      </c>
      <c r="H115" s="665">
        <f t="shared" si="16"/>
        <v>-7.3248779786249116</v>
      </c>
      <c r="J115" s="55"/>
      <c r="L115" s="621"/>
    </row>
    <row r="116" spans="2:13" s="20" customFormat="1" ht="13.7" customHeight="1">
      <c r="B116" s="949" t="s">
        <v>207</v>
      </c>
      <c r="C116" s="449">
        <v>22976</v>
      </c>
      <c r="D116" s="635">
        <f t="shared" si="13"/>
        <v>26.762646911509474</v>
      </c>
      <c r="E116" s="714">
        <f t="shared" si="15"/>
        <v>35.719770807490107</v>
      </c>
      <c r="F116" s="646">
        <v>62875</v>
      </c>
      <c r="G116" s="635">
        <f t="shared" si="14"/>
        <v>73.237353088490522</v>
      </c>
      <c r="H116" s="647">
        <f t="shared" si="16"/>
        <v>0.47942469037154467</v>
      </c>
      <c r="J116" s="55"/>
      <c r="L116" s="621"/>
    </row>
    <row r="117" spans="2:13" s="20" customFormat="1" ht="13.7" customHeight="1">
      <c r="B117" s="952" t="s">
        <v>328</v>
      </c>
      <c r="C117" s="449">
        <v>37195</v>
      </c>
      <c r="D117" s="633">
        <f t="shared" si="13"/>
        <v>22.331828334013785</v>
      </c>
      <c r="E117" s="711">
        <f t="shared" ref="E117:E124" si="17">SUM(C117/C112)*100-100</f>
        <v>12.780473013947841</v>
      </c>
      <c r="F117" s="606">
        <v>129361</v>
      </c>
      <c r="G117" s="633">
        <f t="shared" si="14"/>
        <v>77.668171665986222</v>
      </c>
      <c r="H117" s="649">
        <f t="shared" ref="H117:H124" si="18">SUM(F117/F112)*100-100</f>
        <v>9.3555040830473217</v>
      </c>
      <c r="J117" s="55"/>
      <c r="L117" s="621"/>
    </row>
    <row r="118" spans="2:13" s="20" customFormat="1" ht="13.7" customHeight="1">
      <c r="B118" s="944" t="s">
        <v>547</v>
      </c>
      <c r="C118" s="644">
        <v>23971</v>
      </c>
      <c r="D118" s="633">
        <f t="shared" si="13"/>
        <v>24.437013854199584</v>
      </c>
      <c r="E118" s="711">
        <f t="shared" si="17"/>
        <v>9.3617409553355486</v>
      </c>
      <c r="F118" s="644">
        <v>74122</v>
      </c>
      <c r="G118" s="633">
        <f t="shared" si="14"/>
        <v>75.562986145800409</v>
      </c>
      <c r="H118" s="649">
        <f t="shared" si="18"/>
        <v>1.7921639177664588</v>
      </c>
      <c r="J118" s="55"/>
      <c r="L118" s="621"/>
    </row>
    <row r="119" spans="2:13" s="20" customFormat="1" ht="13.7" customHeight="1" thickBot="1">
      <c r="B119" s="945" t="s">
        <v>604</v>
      </c>
      <c r="C119" s="638">
        <f>SUM(C115:C118)</f>
        <v>164338</v>
      </c>
      <c r="D119" s="639">
        <f t="shared" si="13"/>
        <v>30.78655221638148</v>
      </c>
      <c r="E119" s="639">
        <f t="shared" si="17"/>
        <v>1.3724994294103539</v>
      </c>
      <c r="F119" s="638">
        <f>SUM(F115:F118)</f>
        <v>369460</v>
      </c>
      <c r="G119" s="639">
        <f t="shared" si="14"/>
        <v>69.21344778361852</v>
      </c>
      <c r="H119" s="650">
        <f t="shared" si="18"/>
        <v>1.239392004647371</v>
      </c>
      <c r="J119" s="55"/>
      <c r="L119" s="621"/>
    </row>
    <row r="120" spans="2:13" s="20" customFormat="1" ht="13.7" customHeight="1">
      <c r="B120" s="961" t="s">
        <v>599</v>
      </c>
      <c r="C120" s="448">
        <v>79928</v>
      </c>
      <c r="D120" s="651">
        <f t="shared" si="13"/>
        <v>43.76259307928165</v>
      </c>
      <c r="E120" s="651">
        <f t="shared" si="17"/>
        <v>-0.3341812559229993</v>
      </c>
      <c r="F120" s="605">
        <v>102712</v>
      </c>
      <c r="G120" s="651">
        <f t="shared" si="14"/>
        <v>56.237406920718357</v>
      </c>
      <c r="H120" s="665">
        <f t="shared" si="18"/>
        <v>-0.37826618300323389</v>
      </c>
      <c r="J120" s="55"/>
      <c r="L120" s="621"/>
    </row>
    <row r="121" spans="2:13" s="20" customFormat="1" ht="13.7" customHeight="1">
      <c r="B121" s="1206" t="s">
        <v>626</v>
      </c>
      <c r="C121" s="449">
        <v>23639</v>
      </c>
      <c r="D121" s="633">
        <f t="shared" si="13"/>
        <v>25.407351676698191</v>
      </c>
      <c r="E121" s="633">
        <f t="shared" si="17"/>
        <v>2.8856197771587802</v>
      </c>
      <c r="F121" s="606">
        <v>69401</v>
      </c>
      <c r="G121" s="633">
        <f t="shared" si="14"/>
        <v>74.592648323301802</v>
      </c>
      <c r="H121" s="649">
        <f t="shared" si="18"/>
        <v>10.37932405566599</v>
      </c>
      <c r="J121" s="55"/>
      <c r="L121" s="621"/>
    </row>
    <row r="122" spans="2:13" s="20" customFormat="1" ht="13.7" customHeight="1">
      <c r="B122" s="1206" t="s">
        <v>638</v>
      </c>
      <c r="C122" s="449">
        <v>40880</v>
      </c>
      <c r="D122" s="633">
        <f t="shared" si="13"/>
        <v>23.491012733875788</v>
      </c>
      <c r="E122" s="633">
        <f t="shared" si="17"/>
        <v>9.9072455975265541</v>
      </c>
      <c r="F122" s="606">
        <v>133144</v>
      </c>
      <c r="G122" s="633">
        <f t="shared" si="14"/>
        <v>76.508987266124223</v>
      </c>
      <c r="H122" s="649">
        <f t="shared" si="18"/>
        <v>2.9243744250585451</v>
      </c>
      <c r="J122" s="55"/>
      <c r="L122" s="621"/>
    </row>
    <row r="123" spans="2:13" s="20" customFormat="1" ht="13.7" customHeight="1">
      <c r="B123" s="1206" t="s">
        <v>639</v>
      </c>
      <c r="C123" s="1253">
        <v>23413</v>
      </c>
      <c r="D123" s="633">
        <f t="shared" si="13"/>
        <v>24.425434249647907</v>
      </c>
      <c r="E123" s="633">
        <f t="shared" si="17"/>
        <v>-2.3278127737683008</v>
      </c>
      <c r="F123" s="644">
        <v>72442</v>
      </c>
      <c r="G123" s="633">
        <f t="shared" si="14"/>
        <v>75.574565750352093</v>
      </c>
      <c r="H123" s="649">
        <f t="shared" si="18"/>
        <v>-2.2665335527913442</v>
      </c>
      <c r="J123" s="55"/>
      <c r="L123" s="621"/>
    </row>
    <row r="124" spans="2:13" s="20" customFormat="1" ht="13.7" customHeight="1" thickBot="1">
      <c r="B124" s="1624" t="s">
        <v>683</v>
      </c>
      <c r="C124" s="678">
        <f>SUM(C120:C123)</f>
        <v>167860</v>
      </c>
      <c r="D124" s="679">
        <f t="shared" si="13"/>
        <v>30.768441176847965</v>
      </c>
      <c r="E124" s="679">
        <f t="shared" si="17"/>
        <v>2.1431440080809097</v>
      </c>
      <c r="F124" s="678">
        <f>SUM(F120:F123)</f>
        <v>377699</v>
      </c>
      <c r="G124" s="679">
        <f t="shared" si="14"/>
        <v>69.231558823152028</v>
      </c>
      <c r="H124" s="681">
        <f t="shared" si="18"/>
        <v>2.2300113679424101</v>
      </c>
      <c r="J124" s="55"/>
      <c r="L124" s="621"/>
    </row>
    <row r="125" spans="2:13" s="20" customFormat="1" ht="12.75" customHeight="1">
      <c r="B125" s="953" t="s">
        <v>689</v>
      </c>
      <c r="C125" s="605">
        <v>82844</v>
      </c>
      <c r="D125" s="1636">
        <f t="shared" si="13"/>
        <v>43.081499355160794</v>
      </c>
      <c r="E125" s="651">
        <f>SUM(C125/C120)*100-100</f>
        <v>3.648283455109592</v>
      </c>
      <c r="F125" s="605">
        <v>109452</v>
      </c>
      <c r="G125" s="1636">
        <f t="shared" si="14"/>
        <v>56.918500644839213</v>
      </c>
      <c r="H125" s="665">
        <f>SUM(F125/F120)*100-100</f>
        <v>6.5620375418646404</v>
      </c>
      <c r="J125" s="55"/>
      <c r="L125" s="621"/>
    </row>
    <row r="126" spans="2:13" s="20" customFormat="1" ht="12.75" customHeight="1">
      <c r="B126" s="939" t="s">
        <v>707</v>
      </c>
      <c r="C126" s="606">
        <v>31266</v>
      </c>
      <c r="D126" s="633">
        <f t="shared" si="13"/>
        <v>32.955635428414823</v>
      </c>
      <c r="E126" s="633">
        <f>SUM(C126/C121)*100-100</f>
        <v>32.264478192816938</v>
      </c>
      <c r="F126" s="606">
        <v>63607</v>
      </c>
      <c r="G126" s="633">
        <f t="shared" si="14"/>
        <v>67.044364571585163</v>
      </c>
      <c r="H126" s="649">
        <f>SUM(F126/F121)*100-100</f>
        <v>-8.3485828734456362</v>
      </c>
      <c r="J126" s="55"/>
      <c r="L126" s="621"/>
    </row>
    <row r="127" spans="2:13" s="20" customFormat="1" ht="12.75" customHeight="1">
      <c r="B127" s="1650" t="s">
        <v>708</v>
      </c>
      <c r="C127" s="606">
        <v>44344</v>
      </c>
      <c r="D127" s="635">
        <f t="shared" si="13"/>
        <v>25.374372707557264</v>
      </c>
      <c r="E127" s="633">
        <f>SUM(C127/C122)*100-100</f>
        <v>8.4735812133072415</v>
      </c>
      <c r="F127" s="606">
        <v>130415</v>
      </c>
      <c r="G127" s="633">
        <f t="shared" si="14"/>
        <v>74.625627292442729</v>
      </c>
      <c r="H127" s="649">
        <f>SUM(F127/F122)*100-100</f>
        <v>-2.0496605179354646</v>
      </c>
      <c r="J127" s="55"/>
      <c r="L127" s="621"/>
    </row>
    <row r="128" spans="2:13" s="20" customFormat="1" ht="12.75" customHeight="1">
      <c r="B128" s="1234" t="s">
        <v>709</v>
      </c>
      <c r="C128" s="644">
        <v>28418</v>
      </c>
      <c r="D128" s="635">
        <f t="shared" si="13"/>
        <v>26.546969583738132</v>
      </c>
      <c r="E128" s="633">
        <f>SUM(C128/C123)*100-100</f>
        <v>21.377012770682953</v>
      </c>
      <c r="F128" s="644">
        <v>78630</v>
      </c>
      <c r="G128" s="633">
        <f t="shared" si="14"/>
        <v>73.453030416261868</v>
      </c>
      <c r="H128" s="649">
        <f>SUM(F128/F123)*100-100</f>
        <v>8.5420060186079922</v>
      </c>
      <c r="J128" s="55"/>
      <c r="L128" s="204"/>
      <c r="M128" s="204"/>
    </row>
    <row r="129" spans="2:13" s="20" customFormat="1" ht="12.75" customHeight="1" thickBot="1">
      <c r="B129" s="945" t="s">
        <v>732</v>
      </c>
      <c r="C129" s="638">
        <f>SUM(C125:C128)</f>
        <v>186872</v>
      </c>
      <c r="D129" s="639">
        <f t="shared" si="13"/>
        <v>32.843564579173815</v>
      </c>
      <c r="E129" s="639">
        <f>SUM(C129/C124)*100-100</f>
        <v>11.326105087572969</v>
      </c>
      <c r="F129" s="638">
        <f>SUM(F125:F128)</f>
        <v>382104</v>
      </c>
      <c r="G129" s="639">
        <f t="shared" si="14"/>
        <v>67.156435420826185</v>
      </c>
      <c r="H129" s="650">
        <f>SUM(F129/F124)*100-100</f>
        <v>1.1662726139068553</v>
      </c>
      <c r="J129" s="55"/>
      <c r="K129" s="1692"/>
      <c r="L129" s="1692"/>
      <c r="M129" s="1692"/>
    </row>
    <row r="130" spans="2:13" s="20" customFormat="1" ht="5.25" customHeight="1" thickBot="1">
      <c r="B130" s="1656"/>
      <c r="C130" s="1649"/>
      <c r="D130" s="1653"/>
      <c r="E130" s="1653"/>
      <c r="F130" s="1649"/>
      <c r="G130" s="1653"/>
      <c r="H130" s="609"/>
      <c r="J130" s="55"/>
      <c r="L130" s="621"/>
    </row>
    <row r="131" spans="2:13" s="20" customFormat="1">
      <c r="B131" s="49" t="s">
        <v>505</v>
      </c>
      <c r="C131" s="621"/>
      <c r="D131" s="621"/>
      <c r="E131" s="55" t="s">
        <v>722</v>
      </c>
      <c r="J131" s="49"/>
      <c r="L131" s="621"/>
    </row>
    <row r="132" spans="2:13" s="20" customFormat="1">
      <c r="B132" s="623"/>
      <c r="C132" s="621"/>
      <c r="D132" s="621"/>
      <c r="E132" s="49"/>
      <c r="L132" s="621"/>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198" t="s">
        <v>427</v>
      </c>
      <c r="B1" s="209" t="s">
        <v>425</v>
      </c>
      <c r="C1" s="352"/>
      <c r="D1" s="352"/>
      <c r="E1" s="352"/>
      <c r="F1" s="402"/>
      <c r="G1" s="402"/>
      <c r="H1" s="402"/>
      <c r="I1" s="353"/>
      <c r="J1" s="20"/>
      <c r="K1" s="20"/>
      <c r="L1" s="20"/>
      <c r="M1" s="20"/>
      <c r="N1" s="20"/>
    </row>
    <row r="2" spans="1:14" ht="21.2" customHeight="1" thickBot="1">
      <c r="A2" s="404"/>
      <c r="B2" s="22"/>
      <c r="C2" s="23"/>
      <c r="D2" s="23"/>
      <c r="E2" s="23"/>
      <c r="I2" s="24"/>
      <c r="J2" s="20"/>
      <c r="K2" s="20"/>
      <c r="L2" s="20"/>
    </row>
    <row r="3" spans="1:14" ht="21.75" customHeight="1">
      <c r="B3" s="5082" t="s">
        <v>101</v>
      </c>
      <c r="C3" s="5077" t="s">
        <v>386</v>
      </c>
      <c r="D3" s="4951"/>
      <c r="E3" s="5078"/>
      <c r="F3" s="614" t="s">
        <v>497</v>
      </c>
      <c r="G3" s="5077" t="s">
        <v>498</v>
      </c>
      <c r="H3" s="5079"/>
      <c r="I3" s="23"/>
    </row>
    <row r="4" spans="1:14" ht="29.25" customHeight="1">
      <c r="B4" s="5081"/>
      <c r="C4" s="661" t="s">
        <v>499</v>
      </c>
      <c r="D4" s="662" t="s">
        <v>500</v>
      </c>
      <c r="E4" s="615" t="s">
        <v>501</v>
      </c>
      <c r="F4" s="663" t="s">
        <v>102</v>
      </c>
      <c r="G4" s="663" t="s">
        <v>502</v>
      </c>
      <c r="H4" s="664" t="s">
        <v>503</v>
      </c>
      <c r="I4" s="220"/>
    </row>
    <row r="5" spans="1:14" ht="15" customHeight="1" thickBot="1">
      <c r="B5" s="937" t="s">
        <v>515</v>
      </c>
      <c r="C5" s="638">
        <v>154438</v>
      </c>
      <c r="D5" s="638">
        <v>648167</v>
      </c>
      <c r="E5" s="639">
        <v>4.1969398723112183</v>
      </c>
      <c r="F5" s="638">
        <v>4958</v>
      </c>
      <c r="G5" s="639">
        <v>35.816861637757157</v>
      </c>
      <c r="H5" s="650">
        <v>28.80109706910622</v>
      </c>
      <c r="I5" s="34"/>
      <c r="L5" s="630"/>
    </row>
    <row r="6" spans="1:14" ht="15" customHeight="1">
      <c r="B6" s="938" t="s">
        <v>422</v>
      </c>
      <c r="C6" s="606">
        <v>50748</v>
      </c>
      <c r="D6" s="606">
        <v>167626</v>
      </c>
      <c r="E6" s="633">
        <v>3.3031055411050683</v>
      </c>
      <c r="F6" s="636">
        <v>4982</v>
      </c>
      <c r="G6" s="633">
        <v>37.384807529327801</v>
      </c>
      <c r="H6" s="649">
        <v>6.4184672056014875</v>
      </c>
      <c r="I6" s="34"/>
      <c r="L6" s="631"/>
    </row>
    <row r="7" spans="1:14" ht="15" customHeight="1">
      <c r="B7" s="939" t="s">
        <v>475</v>
      </c>
      <c r="C7" s="606">
        <v>30438</v>
      </c>
      <c r="D7" s="606">
        <v>98781</v>
      </c>
      <c r="E7" s="633">
        <v>3.2453183520599249</v>
      </c>
      <c r="F7" s="636">
        <v>4982</v>
      </c>
      <c r="G7" s="633">
        <v>22.030643650475042</v>
      </c>
      <c r="H7" s="649">
        <v>57.025257665538419</v>
      </c>
      <c r="K7" s="629"/>
      <c r="L7" s="632"/>
    </row>
    <row r="8" spans="1:14" ht="15" customHeight="1" thickBot="1">
      <c r="B8" s="955" t="s">
        <v>528</v>
      </c>
      <c r="C8" s="678">
        <v>164791</v>
      </c>
      <c r="D8" s="678">
        <v>691217</v>
      </c>
      <c r="E8" s="679">
        <v>4.1945069815705951</v>
      </c>
      <c r="F8" s="680">
        <v>4982</v>
      </c>
      <c r="G8" s="679">
        <v>38.011746396616864</v>
      </c>
      <c r="H8" s="681">
        <v>6.1280767172127639</v>
      </c>
      <c r="K8" s="629"/>
    </row>
    <row r="9" spans="1:14" ht="15" customHeight="1">
      <c r="B9" s="956" t="s">
        <v>522</v>
      </c>
      <c r="C9" s="652">
        <v>64688</v>
      </c>
      <c r="D9" s="652">
        <v>389416</v>
      </c>
      <c r="E9" s="651">
        <v>6.0199109572099925</v>
      </c>
      <c r="F9" s="666">
        <v>5000</v>
      </c>
      <c r="G9" s="651">
        <v>86.536888888888882</v>
      </c>
      <c r="H9" s="665">
        <v>11.088868124280779</v>
      </c>
      <c r="K9" s="629"/>
    </row>
    <row r="10" spans="1:14" ht="15" customHeight="1">
      <c r="B10" s="938" t="s">
        <v>480</v>
      </c>
      <c r="C10" s="606">
        <v>23689</v>
      </c>
      <c r="D10" s="606">
        <v>75618</v>
      </c>
      <c r="E10" s="633">
        <v>3.1921144835155557</v>
      </c>
      <c r="F10" s="676">
        <v>5000</v>
      </c>
      <c r="G10" s="633">
        <v>16.803999999999998</v>
      </c>
      <c r="H10" s="649">
        <v>-2.4144862064499506</v>
      </c>
      <c r="K10" s="629"/>
    </row>
    <row r="11" spans="1:14" ht="15" customHeight="1">
      <c r="B11" s="938" t="s">
        <v>494</v>
      </c>
      <c r="C11" s="606">
        <v>52761</v>
      </c>
      <c r="D11" s="606">
        <v>161505</v>
      </c>
      <c r="E11" s="633">
        <v>3.0610678341957129</v>
      </c>
      <c r="F11" s="676"/>
      <c r="G11" s="633">
        <v>35.89</v>
      </c>
      <c r="H11" s="649">
        <v>-3.9984358035149654</v>
      </c>
      <c r="K11" s="629"/>
    </row>
    <row r="12" spans="1:14" ht="15" customHeight="1">
      <c r="B12" s="938" t="s">
        <v>424</v>
      </c>
      <c r="C12" s="606">
        <v>30075</v>
      </c>
      <c r="D12" s="606">
        <v>117363</v>
      </c>
      <c r="E12" s="633">
        <f t="shared" ref="E12:E22" si="0">SUM(D12/C12)</f>
        <v>3.9023441396508729</v>
      </c>
      <c r="F12" s="676">
        <v>5000</v>
      </c>
      <c r="G12" s="633">
        <f>SUM(D12/(F12*90)*100)</f>
        <v>26.080666666666669</v>
      </c>
      <c r="H12" s="649">
        <f t="shared" ref="H12:H17" si="1">SUM(G12/G7)*100-100</f>
        <v>18.383589151759978</v>
      </c>
      <c r="K12" s="629"/>
    </row>
    <row r="13" spans="1:14" ht="15" customHeight="1" thickBot="1">
      <c r="B13" s="937" t="s">
        <v>526</v>
      </c>
      <c r="C13" s="638">
        <f>SUM(C9:C12)</f>
        <v>171213</v>
      </c>
      <c r="D13" s="638">
        <f>SUM(D9:D12)</f>
        <v>743902</v>
      </c>
      <c r="E13" s="639">
        <f>SUM(D13/C13)</f>
        <v>4.3448920350674305</v>
      </c>
      <c r="F13" s="640">
        <v>5000</v>
      </c>
      <c r="G13" s="639">
        <f>SUM(D13/(F13*365)*100)</f>
        <v>40.761753424657535</v>
      </c>
      <c r="H13" s="650">
        <f t="shared" si="1"/>
        <v>7.2346242641601748</v>
      </c>
      <c r="K13" s="629"/>
    </row>
    <row r="14" spans="1:14" ht="15" customHeight="1">
      <c r="B14" s="956" t="s">
        <v>412</v>
      </c>
      <c r="C14" s="605">
        <v>57813</v>
      </c>
      <c r="D14" s="605">
        <v>350926</v>
      </c>
      <c r="E14" s="651">
        <f t="shared" si="0"/>
        <v>6.0700188538909936</v>
      </c>
      <c r="F14" s="666">
        <v>5000</v>
      </c>
      <c r="G14" s="651">
        <f>SUM(D14/(F14*90)*100)</f>
        <v>77.983555555555554</v>
      </c>
      <c r="H14" s="665">
        <f t="shared" si="1"/>
        <v>-9.8840314727694789</v>
      </c>
      <c r="K14" s="629"/>
    </row>
    <row r="15" spans="1:14" ht="15" customHeight="1">
      <c r="B15" s="938" t="s">
        <v>207</v>
      </c>
      <c r="C15" s="606">
        <v>25942</v>
      </c>
      <c r="D15" s="606">
        <v>91990</v>
      </c>
      <c r="E15" s="633">
        <f t="shared" si="0"/>
        <v>3.5459872022203376</v>
      </c>
      <c r="F15" s="676">
        <v>5000</v>
      </c>
      <c r="G15" s="633">
        <f>SUM(D15/(F15*90)*100)</f>
        <v>20.442222222222224</v>
      </c>
      <c r="H15" s="649">
        <f t="shared" si="1"/>
        <v>21.65092967282925</v>
      </c>
      <c r="K15" s="629"/>
    </row>
    <row r="16" spans="1:14" ht="15" customHeight="1">
      <c r="B16" s="957" t="s">
        <v>328</v>
      </c>
      <c r="C16" s="606">
        <v>59016</v>
      </c>
      <c r="D16" s="606">
        <v>171170</v>
      </c>
      <c r="E16" s="633">
        <f t="shared" si="0"/>
        <v>2.9003998915548328</v>
      </c>
      <c r="F16" s="676">
        <v>5000</v>
      </c>
      <c r="G16" s="633">
        <f>SUM(D16/(F16*90)*100)</f>
        <v>38.037777777777777</v>
      </c>
      <c r="H16" s="649">
        <f t="shared" si="1"/>
        <v>5.9843348503142266</v>
      </c>
      <c r="K16" s="629"/>
    </row>
    <row r="17" spans="2:12" ht="15" customHeight="1">
      <c r="B17" s="944" t="s">
        <v>547</v>
      </c>
      <c r="C17" s="606">
        <v>31404</v>
      </c>
      <c r="D17" s="606">
        <v>125884</v>
      </c>
      <c r="E17" s="633">
        <f t="shared" si="0"/>
        <v>4.0085339447204174</v>
      </c>
      <c r="F17" s="676">
        <v>5041</v>
      </c>
      <c r="G17" s="633">
        <f>SUM(D17/(F17*90)*100)</f>
        <v>27.746699288060128</v>
      </c>
      <c r="H17" s="649">
        <f t="shared" si="1"/>
        <v>6.3879985994483377</v>
      </c>
      <c r="K17" s="629"/>
    </row>
    <row r="18" spans="2:12" ht="15" customHeight="1" thickBot="1">
      <c r="B18" s="945" t="s">
        <v>604</v>
      </c>
      <c r="C18" s="638">
        <f>SUM(C14:C17)</f>
        <v>174175</v>
      </c>
      <c r="D18" s="638">
        <f>SUM(D14:D17)</f>
        <v>739970</v>
      </c>
      <c r="E18" s="639">
        <f t="shared" si="0"/>
        <v>4.2484283048657963</v>
      </c>
      <c r="F18" s="963">
        <v>5041</v>
      </c>
      <c r="G18" s="639">
        <f>SUM(D18/(F18*365)*100)</f>
        <v>40.216525857828813</v>
      </c>
      <c r="H18" s="650">
        <f t="shared" ref="H18:H24" si="2">SUM(G18/G13)*100-100</f>
        <v>-1.3375959594979179</v>
      </c>
      <c r="K18" s="629"/>
    </row>
    <row r="19" spans="2:12" ht="15" customHeight="1">
      <c r="B19" s="961" t="s">
        <v>599</v>
      </c>
      <c r="C19" s="605">
        <v>59822</v>
      </c>
      <c r="D19" s="605">
        <v>348878</v>
      </c>
      <c r="E19" s="651">
        <f t="shared" si="0"/>
        <v>5.8319347397278589</v>
      </c>
      <c r="F19" s="700">
        <v>5041</v>
      </c>
      <c r="G19" s="651">
        <f>SUM(D19/(F19*90)*100)</f>
        <v>76.89788181357315</v>
      </c>
      <c r="H19" s="665">
        <f t="shared" si="2"/>
        <v>-1.3921829214480539</v>
      </c>
      <c r="K19" s="629"/>
    </row>
    <row r="20" spans="2:12" ht="15" customHeight="1">
      <c r="B20" s="1206" t="s">
        <v>626</v>
      </c>
      <c r="C20" s="606">
        <v>27613</v>
      </c>
      <c r="D20" s="606">
        <v>94265</v>
      </c>
      <c r="E20" s="633">
        <f t="shared" si="0"/>
        <v>3.4137906058740448</v>
      </c>
      <c r="F20" s="676">
        <v>5041</v>
      </c>
      <c r="G20" s="633">
        <f>SUM(D20/(F20*90)*100)</f>
        <v>20.777403072582601</v>
      </c>
      <c r="H20" s="647">
        <f t="shared" si="2"/>
        <v>1.6396497734772169</v>
      </c>
      <c r="K20" s="629"/>
    </row>
    <row r="21" spans="2:12" ht="15" customHeight="1">
      <c r="B21" s="959" t="s">
        <v>638</v>
      </c>
      <c r="C21" s="606">
        <v>61628</v>
      </c>
      <c r="D21" s="606">
        <v>181228</v>
      </c>
      <c r="E21" s="633">
        <f t="shared" si="0"/>
        <v>2.9406763159602778</v>
      </c>
      <c r="F21" s="676">
        <v>5041</v>
      </c>
      <c r="G21" s="633">
        <f>SUM(D21/(F21*90)*100)</f>
        <v>39.945337124468253</v>
      </c>
      <c r="H21" s="647">
        <f t="shared" si="2"/>
        <v>5.0149074371134787</v>
      </c>
      <c r="K21" s="629"/>
    </row>
    <row r="22" spans="2:12" ht="15" customHeight="1">
      <c r="B22" s="1234" t="s">
        <v>639</v>
      </c>
      <c r="C22" s="644">
        <v>30293</v>
      </c>
      <c r="D22" s="644">
        <v>120874</v>
      </c>
      <c r="E22" s="633">
        <f t="shared" si="0"/>
        <v>3.9901627438682206</v>
      </c>
      <c r="F22" s="1067">
        <v>5080</v>
      </c>
      <c r="G22" s="633">
        <f>SUM(D22/(F22*90)*100)</f>
        <v>26.437882764654418</v>
      </c>
      <c r="H22" s="647">
        <f t="shared" si="2"/>
        <v>-4.7170170037807537</v>
      </c>
      <c r="K22" s="629"/>
    </row>
    <row r="23" spans="2:12" ht="15" customHeight="1" thickBot="1">
      <c r="B23" s="1633" t="s">
        <v>683</v>
      </c>
      <c r="C23" s="678">
        <f>SUM(C19:C22)</f>
        <v>179356</v>
      </c>
      <c r="D23" s="678">
        <f>SUM(D19:D22)</f>
        <v>745245</v>
      </c>
      <c r="E23" s="679">
        <f t="shared" ref="E23:E28" si="3">SUM(D23/C23)</f>
        <v>4.1551160819822028</v>
      </c>
      <c r="F23" s="1629">
        <v>5080</v>
      </c>
      <c r="G23" s="679">
        <f>SUM(D23/(F23*365)*100)</f>
        <v>40.192266206450221</v>
      </c>
      <c r="H23" s="681">
        <f t="shared" si="2"/>
        <v>-6.0322593414340986E-2</v>
      </c>
      <c r="K23" s="629"/>
    </row>
    <row r="24" spans="2:12" ht="17.100000000000001" customHeight="1">
      <c r="B24" s="953" t="s">
        <v>689</v>
      </c>
      <c r="C24" s="605">
        <v>60575</v>
      </c>
      <c r="D24" s="605">
        <v>349747</v>
      </c>
      <c r="E24" s="651">
        <f t="shared" si="3"/>
        <v>5.7737845645893522</v>
      </c>
      <c r="F24" s="700">
        <v>5080</v>
      </c>
      <c r="G24" s="651">
        <f>SUM(D24/(F24*365)*100)</f>
        <v>18.862420450868299</v>
      </c>
      <c r="H24" s="665">
        <f t="shared" si="2"/>
        <v>-75.470819213723885</v>
      </c>
    </row>
    <row r="25" spans="2:12" ht="17.100000000000001" customHeight="1">
      <c r="B25" s="954" t="s">
        <v>707</v>
      </c>
      <c r="C25" s="675">
        <v>28355</v>
      </c>
      <c r="D25" s="675">
        <v>100976</v>
      </c>
      <c r="E25" s="843">
        <f t="shared" si="3"/>
        <v>3.561135602186563</v>
      </c>
      <c r="F25" s="1657">
        <v>5080</v>
      </c>
      <c r="G25" s="843">
        <f>SUM(D25/(F25*365)*100)</f>
        <v>5.4457987272138926</v>
      </c>
      <c r="H25" s="1634">
        <f>SUM(G25/G19)*100-100</f>
        <v>-92.918142088209436</v>
      </c>
    </row>
    <row r="26" spans="2:12" ht="17.100000000000001" customHeight="1">
      <c r="B26" s="957" t="s">
        <v>708</v>
      </c>
      <c r="C26" s="675">
        <v>59733</v>
      </c>
      <c r="D26" s="675">
        <v>172503</v>
      </c>
      <c r="E26" s="843">
        <f t="shared" si="3"/>
        <v>2.8879011601627242</v>
      </c>
      <c r="F26" s="1657"/>
      <c r="G26" s="843"/>
      <c r="H26" s="1634"/>
    </row>
    <row r="27" spans="2:12" ht="17.100000000000001" customHeight="1">
      <c r="B27" s="1234" t="s">
        <v>709</v>
      </c>
      <c r="C27" s="675">
        <v>33291</v>
      </c>
      <c r="D27" s="675">
        <v>123672</v>
      </c>
      <c r="E27" s="843">
        <f t="shared" si="3"/>
        <v>3.7148778949265568</v>
      </c>
      <c r="F27" s="1657"/>
      <c r="G27" s="843"/>
      <c r="H27" s="1634"/>
      <c r="K27" s="203"/>
      <c r="L27" s="203"/>
    </row>
    <row r="28" spans="2:12" ht="17.100000000000001" customHeight="1">
      <c r="B28" s="1633" t="s">
        <v>732</v>
      </c>
      <c r="C28" s="678">
        <f>SUM(C24:C27)</f>
        <v>181954</v>
      </c>
      <c r="D28" s="678">
        <f>SUM(D24:D27)</f>
        <v>746898</v>
      </c>
      <c r="E28" s="679">
        <f t="shared" si="3"/>
        <v>4.1048726601228882</v>
      </c>
      <c r="F28" s="1629">
        <v>5080</v>
      </c>
      <c r="G28" s="679">
        <f>SUM(D28/(F28*365)*100)</f>
        <v>40.281415165570053</v>
      </c>
      <c r="H28" s="681">
        <f t="shared" ref="H28" si="4">SUM(G28/G23)*100-100</f>
        <v>0.22180625163534273</v>
      </c>
    </row>
    <row r="29" spans="2:12" ht="6" customHeight="1" thickBot="1">
      <c r="B29" s="1628"/>
      <c r="C29" s="692"/>
      <c r="D29" s="692"/>
      <c r="E29" s="648"/>
      <c r="F29" s="1623"/>
      <c r="G29" s="648"/>
      <c r="H29" s="888"/>
    </row>
    <row r="30" spans="2:12" s="20" customFormat="1">
      <c r="B30" s="49" t="s">
        <v>667</v>
      </c>
      <c r="C30" s="621"/>
      <c r="D30" s="621"/>
      <c r="J30" s="55"/>
      <c r="L30" s="621"/>
    </row>
    <row r="31" spans="2:12" s="20" customFormat="1">
      <c r="B31" s="55" t="s">
        <v>722</v>
      </c>
      <c r="C31" s="621"/>
      <c r="D31" s="621"/>
      <c r="E31" s="55"/>
      <c r="J31" s="55"/>
      <c r="L31" s="621"/>
    </row>
    <row r="32" spans="2:12" s="20" customFormat="1" ht="21.75" customHeight="1">
      <c r="B32" s="55"/>
      <c r="C32" s="621"/>
      <c r="D32" s="621"/>
      <c r="E32" s="55"/>
      <c r="J32" s="55"/>
      <c r="L32" s="621"/>
    </row>
    <row r="33" spans="2:18" s="20" customFormat="1">
      <c r="B33" s="49"/>
      <c r="C33" s="621"/>
      <c r="D33" s="621"/>
      <c r="E33" s="55"/>
      <c r="J33" s="55"/>
      <c r="L33" s="621"/>
    </row>
    <row r="34" spans="2:18" s="20" customFormat="1">
      <c r="B34" s="49"/>
      <c r="C34" s="621"/>
      <c r="D34" s="621"/>
      <c r="E34" s="55"/>
      <c r="J34" s="55"/>
      <c r="L34" s="621"/>
    </row>
    <row r="35" spans="2:18" s="20" customFormat="1">
      <c r="B35" s="49"/>
      <c r="C35" s="621"/>
      <c r="D35" s="621"/>
      <c r="E35" s="55"/>
      <c r="J35" s="55"/>
      <c r="L35" s="621"/>
      <c r="Q35" s="13" t="s">
        <v>624</v>
      </c>
      <c r="R35" s="13" t="s">
        <v>625</v>
      </c>
    </row>
    <row r="36" spans="2:18" s="20" customFormat="1">
      <c r="B36" s="49"/>
      <c r="C36" s="621"/>
      <c r="D36" s="621"/>
      <c r="E36" s="55"/>
      <c r="J36" s="55"/>
      <c r="L36" s="621"/>
      <c r="P36" s="1631" t="s">
        <v>412</v>
      </c>
      <c r="Q36" s="606">
        <v>57813</v>
      </c>
      <c r="R36" s="606">
        <v>350926</v>
      </c>
    </row>
    <row r="37" spans="2:18" s="20" customFormat="1">
      <c r="B37" s="49"/>
      <c r="C37" s="621"/>
      <c r="D37" s="621"/>
      <c r="E37" s="55"/>
      <c r="J37" s="55"/>
      <c r="L37" s="621"/>
      <c r="P37" s="1631" t="s">
        <v>207</v>
      </c>
      <c r="Q37" s="606">
        <v>25942</v>
      </c>
      <c r="R37" s="606">
        <v>91990</v>
      </c>
    </row>
    <row r="38" spans="2:18" s="20" customFormat="1">
      <c r="B38" s="49"/>
      <c r="C38" s="621"/>
      <c r="D38" s="621"/>
      <c r="E38" s="55"/>
      <c r="J38" s="55"/>
      <c r="L38" s="621"/>
      <c r="P38" s="1621" t="s">
        <v>328</v>
      </c>
      <c r="Q38" s="606">
        <v>59016</v>
      </c>
      <c r="R38" s="606">
        <v>171170</v>
      </c>
    </row>
    <row r="39" spans="2:18" s="20" customFormat="1">
      <c r="B39" s="49"/>
      <c r="C39" s="621"/>
      <c r="D39" s="621"/>
      <c r="E39" s="55"/>
      <c r="J39" s="55"/>
      <c r="L39" s="621"/>
      <c r="P39" s="1632" t="s">
        <v>547</v>
      </c>
      <c r="Q39" s="606">
        <v>31404</v>
      </c>
      <c r="R39" s="606">
        <v>125884</v>
      </c>
    </row>
    <row r="40" spans="2:18" s="20" customFormat="1">
      <c r="B40" s="49"/>
      <c r="C40" s="621"/>
      <c r="D40" s="621"/>
      <c r="E40" s="55"/>
      <c r="J40" s="55"/>
      <c r="L40" s="621"/>
      <c r="P40" s="1235" t="s">
        <v>599</v>
      </c>
      <c r="Q40" s="606">
        <v>59822</v>
      </c>
      <c r="R40" s="606">
        <v>348878</v>
      </c>
    </row>
    <row r="41" spans="2:18" s="20" customFormat="1">
      <c r="B41" s="49"/>
      <c r="C41" s="621"/>
      <c r="D41" s="621"/>
      <c r="E41" s="55"/>
      <c r="J41" s="55"/>
      <c r="L41" s="621"/>
      <c r="P41" s="1235"/>
      <c r="Q41" s="606"/>
      <c r="R41" s="606"/>
    </row>
    <row r="42" spans="2:18" s="20" customFormat="1">
      <c r="B42" s="49"/>
      <c r="C42" s="621"/>
      <c r="D42" s="621"/>
      <c r="E42" s="55"/>
      <c r="J42" s="55"/>
      <c r="L42" s="621"/>
      <c r="P42" s="1235" t="s">
        <v>626</v>
      </c>
      <c r="Q42" s="606">
        <v>27613</v>
      </c>
      <c r="R42" s="606">
        <v>94265</v>
      </c>
    </row>
    <row r="43" spans="2:18" s="20" customFormat="1">
      <c r="B43" s="49"/>
      <c r="C43" s="621"/>
      <c r="D43" s="621"/>
      <c r="E43" s="55"/>
      <c r="J43" s="55"/>
      <c r="L43" s="621"/>
      <c r="P43" s="1630" t="s">
        <v>638</v>
      </c>
      <c r="Q43" s="606">
        <v>61628</v>
      </c>
      <c r="R43" s="606">
        <v>181228</v>
      </c>
    </row>
    <row r="44" spans="2:18" s="20" customFormat="1" ht="13.5" thickBot="1">
      <c r="B44" s="49"/>
      <c r="C44" s="621"/>
      <c r="D44" s="621"/>
      <c r="E44" s="55"/>
      <c r="J44" s="55"/>
      <c r="L44" s="621"/>
      <c r="P44" s="1235" t="s">
        <v>639</v>
      </c>
      <c r="Q44" s="606">
        <v>30293</v>
      </c>
      <c r="R44" s="606">
        <v>120874</v>
      </c>
    </row>
    <row r="45" spans="2:18" s="20" customFormat="1">
      <c r="B45" s="49"/>
      <c r="C45" s="621"/>
      <c r="D45" s="621"/>
      <c r="E45" s="55"/>
      <c r="J45" s="55"/>
      <c r="L45" s="621"/>
      <c r="P45" s="953" t="s">
        <v>689</v>
      </c>
      <c r="Q45" s="605">
        <v>60575</v>
      </c>
      <c r="R45" s="605">
        <v>349747</v>
      </c>
    </row>
    <row r="46" spans="2:18" s="20" customFormat="1">
      <c r="B46" s="49"/>
      <c r="C46" s="621"/>
      <c r="D46" s="621"/>
      <c r="E46" s="55"/>
      <c r="J46" s="55"/>
      <c r="L46" s="621"/>
      <c r="P46" s="954" t="s">
        <v>707</v>
      </c>
      <c r="Q46" s="675">
        <v>28355</v>
      </c>
      <c r="R46" s="675">
        <v>100976</v>
      </c>
    </row>
    <row r="47" spans="2:18" s="20" customFormat="1">
      <c r="B47" s="49"/>
      <c r="C47" s="621"/>
      <c r="D47" s="621"/>
      <c r="E47" s="55"/>
      <c r="J47" s="55"/>
      <c r="L47" s="621"/>
      <c r="P47" s="957" t="s">
        <v>708</v>
      </c>
      <c r="Q47" s="675">
        <v>59733</v>
      </c>
      <c r="R47" s="675">
        <v>172503</v>
      </c>
    </row>
    <row r="48" spans="2:18" s="20" customFormat="1">
      <c r="B48" s="49"/>
      <c r="C48" s="621"/>
      <c r="D48" s="621"/>
      <c r="E48" s="55"/>
      <c r="J48" s="55"/>
      <c r="L48" s="621"/>
    </row>
    <row r="49" spans="2:12" s="20" customFormat="1">
      <c r="B49" s="49"/>
      <c r="C49" s="621"/>
      <c r="D49" s="621"/>
      <c r="E49" s="55"/>
      <c r="J49" s="55"/>
      <c r="L49" s="621"/>
    </row>
    <row r="50" spans="2:12" s="20" customFormat="1">
      <c r="B50" s="49"/>
      <c r="C50" s="621"/>
      <c r="D50" s="621"/>
      <c r="E50" s="55"/>
      <c r="J50" s="55"/>
      <c r="L50" s="621"/>
    </row>
    <row r="51" spans="2:12" s="20" customFormat="1">
      <c r="B51" s="49"/>
      <c r="C51" s="621"/>
      <c r="D51" s="621"/>
      <c r="E51" s="55"/>
      <c r="J51" s="55"/>
      <c r="L51" s="621"/>
    </row>
    <row r="52" spans="2:12" s="20" customFormat="1">
      <c r="B52" s="49"/>
      <c r="C52" s="621"/>
      <c r="D52" s="621"/>
      <c r="E52" s="55"/>
      <c r="J52" s="55"/>
      <c r="L52" s="621"/>
    </row>
    <row r="53" spans="2:12" s="20" customFormat="1">
      <c r="B53" s="49"/>
      <c r="C53" s="621"/>
      <c r="D53" s="621"/>
      <c r="E53" s="55"/>
      <c r="J53" s="55"/>
      <c r="L53" s="621"/>
    </row>
    <row r="54" spans="2:12" s="20" customFormat="1">
      <c r="B54" s="49"/>
      <c r="C54" s="621"/>
      <c r="D54" s="621"/>
      <c r="E54" s="55"/>
      <c r="J54" s="55"/>
      <c r="L54" s="621"/>
    </row>
    <row r="55" spans="2:12" s="20" customFormat="1">
      <c r="B55" s="49"/>
      <c r="C55" s="621"/>
      <c r="D55" s="621"/>
      <c r="E55" s="55"/>
      <c r="J55" s="55"/>
      <c r="L55" s="621"/>
    </row>
    <row r="56" spans="2:12" s="20" customFormat="1">
      <c r="B56" s="49"/>
      <c r="C56" s="621"/>
      <c r="D56" s="621"/>
      <c r="E56" s="55"/>
      <c r="J56" s="55"/>
      <c r="L56" s="621"/>
    </row>
    <row r="57" spans="2:12" s="20" customFormat="1">
      <c r="B57" s="49"/>
      <c r="C57" s="621"/>
      <c r="D57" s="621"/>
      <c r="E57" s="55"/>
      <c r="J57" s="55"/>
      <c r="L57" s="621"/>
    </row>
    <row r="58" spans="2:12" s="20" customFormat="1">
      <c r="B58" s="49"/>
      <c r="C58" s="621"/>
      <c r="D58" s="621"/>
      <c r="E58" s="55"/>
      <c r="J58" s="55"/>
      <c r="L58" s="621"/>
    </row>
    <row r="59" spans="2:12" s="20" customFormat="1">
      <c r="B59" s="49"/>
      <c r="C59" s="621"/>
      <c r="D59" s="621"/>
      <c r="E59" s="55"/>
      <c r="J59" s="55"/>
      <c r="L59" s="621"/>
    </row>
    <row r="60" spans="2:12" s="20" customFormat="1">
      <c r="B60" s="49"/>
      <c r="C60" s="621"/>
      <c r="D60" s="621"/>
      <c r="E60" s="55"/>
      <c r="J60" s="55"/>
      <c r="L60" s="621"/>
    </row>
    <row r="61" spans="2:12" s="20" customFormat="1">
      <c r="B61" s="49"/>
      <c r="C61" s="621"/>
      <c r="D61" s="621"/>
      <c r="E61" s="55"/>
      <c r="J61" s="55"/>
      <c r="L61" s="621"/>
    </row>
    <row r="62" spans="2:12" s="20" customFormat="1">
      <c r="B62" s="49"/>
      <c r="C62" s="621"/>
      <c r="D62" s="621"/>
      <c r="E62" s="55"/>
      <c r="J62" s="55"/>
      <c r="L62" s="621"/>
    </row>
    <row r="63" spans="2:12" s="20" customFormat="1">
      <c r="B63" s="49"/>
      <c r="C63" s="621"/>
      <c r="D63" s="621"/>
      <c r="E63" s="55"/>
      <c r="J63" s="55"/>
      <c r="L63" s="621"/>
    </row>
    <row r="64" spans="2:12" ht="6" customHeight="1">
      <c r="B64" s="55"/>
    </row>
    <row r="65" spans="1:12" ht="34.5" customHeight="1">
      <c r="A65" s="198" t="s">
        <v>428</v>
      </c>
      <c r="B65" s="209" t="s">
        <v>426</v>
      </c>
      <c r="C65" s="352"/>
      <c r="D65" s="352"/>
      <c r="E65" s="352"/>
      <c r="F65" s="402"/>
      <c r="G65" s="402"/>
      <c r="H65" s="402"/>
      <c r="I65" s="353"/>
      <c r="J65" s="20"/>
      <c r="K65" s="20"/>
    </row>
    <row r="66" spans="1:12" ht="9" customHeight="1" thickBot="1">
      <c r="A66" s="404"/>
    </row>
    <row r="67" spans="1:12" ht="18.75" customHeight="1">
      <c r="A67" s="619" t="s">
        <v>96</v>
      </c>
      <c r="B67" s="5072" t="s">
        <v>507</v>
      </c>
      <c r="C67" s="5073"/>
      <c r="D67" s="5073"/>
      <c r="E67" s="5073"/>
      <c r="F67" s="5073"/>
      <c r="G67" s="5073"/>
      <c r="H67" s="5074"/>
      <c r="I67" s="23"/>
      <c r="J67" s="20"/>
      <c r="K67" s="20"/>
    </row>
    <row r="68" spans="1:12" ht="17.45" customHeight="1">
      <c r="B68" s="5080" t="s">
        <v>101</v>
      </c>
      <c r="C68" s="5075" t="s">
        <v>615</v>
      </c>
      <c r="D68" s="5070"/>
      <c r="E68" s="5076"/>
      <c r="F68" s="5069" t="s">
        <v>614</v>
      </c>
      <c r="G68" s="5070"/>
      <c r="H68" s="5071"/>
    </row>
    <row r="69" spans="1:12" ht="27.75" customHeight="1">
      <c r="B69" s="5081"/>
      <c r="C69" s="620" t="s">
        <v>508</v>
      </c>
      <c r="D69" s="641" t="s">
        <v>724</v>
      </c>
      <c r="E69" s="627" t="s">
        <v>493</v>
      </c>
      <c r="F69" s="620" t="s">
        <v>508</v>
      </c>
      <c r="G69" s="641" t="s">
        <v>724</v>
      </c>
      <c r="H69" s="642" t="s">
        <v>509</v>
      </c>
      <c r="L69" s="20"/>
    </row>
    <row r="70" spans="1:12" s="20" customFormat="1" ht="14.25" customHeight="1" thickBot="1">
      <c r="B70" s="946" t="s">
        <v>515</v>
      </c>
      <c r="C70" s="638">
        <v>593912</v>
      </c>
      <c r="D70" s="639">
        <v>91.629472034213393</v>
      </c>
      <c r="E70" s="639">
        <v>-9.3969580936980321</v>
      </c>
      <c r="F70" s="638">
        <v>1295079</v>
      </c>
      <c r="G70" s="639">
        <v>199.80637706023293</v>
      </c>
      <c r="H70" s="650">
        <v>-0.61644739669345938</v>
      </c>
      <c r="L70" s="621"/>
    </row>
    <row r="71" spans="1:12" s="20" customFormat="1" ht="13.5" thickBot="1">
      <c r="B71" s="937" t="s">
        <v>528</v>
      </c>
      <c r="C71" s="638">
        <v>321018</v>
      </c>
      <c r="D71" s="639">
        <v>46.442434141521403</v>
      </c>
      <c r="E71" s="639">
        <v>-45.948558035533878</v>
      </c>
      <c r="F71" s="638">
        <v>370199</v>
      </c>
      <c r="G71" s="639">
        <v>53.557565858478597</v>
      </c>
      <c r="H71" s="650">
        <v>-71.414948431717292</v>
      </c>
      <c r="K71" s="622"/>
      <c r="L71" s="621"/>
    </row>
    <row r="72" spans="1:12" s="20" customFormat="1">
      <c r="B72" s="958" t="s">
        <v>522</v>
      </c>
      <c r="C72" s="646">
        <v>270100</v>
      </c>
      <c r="D72" s="635">
        <v>69.360272818785049</v>
      </c>
      <c r="E72" s="635">
        <v>21.786807706701651</v>
      </c>
      <c r="F72" s="646">
        <v>119316</v>
      </c>
      <c r="G72" s="635">
        <v>30.639727181214948</v>
      </c>
      <c r="H72" s="647">
        <v>-5.1685357537414944</v>
      </c>
      <c r="L72" s="621"/>
    </row>
    <row r="73" spans="1:12" s="20" customFormat="1">
      <c r="B73" s="939" t="s">
        <v>480</v>
      </c>
      <c r="C73" s="606">
        <v>37495</v>
      </c>
      <c r="D73" s="633">
        <v>49.584754952524499</v>
      </c>
      <c r="E73" s="635">
        <v>-2.93310551931242</v>
      </c>
      <c r="F73" s="606">
        <v>38123</v>
      </c>
      <c r="G73" s="635">
        <v>50.415245047475466</v>
      </c>
      <c r="H73" s="647">
        <v>-1.1896739412161139</v>
      </c>
      <c r="L73" s="621"/>
    </row>
    <row r="74" spans="1:12" s="20" customFormat="1">
      <c r="B74" s="954" t="s">
        <v>494</v>
      </c>
      <c r="C74" s="675">
        <v>23888</v>
      </c>
      <c r="D74" s="633">
        <v>14.790873347574401</v>
      </c>
      <c r="E74" s="635">
        <v>20.245645827041187</v>
      </c>
      <c r="F74" s="675">
        <v>137617</v>
      </c>
      <c r="G74" s="635">
        <v>85.209126652425624</v>
      </c>
      <c r="H74" s="647">
        <v>-6.8645100162425479</v>
      </c>
      <c r="L74" s="621"/>
    </row>
    <row r="75" spans="1:12" s="20" customFormat="1">
      <c r="B75" s="954" t="s">
        <v>424</v>
      </c>
      <c r="C75" s="675">
        <v>63331</v>
      </c>
      <c r="D75" s="633">
        <f t="shared" ref="D75:D91" si="5">SUM(C75/D12)*100</f>
        <v>53.961640380699194</v>
      </c>
      <c r="E75" s="635">
        <v>55.44</v>
      </c>
      <c r="F75" s="675">
        <v>54032</v>
      </c>
      <c r="G75" s="635">
        <f t="shared" ref="G75:G91" si="6">SUM(F75/D12)*100</f>
        <v>46.038359619300799</v>
      </c>
      <c r="H75" s="774" t="s">
        <v>188</v>
      </c>
      <c r="L75" s="621"/>
    </row>
    <row r="76" spans="1:12" s="20" customFormat="1" ht="13.5" thickBot="1">
      <c r="B76" s="937" t="s">
        <v>526</v>
      </c>
      <c r="C76" s="638">
        <f>SUM(C72:C75)</f>
        <v>394814</v>
      </c>
      <c r="D76" s="639">
        <f t="shared" si="5"/>
        <v>53.073388699049076</v>
      </c>
      <c r="E76" s="639">
        <f t="shared" ref="E76:E87" si="7">SUM(C76/C71)*100-100</f>
        <v>22.988119046284012</v>
      </c>
      <c r="F76" s="638">
        <f>SUM(F72:F75)</f>
        <v>349088</v>
      </c>
      <c r="G76" s="639">
        <f t="shared" si="6"/>
        <v>46.926611300950931</v>
      </c>
      <c r="H76" s="650">
        <f t="shared" ref="H76:H87" si="8">SUM(F76/F71)*100-100</f>
        <v>-5.702608596997834</v>
      </c>
      <c r="K76" s="622"/>
      <c r="L76" s="621"/>
    </row>
    <row r="77" spans="1:12" s="20" customFormat="1" ht="14.25" customHeight="1">
      <c r="B77" s="956" t="s">
        <v>412</v>
      </c>
      <c r="C77" s="605">
        <v>242326</v>
      </c>
      <c r="D77" s="651">
        <f t="shared" si="5"/>
        <v>69.053304685318267</v>
      </c>
      <c r="E77" s="651">
        <f t="shared" si="7"/>
        <v>-10.282858200666425</v>
      </c>
      <c r="F77" s="605">
        <v>108600</v>
      </c>
      <c r="G77" s="651">
        <f t="shared" si="6"/>
        <v>30.946695314681726</v>
      </c>
      <c r="H77" s="665">
        <f t="shared" si="8"/>
        <v>-8.9811927989540408</v>
      </c>
      <c r="K77" s="622"/>
      <c r="L77" s="621"/>
    </row>
    <row r="78" spans="1:12" s="20" customFormat="1" ht="14.25" customHeight="1">
      <c r="B78" s="938" t="s">
        <v>155</v>
      </c>
      <c r="C78" s="646">
        <v>53242</v>
      </c>
      <c r="D78" s="635">
        <f t="shared" si="5"/>
        <v>57.878030220676159</v>
      </c>
      <c r="E78" s="635">
        <f t="shared" si="7"/>
        <v>41.997599679957318</v>
      </c>
      <c r="F78" s="646">
        <v>38748</v>
      </c>
      <c r="G78" s="635">
        <f t="shared" si="6"/>
        <v>42.121969779323834</v>
      </c>
      <c r="H78" s="647">
        <f t="shared" si="8"/>
        <v>1.6394302651942354</v>
      </c>
      <c r="K78" s="622"/>
      <c r="L78" s="621"/>
    </row>
    <row r="79" spans="1:12" s="20" customFormat="1" ht="14.25" customHeight="1">
      <c r="B79" s="957" t="s">
        <v>328</v>
      </c>
      <c r="C79" s="606">
        <v>26738</v>
      </c>
      <c r="D79" s="633">
        <f t="shared" si="5"/>
        <v>15.620727931296372</v>
      </c>
      <c r="E79" s="633">
        <f t="shared" si="7"/>
        <v>11.930676490288008</v>
      </c>
      <c r="F79" s="606">
        <v>144432</v>
      </c>
      <c r="G79" s="633">
        <f t="shared" si="6"/>
        <v>84.379272068703628</v>
      </c>
      <c r="H79" s="649">
        <f t="shared" si="8"/>
        <v>4.9521498070732548</v>
      </c>
      <c r="K79" s="622"/>
      <c r="L79" s="621"/>
    </row>
    <row r="80" spans="1:12" s="20" customFormat="1" ht="14.25" customHeight="1">
      <c r="B80" s="944" t="s">
        <v>547</v>
      </c>
      <c r="C80" s="606">
        <v>72494</v>
      </c>
      <c r="D80" s="633">
        <f t="shared" si="5"/>
        <v>57.587938101744463</v>
      </c>
      <c r="E80" s="633">
        <f t="shared" si="7"/>
        <v>14.468427784181515</v>
      </c>
      <c r="F80" s="606">
        <v>53390</v>
      </c>
      <c r="G80" s="633">
        <f t="shared" si="6"/>
        <v>42.412061898255537</v>
      </c>
      <c r="H80" s="649">
        <f t="shared" si="8"/>
        <v>-1.1881847793899851</v>
      </c>
      <c r="K80" s="622"/>
      <c r="L80" s="621"/>
    </row>
    <row r="81" spans="1:12" s="20" customFormat="1" ht="14.25" customHeight="1" thickBot="1">
      <c r="B81" s="945" t="s">
        <v>604</v>
      </c>
      <c r="C81" s="692">
        <f>SUM(C77:C80)</f>
        <v>394800</v>
      </c>
      <c r="D81" s="648">
        <f t="shared" si="5"/>
        <v>53.353514331662097</v>
      </c>
      <c r="E81" s="648">
        <f t="shared" si="7"/>
        <v>-3.5459735470340092E-3</v>
      </c>
      <c r="F81" s="692">
        <f>SUM(F77:F80)</f>
        <v>345170</v>
      </c>
      <c r="G81" s="648">
        <f t="shared" si="6"/>
        <v>46.646485668337903</v>
      </c>
      <c r="H81" s="888">
        <f t="shared" si="8"/>
        <v>-1.122353102942526</v>
      </c>
      <c r="K81" s="622"/>
      <c r="L81" s="621"/>
    </row>
    <row r="82" spans="1:12" s="20" customFormat="1" ht="14.25" customHeight="1">
      <c r="B82" s="961" t="s">
        <v>599</v>
      </c>
      <c r="C82" s="605">
        <v>236056</v>
      </c>
      <c r="D82" s="651">
        <f t="shared" si="5"/>
        <v>67.661474784881818</v>
      </c>
      <c r="E82" s="651">
        <f t="shared" si="7"/>
        <v>-2.5874235533950127</v>
      </c>
      <c r="F82" s="605">
        <v>112822</v>
      </c>
      <c r="G82" s="651">
        <f t="shared" si="6"/>
        <v>32.338525215118182</v>
      </c>
      <c r="H82" s="665">
        <f t="shared" si="8"/>
        <v>3.8876611418047844</v>
      </c>
      <c r="K82" s="622"/>
      <c r="L82" s="621"/>
    </row>
    <row r="83" spans="1:12" s="20" customFormat="1" ht="14.25" customHeight="1">
      <c r="B83" s="1207" t="s">
        <v>626</v>
      </c>
      <c r="C83" s="646">
        <v>54029</v>
      </c>
      <c r="D83" s="635">
        <f t="shared" si="5"/>
        <v>57.316077016920389</v>
      </c>
      <c r="E83" s="635">
        <f t="shared" si="7"/>
        <v>1.4781563427369377</v>
      </c>
      <c r="F83" s="646">
        <v>40236</v>
      </c>
      <c r="G83" s="635">
        <f t="shared" si="6"/>
        <v>42.683922983079611</v>
      </c>
      <c r="H83" s="647">
        <f t="shared" si="8"/>
        <v>3.8401982037782574</v>
      </c>
      <c r="K83" s="622"/>
      <c r="L83" s="621"/>
    </row>
    <row r="84" spans="1:12" s="20" customFormat="1" ht="14.25" customHeight="1">
      <c r="B84" s="1206" t="s">
        <v>638</v>
      </c>
      <c r="C84" s="606">
        <v>31411</v>
      </c>
      <c r="D84" s="635">
        <f t="shared" si="5"/>
        <v>17.332310680468801</v>
      </c>
      <c r="E84" s="635">
        <f t="shared" si="7"/>
        <v>17.476999027601153</v>
      </c>
      <c r="F84" s="606">
        <v>149817</v>
      </c>
      <c r="G84" s="635">
        <f t="shared" si="6"/>
        <v>82.667689319531206</v>
      </c>
      <c r="H84" s="647">
        <f t="shared" si="8"/>
        <v>3.7283981389165888</v>
      </c>
      <c r="K84" s="622"/>
      <c r="L84" s="621"/>
    </row>
    <row r="85" spans="1:12" s="20" customFormat="1" ht="14.25" customHeight="1">
      <c r="B85" s="1234" t="s">
        <v>639</v>
      </c>
      <c r="C85" s="644">
        <v>69221</v>
      </c>
      <c r="D85" s="635">
        <f t="shared" si="5"/>
        <v>57.267071495937913</v>
      </c>
      <c r="E85" s="635">
        <f t="shared" si="7"/>
        <v>-4.5148564019091282</v>
      </c>
      <c r="F85" s="644">
        <v>51653</v>
      </c>
      <c r="G85" s="635">
        <f t="shared" si="6"/>
        <v>42.73292850406208</v>
      </c>
      <c r="H85" s="647">
        <f t="shared" si="8"/>
        <v>-3.253418243116684</v>
      </c>
      <c r="K85" s="622"/>
      <c r="L85" s="621"/>
    </row>
    <row r="86" spans="1:12" s="20" customFormat="1" ht="14.25" customHeight="1" thickBot="1">
      <c r="B86" s="1633" t="s">
        <v>683</v>
      </c>
      <c r="C86" s="675">
        <f>SUM(C82:C85)</f>
        <v>390717</v>
      </c>
      <c r="D86" s="843">
        <f t="shared" si="5"/>
        <v>52.427993478654663</v>
      </c>
      <c r="E86" s="843">
        <f>SUM(C86/C81)*100-100</f>
        <v>-1.0341945288753749</v>
      </c>
      <c r="F86" s="675">
        <f>SUM(F82:F85)</f>
        <v>354528</v>
      </c>
      <c r="G86" s="843">
        <f t="shared" si="6"/>
        <v>47.57200652134533</v>
      </c>
      <c r="H86" s="1634">
        <f>SUM(F86/F81)*100-100</f>
        <v>2.7111278500449032</v>
      </c>
      <c r="K86" s="622"/>
      <c r="L86" s="621"/>
    </row>
    <row r="87" spans="1:12" s="20" customFormat="1" ht="14.25" customHeight="1">
      <c r="B87" s="1627" t="s">
        <v>689</v>
      </c>
      <c r="C87" s="605">
        <v>244644</v>
      </c>
      <c r="D87" s="1636">
        <f t="shared" si="5"/>
        <v>69.948848739231508</v>
      </c>
      <c r="E87" s="651">
        <f t="shared" si="7"/>
        <v>3.6381197681905917</v>
      </c>
      <c r="F87" s="605">
        <v>105103</v>
      </c>
      <c r="G87" s="1636">
        <f t="shared" si="6"/>
        <v>30.051151260768499</v>
      </c>
      <c r="H87" s="665">
        <f t="shared" si="8"/>
        <v>-6.8417507223768439</v>
      </c>
      <c r="K87" s="622"/>
      <c r="L87" s="621"/>
    </row>
    <row r="88" spans="1:12" s="20" customFormat="1" ht="14.25" customHeight="1">
      <c r="B88" s="959" t="s">
        <v>707</v>
      </c>
      <c r="C88" s="606">
        <v>65181</v>
      </c>
      <c r="D88" s="633">
        <f t="shared" si="5"/>
        <v>64.550982411662176</v>
      </c>
      <c r="E88" s="635">
        <f>SUM(C88/C83)*100-100</f>
        <v>20.640766995502418</v>
      </c>
      <c r="F88" s="606">
        <v>35795</v>
      </c>
      <c r="G88" s="633">
        <f t="shared" si="6"/>
        <v>35.449017588337824</v>
      </c>
      <c r="H88" s="647">
        <f>SUM(F88/F83)*100-100</f>
        <v>-11.037379461179043</v>
      </c>
    </row>
    <row r="89" spans="1:12" s="20" customFormat="1" ht="14.25" customHeight="1">
      <c r="B89" s="957" t="s">
        <v>708</v>
      </c>
      <c r="C89" s="675">
        <v>33599</v>
      </c>
      <c r="D89" s="633">
        <f t="shared" si="5"/>
        <v>19.477342423030326</v>
      </c>
      <c r="E89" s="635">
        <f>SUM(C89/C84)*100-100</f>
        <v>6.9657126484352574</v>
      </c>
      <c r="F89" s="675">
        <v>138904</v>
      </c>
      <c r="G89" s="635">
        <f t="shared" si="6"/>
        <v>80.522657576969678</v>
      </c>
      <c r="H89" s="647">
        <f>SUM(F89/F84)*100-100</f>
        <v>-7.284220081833169</v>
      </c>
      <c r="K89" s="622"/>
      <c r="L89" s="621"/>
    </row>
    <row r="90" spans="1:12" s="20" customFormat="1" ht="14.25" customHeight="1">
      <c r="B90" s="1234" t="s">
        <v>709</v>
      </c>
      <c r="C90" s="675">
        <v>74267</v>
      </c>
      <c r="D90" s="508">
        <f t="shared" si="5"/>
        <v>60.051588071673457</v>
      </c>
      <c r="E90" s="635">
        <f>SUM(C90/C85)*100-100</f>
        <v>7.2896953236734561</v>
      </c>
      <c r="F90" s="675">
        <v>49405</v>
      </c>
      <c r="G90" s="635">
        <f t="shared" si="6"/>
        <v>39.948411928326543</v>
      </c>
      <c r="H90" s="647">
        <f>SUM(F90/F85)*100-100</f>
        <v>-4.3521189475925866</v>
      </c>
      <c r="K90" s="622"/>
      <c r="L90" s="622"/>
    </row>
    <row r="91" spans="1:12" s="20" customFormat="1" ht="14.25" customHeight="1" thickBot="1">
      <c r="B91" s="945" t="s">
        <v>732</v>
      </c>
      <c r="C91" s="692">
        <f>SUM(C87:C90)</f>
        <v>417691</v>
      </c>
      <c r="D91" s="648">
        <f t="shared" si="5"/>
        <v>55.923432650776952</v>
      </c>
      <c r="E91" s="648">
        <f>SUM(C91/C86)*100-100</f>
        <v>6.9037180363280726</v>
      </c>
      <c r="F91" s="692">
        <f>SUM(F87:F90)</f>
        <v>329207</v>
      </c>
      <c r="G91" s="648">
        <f t="shared" si="6"/>
        <v>44.076567349223055</v>
      </c>
      <c r="H91" s="888">
        <f>SUM(F91/F86)*100-100</f>
        <v>-7.142172127448319</v>
      </c>
      <c r="K91"/>
      <c r="L91"/>
    </row>
    <row r="92" spans="1:12" s="20" customFormat="1" ht="6" customHeight="1" thickBot="1">
      <c r="B92" s="1687"/>
      <c r="C92" s="52"/>
      <c r="D92" s="53"/>
      <c r="E92" s="53"/>
      <c r="F92" s="52"/>
      <c r="G92" s="53"/>
      <c r="H92" s="54"/>
      <c r="L92" s="621"/>
    </row>
    <row r="93" spans="1:12" s="20" customFormat="1">
      <c r="B93" s="49" t="s">
        <v>667</v>
      </c>
      <c r="C93" s="621"/>
      <c r="D93" s="621"/>
      <c r="E93" s="55"/>
      <c r="J93" s="55"/>
      <c r="L93" s="621"/>
    </row>
    <row r="94" spans="1:12" s="20" customFormat="1">
      <c r="B94" s="55" t="s">
        <v>722</v>
      </c>
      <c r="C94" s="621"/>
      <c r="D94" s="621"/>
      <c r="E94" s="55"/>
      <c r="J94" s="55"/>
      <c r="L94" s="621"/>
    </row>
    <row r="95" spans="1:12" s="20" customFormat="1" ht="20.25" customHeight="1">
      <c r="B95" s="55"/>
      <c r="C95" s="621"/>
      <c r="D95" s="621"/>
      <c r="E95" s="55"/>
      <c r="J95" s="55"/>
      <c r="L95" s="621"/>
    </row>
    <row r="96" spans="1:12" ht="24" customHeight="1">
      <c r="A96" s="198" t="s">
        <v>429</v>
      </c>
      <c r="B96" s="209" t="s">
        <v>425</v>
      </c>
      <c r="C96" s="352"/>
      <c r="D96" s="352"/>
      <c r="E96" s="352"/>
      <c r="F96" s="402"/>
      <c r="G96" s="402"/>
      <c r="H96" s="402"/>
      <c r="I96" s="353"/>
      <c r="J96" s="20"/>
      <c r="K96" s="20"/>
    </row>
    <row r="97" spans="1:9" ht="12.75" customHeight="1" thickBot="1">
      <c r="A97" s="404"/>
    </row>
    <row r="98" spans="1:9" ht="26.45" customHeight="1">
      <c r="A98" s="404"/>
      <c r="B98" s="5072" t="s">
        <v>484</v>
      </c>
      <c r="C98" s="5073"/>
      <c r="D98" s="5073"/>
      <c r="E98" s="5073"/>
      <c r="F98" s="5073"/>
      <c r="G98" s="5073"/>
      <c r="H98" s="5074"/>
    </row>
    <row r="99" spans="1:9" ht="19.5" customHeight="1">
      <c r="A99" s="404"/>
      <c r="B99" s="5080" t="s">
        <v>101</v>
      </c>
      <c r="C99" s="5075" t="s">
        <v>615</v>
      </c>
      <c r="D99" s="5070"/>
      <c r="E99" s="5076"/>
      <c r="F99" s="5069" t="s">
        <v>614</v>
      </c>
      <c r="G99" s="5070"/>
      <c r="H99" s="5071"/>
    </row>
    <row r="100" spans="1:9" ht="28.5" customHeight="1">
      <c r="A100" s="404"/>
      <c r="B100" s="5081"/>
      <c r="C100" s="620" t="s">
        <v>508</v>
      </c>
      <c r="D100" s="641" t="s">
        <v>485</v>
      </c>
      <c r="E100" s="627" t="s">
        <v>493</v>
      </c>
      <c r="F100" s="620" t="s">
        <v>508</v>
      </c>
      <c r="G100" s="641" t="s">
        <v>485</v>
      </c>
      <c r="H100" s="642" t="s">
        <v>509</v>
      </c>
    </row>
    <row r="101" spans="1:9" ht="12.75" customHeight="1" thickBot="1">
      <c r="A101" s="404"/>
      <c r="B101" s="1658" t="s">
        <v>515</v>
      </c>
      <c r="C101" s="678">
        <v>53671</v>
      </c>
      <c r="D101" s="679">
        <v>34.752457296779291</v>
      </c>
      <c r="E101" s="679">
        <v>-91.812329331360317</v>
      </c>
      <c r="F101" s="678">
        <v>100767</v>
      </c>
      <c r="G101" s="843">
        <v>65.247542703220702</v>
      </c>
      <c r="H101" s="681">
        <v>-92.267203433012668</v>
      </c>
    </row>
    <row r="102" spans="1:9" s="142" customFormat="1" ht="12.75" customHeight="1" thickBot="1">
      <c r="A102" s="684"/>
      <c r="B102" s="1660" t="s">
        <v>528</v>
      </c>
      <c r="C102" s="1661">
        <v>57791</v>
      </c>
      <c r="D102" s="896">
        <f t="shared" ref="D102:D122" si="9">SUM(C102/C8)*100</f>
        <v>35.069269559624011</v>
      </c>
      <c r="E102" s="896">
        <v>7.6763988000968908</v>
      </c>
      <c r="F102" s="1661">
        <v>107000</v>
      </c>
      <c r="G102" s="1662">
        <f t="shared" ref="G102:G122" si="10">SUM(F102/C8)*100</f>
        <v>64.930730440375996</v>
      </c>
      <c r="H102" s="1663">
        <v>6.1855567795012405</v>
      </c>
      <c r="I102" s="141"/>
    </row>
    <row r="103" spans="1:9" ht="12.75" customHeight="1">
      <c r="A103" s="404"/>
      <c r="B103" s="958" t="s">
        <v>522</v>
      </c>
      <c r="C103" s="718">
        <v>41768</v>
      </c>
      <c r="D103" s="508">
        <f t="shared" si="9"/>
        <v>64.568389809547369</v>
      </c>
      <c r="E103" s="1659">
        <v>20.254512999165058</v>
      </c>
      <c r="F103" s="646">
        <v>22920</v>
      </c>
      <c r="G103" s="635">
        <f t="shared" si="10"/>
        <v>35.431610190452631</v>
      </c>
      <c r="H103" s="647">
        <v>-12.214179018729183</v>
      </c>
    </row>
    <row r="104" spans="1:9" ht="12.75" customHeight="1">
      <c r="A104" s="404"/>
      <c r="B104" s="939" t="s">
        <v>480</v>
      </c>
      <c r="C104" s="449">
        <v>6097</v>
      </c>
      <c r="D104" s="633">
        <f t="shared" si="9"/>
        <v>25.737684157203766</v>
      </c>
      <c r="E104" s="894">
        <v>1.8373141807249027</v>
      </c>
      <c r="F104" s="606">
        <v>17592</v>
      </c>
      <c r="G104" s="633">
        <f t="shared" si="10"/>
        <v>74.262315842796227</v>
      </c>
      <c r="H104" s="649">
        <v>4.8640915593705358</v>
      </c>
    </row>
    <row r="105" spans="1:9" ht="12.75" customHeight="1">
      <c r="A105" s="404"/>
      <c r="B105" s="954" t="s">
        <v>494</v>
      </c>
      <c r="C105" s="713">
        <v>11226</v>
      </c>
      <c r="D105" s="508">
        <f t="shared" si="9"/>
        <v>21.277079661113323</v>
      </c>
      <c r="E105" s="894">
        <v>32.148322542672162</v>
      </c>
      <c r="F105" s="675">
        <v>41535</v>
      </c>
      <c r="G105" s="633">
        <f t="shared" si="10"/>
        <v>78.722920338886681</v>
      </c>
      <c r="H105" s="649">
        <v>-1.6992876245473809</v>
      </c>
    </row>
    <row r="106" spans="1:9" ht="12.75" customHeight="1">
      <c r="A106" s="404"/>
      <c r="B106" s="954" t="s">
        <v>424</v>
      </c>
      <c r="C106" s="713">
        <v>11548</v>
      </c>
      <c r="D106" s="633">
        <f t="shared" si="9"/>
        <v>38.397339983374899</v>
      </c>
      <c r="E106" s="894">
        <v>34.65</v>
      </c>
      <c r="F106" s="675">
        <v>18527</v>
      </c>
      <c r="G106" s="633">
        <f t="shared" si="10"/>
        <v>61.602660016625101</v>
      </c>
      <c r="H106" s="775" t="s">
        <v>189</v>
      </c>
    </row>
    <row r="107" spans="1:9" ht="12.75" customHeight="1" thickBot="1">
      <c r="A107" s="404"/>
      <c r="B107" s="937" t="s">
        <v>526</v>
      </c>
      <c r="C107" s="715">
        <f>SUM(C103:C106)</f>
        <v>70639</v>
      </c>
      <c r="D107" s="639">
        <f t="shared" si="9"/>
        <v>41.257965224603268</v>
      </c>
      <c r="E107" s="895">
        <f t="shared" ref="E107:E118" si="11">SUM(C107/C102)*100-100</f>
        <v>22.231835406897261</v>
      </c>
      <c r="F107" s="638">
        <f>SUM(F103:F106)</f>
        <v>100574</v>
      </c>
      <c r="G107" s="639">
        <f t="shared" si="10"/>
        <v>58.742034775396725</v>
      </c>
      <c r="H107" s="650">
        <f t="shared" ref="H107:H118" si="12">SUM(F107/F102)*100-100</f>
        <v>-6.0056074766355039</v>
      </c>
    </row>
    <row r="108" spans="1:9" ht="12.75" customHeight="1">
      <c r="A108" s="404"/>
      <c r="B108" s="953" t="s">
        <v>412</v>
      </c>
      <c r="C108" s="448">
        <v>36575</v>
      </c>
      <c r="D108" s="508">
        <f t="shared" si="9"/>
        <v>63.264317714008953</v>
      </c>
      <c r="E108" s="893">
        <f t="shared" si="11"/>
        <v>-12.432963033901558</v>
      </c>
      <c r="F108" s="605">
        <v>21238</v>
      </c>
      <c r="G108" s="635">
        <f t="shared" si="10"/>
        <v>36.735682285991039</v>
      </c>
      <c r="H108" s="665">
        <f t="shared" si="12"/>
        <v>-7.338568935427574</v>
      </c>
    </row>
    <row r="109" spans="1:9" ht="12.75" customHeight="1">
      <c r="A109" s="404"/>
      <c r="B109" s="939" t="s">
        <v>207</v>
      </c>
      <c r="C109" s="449">
        <v>9951</v>
      </c>
      <c r="D109" s="633">
        <f t="shared" si="9"/>
        <v>38.358646210777891</v>
      </c>
      <c r="E109" s="894">
        <f t="shared" si="11"/>
        <v>63.211415450221409</v>
      </c>
      <c r="F109" s="606">
        <v>15991</v>
      </c>
      <c r="G109" s="633">
        <f t="shared" si="10"/>
        <v>61.641353789222109</v>
      </c>
      <c r="H109" s="649">
        <f t="shared" si="12"/>
        <v>-9.1007276034561215</v>
      </c>
    </row>
    <row r="110" spans="1:9" ht="12.75" customHeight="1">
      <c r="A110" s="404"/>
      <c r="B110" s="959" t="s">
        <v>328</v>
      </c>
      <c r="C110" s="449">
        <v>12001</v>
      </c>
      <c r="D110" s="508">
        <f t="shared" si="9"/>
        <v>20.335163345533413</v>
      </c>
      <c r="E110" s="894">
        <f t="shared" si="11"/>
        <v>6.9036166043114235</v>
      </c>
      <c r="F110" s="606">
        <v>47015</v>
      </c>
      <c r="G110" s="633">
        <f t="shared" si="10"/>
        <v>79.664836654466583</v>
      </c>
      <c r="H110" s="649">
        <f t="shared" si="12"/>
        <v>13.193692066931504</v>
      </c>
    </row>
    <row r="111" spans="1:9" ht="12.75" customHeight="1">
      <c r="A111" s="404"/>
      <c r="B111" s="944" t="s">
        <v>547</v>
      </c>
      <c r="C111" s="449">
        <v>12980</v>
      </c>
      <c r="D111" s="633">
        <f t="shared" si="9"/>
        <v>41.33231435485925</v>
      </c>
      <c r="E111" s="894">
        <f t="shared" si="11"/>
        <v>12.40041565639072</v>
      </c>
      <c r="F111" s="606">
        <v>18424</v>
      </c>
      <c r="G111" s="633">
        <f t="shared" si="10"/>
        <v>58.667685645140743</v>
      </c>
      <c r="H111" s="649">
        <f t="shared" si="12"/>
        <v>-0.55594537701733771</v>
      </c>
    </row>
    <row r="112" spans="1:9" ht="12.75" customHeight="1" thickBot="1">
      <c r="A112" s="404"/>
      <c r="B112" s="960" t="s">
        <v>604</v>
      </c>
      <c r="C112" s="638">
        <f>SUM(C108:C111)</f>
        <v>71507</v>
      </c>
      <c r="D112" s="683">
        <f t="shared" si="9"/>
        <v>41.054686378642167</v>
      </c>
      <c r="E112" s="639">
        <f t="shared" si="11"/>
        <v>1.2287829669162846</v>
      </c>
      <c r="F112" s="638">
        <f>SUM(F108:F111)</f>
        <v>102668</v>
      </c>
      <c r="G112" s="639">
        <f t="shared" si="10"/>
        <v>58.945313621357833</v>
      </c>
      <c r="H112" s="650">
        <f t="shared" si="12"/>
        <v>2.0820490385189032</v>
      </c>
    </row>
    <row r="113" spans="1:12" ht="12.75" customHeight="1">
      <c r="A113" s="404"/>
      <c r="B113" s="961" t="s">
        <v>599</v>
      </c>
      <c r="C113" s="605">
        <v>36798</v>
      </c>
      <c r="D113" s="651">
        <f t="shared" si="9"/>
        <v>61.512487044899864</v>
      </c>
      <c r="E113" s="651">
        <f t="shared" si="11"/>
        <v>0.60970608339030719</v>
      </c>
      <c r="F113" s="605">
        <v>23024</v>
      </c>
      <c r="G113" s="651">
        <f t="shared" si="10"/>
        <v>38.487512955100129</v>
      </c>
      <c r="H113" s="665">
        <f t="shared" si="12"/>
        <v>8.4094547509181723</v>
      </c>
    </row>
    <row r="114" spans="1:12" ht="12.75" customHeight="1">
      <c r="A114" s="404"/>
      <c r="B114" s="1207" t="s">
        <v>626</v>
      </c>
      <c r="C114" s="646">
        <v>10244</v>
      </c>
      <c r="D114" s="635">
        <f t="shared" si="9"/>
        <v>37.098468112845403</v>
      </c>
      <c r="E114" s="635">
        <f t="shared" si="11"/>
        <v>2.944427695708967</v>
      </c>
      <c r="F114" s="646">
        <v>17369</v>
      </c>
      <c r="G114" s="635">
        <f t="shared" si="10"/>
        <v>62.901531887154604</v>
      </c>
      <c r="H114" s="647">
        <f t="shared" si="12"/>
        <v>8.6173472578325345</v>
      </c>
    </row>
    <row r="115" spans="1:12" ht="12.75" customHeight="1">
      <c r="A115" s="404"/>
      <c r="B115" s="1206" t="s">
        <v>638</v>
      </c>
      <c r="C115" s="606">
        <v>13815</v>
      </c>
      <c r="D115" s="635">
        <f t="shared" si="9"/>
        <v>22.416758616213407</v>
      </c>
      <c r="E115" s="635">
        <f t="shared" si="11"/>
        <v>15.115407049412539</v>
      </c>
      <c r="F115" s="606">
        <v>47813</v>
      </c>
      <c r="G115" s="635">
        <f t="shared" si="10"/>
        <v>77.5832413837866</v>
      </c>
      <c r="H115" s="647">
        <f t="shared" si="12"/>
        <v>1.6973306391577125</v>
      </c>
    </row>
    <row r="116" spans="1:12" ht="12.75" customHeight="1">
      <c r="A116" s="404"/>
      <c r="B116" s="1234" t="s">
        <v>639</v>
      </c>
      <c r="C116" s="644">
        <v>12166</v>
      </c>
      <c r="D116" s="635">
        <f t="shared" si="9"/>
        <v>40.161093321889545</v>
      </c>
      <c r="E116" s="635">
        <f t="shared" si="11"/>
        <v>-6.2711864406779654</v>
      </c>
      <c r="F116" s="644">
        <v>18127</v>
      </c>
      <c r="G116" s="635">
        <f t="shared" si="10"/>
        <v>59.838906678110462</v>
      </c>
      <c r="H116" s="647">
        <f t="shared" si="12"/>
        <v>-1.6120277898393454</v>
      </c>
    </row>
    <row r="117" spans="1:12" ht="12.75" customHeight="1" thickBot="1">
      <c r="A117" s="404"/>
      <c r="B117" s="1633" t="s">
        <v>683</v>
      </c>
      <c r="C117" s="675">
        <f>SUM(C113:C116)</f>
        <v>73023</v>
      </c>
      <c r="D117" s="843">
        <f t="shared" si="9"/>
        <v>40.713998974107362</v>
      </c>
      <c r="E117" s="843">
        <f t="shared" si="11"/>
        <v>2.120072160767478</v>
      </c>
      <c r="F117" s="675">
        <f>SUM(F113:F116)</f>
        <v>106333</v>
      </c>
      <c r="G117" s="843">
        <f t="shared" si="10"/>
        <v>59.286001025892645</v>
      </c>
      <c r="H117" s="1634">
        <f t="shared" si="12"/>
        <v>3.5697588343008562</v>
      </c>
    </row>
    <row r="118" spans="1:12" ht="12.75" customHeight="1">
      <c r="A118" s="404"/>
      <c r="B118" s="1627" t="s">
        <v>689</v>
      </c>
      <c r="C118" s="605">
        <v>38456</v>
      </c>
      <c r="D118" s="1636">
        <f t="shared" si="9"/>
        <v>63.484936029715236</v>
      </c>
      <c r="E118" s="651">
        <f t="shared" si="11"/>
        <v>4.5056796565030766</v>
      </c>
      <c r="F118" s="605">
        <v>22119</v>
      </c>
      <c r="G118" s="1636">
        <f t="shared" si="10"/>
        <v>36.515063970284771</v>
      </c>
      <c r="H118" s="665">
        <f t="shared" si="12"/>
        <v>-3.9306810284920175</v>
      </c>
    </row>
    <row r="119" spans="1:12" ht="12.75" customHeight="1">
      <c r="A119" s="404"/>
      <c r="B119" s="959" t="s">
        <v>707</v>
      </c>
      <c r="C119" s="606">
        <v>13318</v>
      </c>
      <c r="D119" s="633">
        <f t="shared" si="9"/>
        <v>46.968788573443838</v>
      </c>
      <c r="E119" s="635">
        <f>SUM(C119/C114)*100-100</f>
        <v>30.007809449433807</v>
      </c>
      <c r="F119" s="606">
        <v>15037</v>
      </c>
      <c r="G119" s="633">
        <f t="shared" si="10"/>
        <v>53.031211426556155</v>
      </c>
      <c r="H119" s="647">
        <f>SUM(F119/F114)*100-100</f>
        <v>-13.426219126029139</v>
      </c>
    </row>
    <row r="120" spans="1:12" ht="12.75" customHeight="1">
      <c r="A120" s="404"/>
      <c r="B120" s="957" t="s">
        <v>708</v>
      </c>
      <c r="C120" s="675">
        <v>14595</v>
      </c>
      <c r="D120" s="635">
        <f t="shared" si="9"/>
        <v>24.433730098940284</v>
      </c>
      <c r="E120" s="635">
        <f>SUM(C120/C115)*100-100</f>
        <v>5.646036916395218</v>
      </c>
      <c r="F120" s="675">
        <v>45138</v>
      </c>
      <c r="G120" s="635">
        <f t="shared" si="10"/>
        <v>75.566269901059712</v>
      </c>
      <c r="H120" s="647">
        <f>SUM(F120/F115)*100-100</f>
        <v>-5.5947127350302281</v>
      </c>
    </row>
    <row r="121" spans="1:12" ht="12.75" customHeight="1">
      <c r="A121" s="404"/>
      <c r="B121" s="1234" t="s">
        <v>709</v>
      </c>
      <c r="C121" s="675">
        <v>13873</v>
      </c>
      <c r="D121" s="635">
        <f t="shared" si="9"/>
        <v>41.671923342645165</v>
      </c>
      <c r="E121" s="635">
        <f>SUM(C121/C116)*100-100</f>
        <v>14.030905803057706</v>
      </c>
      <c r="F121" s="675">
        <v>19418</v>
      </c>
      <c r="G121" s="635">
        <f t="shared" si="10"/>
        <v>58.328076657354842</v>
      </c>
      <c r="H121" s="647">
        <f>SUM(F121/F116)*100-100</f>
        <v>7.1219727478347323</v>
      </c>
      <c r="K121" s="203"/>
      <c r="L121" s="203"/>
    </row>
    <row r="122" spans="1:12" ht="12.75" customHeight="1">
      <c r="A122" s="404"/>
      <c r="B122" s="1633" t="s">
        <v>732</v>
      </c>
      <c r="C122" s="675">
        <f>SUM(C118:C121)</f>
        <v>80242</v>
      </c>
      <c r="D122" s="843">
        <f t="shared" si="9"/>
        <v>44.10015718258461</v>
      </c>
      <c r="E122" s="843">
        <f>SUM(C122/C117)*100-100</f>
        <v>9.8859263519712925</v>
      </c>
      <c r="F122" s="675">
        <f>SUM(F118:F121)</f>
        <v>101712</v>
      </c>
      <c r="G122" s="843">
        <f t="shared" si="10"/>
        <v>55.89984281741539</v>
      </c>
      <c r="H122" s="1634">
        <f>SUM(F122/F117)*100-100</f>
        <v>-4.3457816482183205</v>
      </c>
    </row>
    <row r="123" spans="1:12" ht="6" customHeight="1" thickBot="1">
      <c r="A123" s="404"/>
      <c r="B123" s="1635"/>
      <c r="C123" s="1608"/>
      <c r="D123" s="1607"/>
      <c r="E123" s="1607"/>
      <c r="F123" s="1608"/>
      <c r="G123" s="1607"/>
      <c r="H123" s="1625"/>
    </row>
    <row r="124" spans="1:12">
      <c r="A124" s="404"/>
      <c r="B124" s="49" t="s">
        <v>667</v>
      </c>
      <c r="C124" s="621"/>
      <c r="D124" s="621"/>
      <c r="E124" s="55"/>
      <c r="F124" s="20"/>
    </row>
    <row r="125" spans="1:12" s="20" customFormat="1">
      <c r="B125" s="55" t="s">
        <v>722</v>
      </c>
      <c r="C125" s="621"/>
      <c r="D125" s="621"/>
      <c r="E125" s="622"/>
      <c r="L125" s="621"/>
    </row>
    <row r="126" spans="1:12">
      <c r="B126" s="55"/>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7"/>
  <sheetViews>
    <sheetView topLeftCell="A56" zoomScale="120" zoomScaleNormal="120" workbookViewId="0">
      <selection activeCell="P75" sqref="P75"/>
    </sheetView>
  </sheetViews>
  <sheetFormatPr defaultColWidth="8.85546875" defaultRowHeight="12.75"/>
  <cols>
    <col min="1" max="1" width="6.28515625" style="1723"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723"/>
    <col min="11" max="11" width="9.28515625" style="1723" customWidth="1"/>
    <col min="12" max="12" width="8.7109375" style="3" customWidth="1"/>
    <col min="13" max="17" width="8.85546875" style="1723"/>
    <col min="18" max="18" width="3.28515625" style="1723" bestFit="1" customWidth="1"/>
    <col min="19" max="19" width="14.28515625" style="1723" bestFit="1" customWidth="1"/>
    <col min="20" max="20" width="13.85546875" style="1723" bestFit="1" customWidth="1"/>
    <col min="21" max="21" width="8" style="1723" bestFit="1" customWidth="1"/>
    <col min="22" max="22" width="8.85546875" style="1723"/>
    <col min="23" max="23" width="3.28515625" style="1723" bestFit="1" customWidth="1"/>
    <col min="24" max="24" width="14.28515625" style="1723" bestFit="1" customWidth="1"/>
    <col min="25" max="25" width="13.85546875" style="1723" bestFit="1" customWidth="1"/>
    <col min="26" max="26" width="8" style="1723" bestFit="1" customWidth="1"/>
    <col min="27" max="27" width="8.85546875" style="1723"/>
    <col min="28" max="28" width="7.7109375" style="1723" customWidth="1"/>
    <col min="29" max="29" width="11.42578125" style="1723" bestFit="1" customWidth="1"/>
    <col min="30" max="30" width="13.85546875" style="1723" bestFit="1" customWidth="1"/>
    <col min="31" max="31" width="8" style="1723" bestFit="1" customWidth="1"/>
    <col min="32" max="32" width="8.85546875" style="1723"/>
    <col min="33" max="33" width="9.42578125" style="1723" customWidth="1"/>
    <col min="34" max="34" width="11.42578125" style="1723" bestFit="1" customWidth="1"/>
    <col min="35" max="35" width="13.85546875" style="1723" bestFit="1" customWidth="1"/>
    <col min="36" max="36" width="8" style="1723" bestFit="1" customWidth="1"/>
    <col min="37" max="16384" width="8.85546875" style="1723"/>
  </cols>
  <sheetData>
    <row r="1" spans="1:58" ht="30.75" customHeight="1" thickBot="1">
      <c r="A1" s="2700" t="s">
        <v>824</v>
      </c>
      <c r="B1" s="2701"/>
      <c r="C1" s="5083" t="s">
        <v>402</v>
      </c>
      <c r="D1" s="5084"/>
      <c r="E1" s="5084"/>
      <c r="F1" s="5084"/>
      <c r="G1" s="5084"/>
      <c r="H1" s="5084"/>
      <c r="I1" s="5084"/>
      <c r="J1" s="5084"/>
      <c r="K1" s="5084"/>
      <c r="L1" s="5084"/>
    </row>
    <row r="2" spans="1:58" ht="34.5" customHeight="1" thickBot="1">
      <c r="C2" s="5086" t="s">
        <v>101</v>
      </c>
      <c r="D2" s="4655" t="s">
        <v>403</v>
      </c>
      <c r="E2" s="4656"/>
      <c r="F2" s="4657"/>
      <c r="G2" s="4577" t="s">
        <v>404</v>
      </c>
      <c r="H2" s="4507"/>
      <c r="I2" s="4508"/>
      <c r="J2" s="4655" t="s">
        <v>405</v>
      </c>
      <c r="K2" s="4656"/>
      <c r="L2" s="4657"/>
    </row>
    <row r="3" spans="1:58" ht="44.45" customHeight="1" thickBot="1">
      <c r="C3" s="5087"/>
      <c r="D3" s="2702" t="s">
        <v>406</v>
      </c>
      <c r="E3" s="2703" t="s">
        <v>280</v>
      </c>
      <c r="F3" s="2704" t="s">
        <v>407</v>
      </c>
      <c r="G3" s="2702" t="s">
        <v>406</v>
      </c>
      <c r="H3" s="2705" t="s">
        <v>280</v>
      </c>
      <c r="I3" s="2704" t="s">
        <v>407</v>
      </c>
      <c r="J3" s="2702" t="s">
        <v>406</v>
      </c>
      <c r="K3" s="2705" t="s">
        <v>281</v>
      </c>
      <c r="L3" s="2706" t="s">
        <v>407</v>
      </c>
    </row>
    <row r="4" spans="1:58" s="142" customFormat="1" ht="13.5" thickBot="1">
      <c r="B4" s="141"/>
      <c r="C4" s="2707">
        <v>2003</v>
      </c>
      <c r="D4" s="2708">
        <v>5753</v>
      </c>
      <c r="E4" s="2709">
        <v>-9.7993101285669582</v>
      </c>
      <c r="F4" s="2710"/>
      <c r="G4" s="2708">
        <v>10829</v>
      </c>
      <c r="H4" s="2709" t="s">
        <v>144</v>
      </c>
      <c r="I4" s="2710"/>
      <c r="J4" s="2708">
        <v>5214</v>
      </c>
      <c r="K4" s="2709" t="s">
        <v>144</v>
      </c>
      <c r="L4" s="2710"/>
    </row>
    <row r="5" spans="1:58" s="142" customFormat="1" ht="13.5" thickBot="1">
      <c r="B5" s="141"/>
      <c r="C5" s="2707">
        <v>2004</v>
      </c>
      <c r="D5" s="2708">
        <v>4443</v>
      </c>
      <c r="E5" s="2709">
        <v>-22.770728315661387</v>
      </c>
      <c r="F5" s="2710"/>
      <c r="G5" s="2708">
        <v>11293</v>
      </c>
      <c r="H5" s="2709">
        <v>4.2847908394126932</v>
      </c>
      <c r="I5" s="2710"/>
      <c r="J5" s="2708">
        <v>4502</v>
      </c>
      <c r="K5" s="2709">
        <v>-13.65554276946682</v>
      </c>
      <c r="L5" s="2710"/>
    </row>
    <row r="6" spans="1:58" s="142" customFormat="1" ht="13.5" thickBot="1">
      <c r="B6" s="141"/>
      <c r="C6" s="2707">
        <v>2005</v>
      </c>
      <c r="D6" s="2708">
        <v>5610</v>
      </c>
      <c r="E6" s="2709">
        <v>26.266036461850106</v>
      </c>
      <c r="F6" s="2710"/>
      <c r="G6" s="2708">
        <v>10781</v>
      </c>
      <c r="H6" s="2709">
        <v>-4.533781988842648</v>
      </c>
      <c r="I6" s="2710"/>
      <c r="J6" s="2708">
        <v>5501</v>
      </c>
      <c r="K6" s="2709">
        <v>327.76049766718512</v>
      </c>
      <c r="L6" s="2710"/>
    </row>
    <row r="7" spans="1:58" s="142" customFormat="1" ht="13.5" thickBot="1">
      <c r="B7" s="141"/>
      <c r="C7" s="2707">
        <v>2006</v>
      </c>
      <c r="D7" s="2708">
        <v>5921</v>
      </c>
      <c r="E7" s="2709">
        <v>5.5436720142602525</v>
      </c>
      <c r="F7" s="2710"/>
      <c r="G7" s="2708">
        <v>11149</v>
      </c>
      <c r="H7" s="2709">
        <v>3.4134124849271927</v>
      </c>
      <c r="I7" s="2710"/>
      <c r="J7" s="2708">
        <v>6409</v>
      </c>
      <c r="K7" s="2709">
        <v>16.506089801854216</v>
      </c>
      <c r="L7" s="2710"/>
      <c r="P7" s="4152" t="s">
        <v>285</v>
      </c>
      <c r="Q7" s="4152" t="str">
        <f>D2</f>
        <v>PRIME   ISCRIZIONI</v>
      </c>
      <c r="R7" s="141"/>
      <c r="S7" s="141"/>
      <c r="T7" s="141"/>
      <c r="U7" s="141"/>
      <c r="V7" s="141"/>
      <c r="W7" s="141"/>
      <c r="X7" s="141"/>
      <c r="Y7" s="141"/>
      <c r="Z7" s="141"/>
      <c r="AB7" s="5085"/>
      <c r="AC7" s="5085"/>
      <c r="AD7" s="5085"/>
      <c r="AE7" s="5085"/>
      <c r="AF7" s="5085"/>
    </row>
    <row r="8" spans="1:58" hidden="1">
      <c r="C8" s="2711" t="s">
        <v>421</v>
      </c>
      <c r="D8" s="1203">
        <v>2134</v>
      </c>
      <c r="E8" s="736">
        <v>59.134973900074556</v>
      </c>
      <c r="F8" s="247">
        <v>26.272189349112423</v>
      </c>
      <c r="G8" s="1203">
        <v>2716</v>
      </c>
      <c r="H8" s="736">
        <v>-5.101327742837185</v>
      </c>
      <c r="I8" s="247">
        <v>2.3746701846965692</v>
      </c>
      <c r="J8" s="1203">
        <v>2571</v>
      </c>
      <c r="K8" s="736">
        <v>65.231362467866319</v>
      </c>
      <c r="L8" s="247">
        <v>63.341804320203323</v>
      </c>
      <c r="M8" s="1991"/>
      <c r="P8" s="3438"/>
      <c r="Q8" s="3438"/>
      <c r="R8" s="3"/>
      <c r="S8" s="3"/>
      <c r="T8" s="3"/>
      <c r="U8" s="3"/>
      <c r="V8" s="3"/>
      <c r="W8" s="3"/>
      <c r="X8" s="3"/>
      <c r="Y8" s="3"/>
      <c r="Z8" s="3"/>
      <c r="AB8" s="5085"/>
      <c r="AC8" s="5085"/>
      <c r="AD8" s="5085"/>
      <c r="AE8" s="5085"/>
      <c r="AF8" s="5085"/>
    </row>
    <row r="9" spans="1:58" hidden="1">
      <c r="C9" s="2711" t="s">
        <v>571</v>
      </c>
      <c r="D9" s="1203">
        <v>1961</v>
      </c>
      <c r="E9" s="736">
        <v>-8.106841611996245</v>
      </c>
      <c r="F9" s="247"/>
      <c r="G9" s="1203">
        <v>2598</v>
      </c>
      <c r="H9" s="736">
        <v>-4.3446244477172229</v>
      </c>
      <c r="I9" s="247">
        <v>-11.300785250938887</v>
      </c>
      <c r="J9" s="1203">
        <v>2220</v>
      </c>
      <c r="K9" s="736">
        <v>-13.652275379229877</v>
      </c>
      <c r="L9" s="247">
        <v>27.733026467203686</v>
      </c>
      <c r="M9" s="1991"/>
      <c r="P9" s="3438"/>
      <c r="Q9" s="3438"/>
      <c r="R9" s="413"/>
      <c r="S9" s="413"/>
      <c r="T9" s="413"/>
      <c r="U9" s="413"/>
      <c r="V9" s="3"/>
      <c r="W9" s="413"/>
      <c r="X9" s="413"/>
      <c r="Y9" s="413"/>
      <c r="Z9" s="413"/>
    </row>
    <row r="10" spans="1:58" hidden="1">
      <c r="C10" s="2711" t="s">
        <v>422</v>
      </c>
      <c r="D10" s="1203">
        <v>1436</v>
      </c>
      <c r="E10" s="736">
        <v>-26.772055073941871</v>
      </c>
      <c r="F10" s="247">
        <v>13.607594936708864</v>
      </c>
      <c r="G10" s="1203">
        <v>2492</v>
      </c>
      <c r="H10" s="736">
        <v>-4.0800615858352529</v>
      </c>
      <c r="I10" s="247">
        <v>-7.8743068391867013</v>
      </c>
      <c r="J10" s="1203">
        <v>1667</v>
      </c>
      <c r="K10" s="736">
        <v>-24.909909909909913</v>
      </c>
      <c r="L10" s="247">
        <v>8.1765087605451043</v>
      </c>
      <c r="M10" s="1991"/>
      <c r="P10" s="3438"/>
      <c r="Q10" s="3438"/>
      <c r="R10" s="413"/>
      <c r="S10" s="413"/>
      <c r="T10" s="413"/>
      <c r="U10" s="413"/>
      <c r="V10" s="3"/>
      <c r="W10" s="413"/>
      <c r="X10" s="413"/>
      <c r="Y10" s="413"/>
      <c r="Z10" s="413"/>
      <c r="AB10" s="2796"/>
      <c r="AC10" s="2796"/>
      <c r="AD10" s="2796"/>
      <c r="AE10" s="2796"/>
      <c r="AF10" s="245"/>
      <c r="AG10" s="2796"/>
      <c r="AH10" s="245"/>
      <c r="AI10" s="245"/>
      <c r="AJ10" s="245"/>
      <c r="AM10" s="2655"/>
      <c r="AN10" s="2655"/>
      <c r="AO10" s="2331"/>
      <c r="AP10" s="2331"/>
      <c r="AQ10" s="2331"/>
      <c r="AR10" s="2655"/>
      <c r="AS10" s="2331"/>
      <c r="AT10" s="2331"/>
      <c r="AU10" s="2331"/>
    </row>
    <row r="11" spans="1:58" hidden="1">
      <c r="C11" s="2712" t="s">
        <v>475</v>
      </c>
      <c r="D11" s="2713">
        <v>1339</v>
      </c>
      <c r="E11" s="2714">
        <v>-6.7548746518105816</v>
      </c>
      <c r="F11" s="2715">
        <v>-0.14914243102161606</v>
      </c>
      <c r="G11" s="2713">
        <v>3026</v>
      </c>
      <c r="H11" s="2714">
        <v>21.428571428571416</v>
      </c>
      <c r="I11" s="2715">
        <v>5.7302585604472398</v>
      </c>
      <c r="J11" s="2713">
        <v>1850</v>
      </c>
      <c r="K11" s="2714">
        <v>10.977804439112177</v>
      </c>
      <c r="L11" s="2715">
        <v>18.894601542416439</v>
      </c>
      <c r="M11" s="1991"/>
      <c r="P11" s="3438"/>
      <c r="Q11" s="3438"/>
      <c r="R11" s="413"/>
      <c r="S11" s="413"/>
      <c r="T11" s="413"/>
      <c r="U11" s="413"/>
      <c r="V11" s="3"/>
      <c r="W11" s="413"/>
      <c r="X11" s="413"/>
      <c r="Y11" s="413"/>
      <c r="Z11" s="413"/>
      <c r="AB11" s="2796"/>
      <c r="AC11" s="245"/>
      <c r="AD11" s="245"/>
      <c r="AE11" s="245"/>
      <c r="AF11" s="245"/>
      <c r="AG11" s="245"/>
      <c r="AH11" s="245"/>
      <c r="AI11" s="245"/>
      <c r="AJ11" s="245"/>
      <c r="AM11" s="2331"/>
      <c r="AN11" s="2331"/>
      <c r="AP11" s="2331"/>
      <c r="AQ11" s="2331"/>
      <c r="AR11" s="2331"/>
      <c r="AS11" s="2331"/>
      <c r="AU11" s="2331"/>
    </row>
    <row r="12" spans="1:58" s="142" customFormat="1" ht="13.7" customHeight="1" thickBot="1">
      <c r="B12" s="141"/>
      <c r="C12" s="2707">
        <v>2007</v>
      </c>
      <c r="D12" s="2708">
        <v>6870</v>
      </c>
      <c r="E12" s="2716">
        <v>16.027698023982424</v>
      </c>
      <c r="F12" s="2715">
        <f>(D12/D7)*100-100</f>
        <v>16.027698023982424</v>
      </c>
      <c r="G12" s="2708">
        <v>10832</v>
      </c>
      <c r="H12" s="2709">
        <v>-2.8433043322271061</v>
      </c>
      <c r="I12" s="2715">
        <f>(G12/G7)*100-100</f>
        <v>-2.8433043322271061</v>
      </c>
      <c r="J12" s="2708">
        <v>8308</v>
      </c>
      <c r="K12" s="2709">
        <v>29.630207520674048</v>
      </c>
      <c r="L12" s="2715">
        <f>(J12/J7)*100-100</f>
        <v>29.630207520674048</v>
      </c>
      <c r="M12" s="2717"/>
      <c r="P12" s="4152">
        <f>C4</f>
        <v>2003</v>
      </c>
      <c r="Q12" s="4152">
        <f>D4</f>
        <v>5753</v>
      </c>
      <c r="R12" s="413"/>
      <c r="S12" s="413"/>
      <c r="T12" s="413"/>
      <c r="U12" s="413"/>
      <c r="V12" s="141"/>
      <c r="W12" s="413"/>
      <c r="X12" s="413"/>
      <c r="Y12" s="413"/>
      <c r="Z12" s="413"/>
      <c r="AB12" s="2796"/>
      <c r="AC12" s="2796"/>
      <c r="AD12" s="2796"/>
      <c r="AE12" s="2796"/>
      <c r="AF12" s="2796"/>
      <c r="AG12" s="2796"/>
      <c r="AH12" s="2796"/>
      <c r="AI12" s="2796"/>
      <c r="AJ12" s="2796"/>
      <c r="AM12" s="2331"/>
      <c r="AN12" s="2655"/>
      <c r="AO12" s="2655"/>
      <c r="AP12" s="2655"/>
      <c r="AQ12" s="2655"/>
      <c r="AR12" s="2655"/>
      <c r="AS12" s="2655"/>
      <c r="AT12" s="2655"/>
      <c r="AU12" s="2655"/>
    </row>
    <row r="13" spans="1:58" s="142" customFormat="1" ht="12.75" customHeight="1">
      <c r="B13" s="141"/>
      <c r="C13" s="2711" t="s">
        <v>522</v>
      </c>
      <c r="D13" s="2718">
        <v>1869</v>
      </c>
      <c r="E13" s="2719">
        <f>SUM(D13/D11)*100-100</f>
        <v>39.581777445855124</v>
      </c>
      <c r="F13" s="2720">
        <f>SUM(D13/D8)*100-100</f>
        <v>-12.417994376757264</v>
      </c>
      <c r="G13" s="2718">
        <v>2830</v>
      </c>
      <c r="H13" s="2719">
        <f>SUM(G13/G11)*100-100</f>
        <v>-6.4771976206212827</v>
      </c>
      <c r="I13" s="2720">
        <f>SUM(G13/G8)*100-100</f>
        <v>4.1973490427098739</v>
      </c>
      <c r="J13" s="2718">
        <v>2115</v>
      </c>
      <c r="K13" s="2719">
        <f>SUM(J13/J11)*100-100</f>
        <v>14.324324324324337</v>
      </c>
      <c r="L13" s="2721">
        <f>SUM(J13/J8)*100-100</f>
        <v>-17.736289381563594</v>
      </c>
      <c r="M13" s="2717"/>
      <c r="P13" s="4152">
        <f t="shared" ref="P13:Q13" si="0">C5</f>
        <v>2004</v>
      </c>
      <c r="Q13" s="4152">
        <f t="shared" si="0"/>
        <v>4443</v>
      </c>
      <c r="R13" s="413"/>
      <c r="S13" s="413"/>
      <c r="T13" s="413"/>
      <c r="U13" s="413"/>
      <c r="V13" s="141"/>
      <c r="W13" s="413"/>
      <c r="X13" s="413"/>
      <c r="Y13" s="413"/>
      <c r="Z13" s="413"/>
      <c r="AB13" s="2796"/>
      <c r="AC13" s="2796"/>
      <c r="AD13" s="2796"/>
      <c r="AE13" s="2796"/>
      <c r="AF13" s="2796"/>
      <c r="AG13" s="2796"/>
      <c r="AH13" s="2796"/>
      <c r="AI13" s="2796"/>
      <c r="AJ13" s="2796"/>
      <c r="AM13" s="2655"/>
      <c r="AN13" s="2655"/>
      <c r="AO13" s="2655"/>
      <c r="AP13" s="2655"/>
      <c r="AQ13" s="2655"/>
      <c r="AR13" s="2655"/>
      <c r="AS13" s="2655"/>
      <c r="AT13" s="2655"/>
      <c r="AU13" s="2655"/>
    </row>
    <row r="14" spans="1:58" s="142" customFormat="1" ht="12.75" customHeight="1">
      <c r="B14" s="141"/>
      <c r="C14" s="2711" t="s">
        <v>480</v>
      </c>
      <c r="D14" s="1203">
        <v>1680</v>
      </c>
      <c r="E14" s="736">
        <f>SUM(D14/D13)*100-100</f>
        <v>-10.112359550561806</v>
      </c>
      <c r="F14" s="1204">
        <f>SUM(D14/D9)*100-100</f>
        <v>-14.329423763386032</v>
      </c>
      <c r="G14" s="1203">
        <v>2685</v>
      </c>
      <c r="H14" s="736">
        <f>SUM(G14/G13)*100-100</f>
        <v>-5.1236749116607854</v>
      </c>
      <c r="I14" s="1204">
        <f>SUM(G14/G9)*100-100</f>
        <v>3.3487297921477932</v>
      </c>
      <c r="J14" s="1203">
        <v>1866</v>
      </c>
      <c r="K14" s="736">
        <f>SUM(J14/J12)*100-100</f>
        <v>-77.539720751083294</v>
      </c>
      <c r="L14" s="247">
        <f>SUM(J14/J9)*100-100</f>
        <v>-15.945945945945951</v>
      </c>
      <c r="M14" s="2717"/>
      <c r="P14" s="4152">
        <f t="shared" ref="P14:Q14" si="1">C6</f>
        <v>2005</v>
      </c>
      <c r="Q14" s="4152">
        <f t="shared" si="1"/>
        <v>5610</v>
      </c>
      <c r="R14" s="413"/>
      <c r="S14" s="413"/>
      <c r="T14" s="413"/>
      <c r="U14" s="413"/>
      <c r="V14" s="141"/>
      <c r="W14" s="413"/>
      <c r="X14" s="413"/>
      <c r="Y14" s="413"/>
      <c r="Z14" s="413"/>
      <c r="AB14" s="2796"/>
      <c r="AC14" s="2796"/>
      <c r="AD14" s="2796"/>
      <c r="AE14" s="2796"/>
      <c r="AF14" s="2796"/>
      <c r="AG14" s="2796"/>
      <c r="AH14" s="2796"/>
      <c r="AI14" s="2796"/>
      <c r="AJ14" s="2796"/>
      <c r="AM14" s="2655"/>
      <c r="AN14" s="2655"/>
      <c r="AO14" s="2655"/>
      <c r="AP14" s="2655"/>
      <c r="AQ14" s="2655"/>
      <c r="AR14" s="2655"/>
      <c r="AS14" s="2655"/>
      <c r="AT14" s="2655"/>
      <c r="AU14" s="2655"/>
    </row>
    <row r="15" spans="1:58" s="142" customFormat="1" ht="12.75" customHeight="1">
      <c r="B15" s="141"/>
      <c r="C15" s="2711" t="s">
        <v>494</v>
      </c>
      <c r="D15" s="1203">
        <v>1571</v>
      </c>
      <c r="E15" s="736">
        <f>SUM(D15/D14)*100-100</f>
        <v>-6.4880952380952408</v>
      </c>
      <c r="F15" s="1204">
        <f>SUM(D15/D10)*100-100</f>
        <v>9.4011142061281276</v>
      </c>
      <c r="G15" s="1203">
        <v>2550</v>
      </c>
      <c r="H15" s="736">
        <f>SUM(G15/G14)*100-100</f>
        <v>-5.0279329608938497</v>
      </c>
      <c r="I15" s="1204">
        <f>SUM(G15/G10)*100-100</f>
        <v>2.3274478330658184</v>
      </c>
      <c r="J15" s="1203">
        <v>1726</v>
      </c>
      <c r="K15" s="736">
        <f>SUM(J15/J13)*100-100</f>
        <v>-18.392434988179673</v>
      </c>
      <c r="L15" s="247">
        <f>SUM(J15/J10)*100-100</f>
        <v>3.5392921415716927</v>
      </c>
      <c r="M15" s="2717"/>
      <c r="P15" s="4152">
        <f t="shared" ref="P15:Q15" si="2">C7</f>
        <v>2006</v>
      </c>
      <c r="Q15" s="4152">
        <f t="shared" si="2"/>
        <v>5921</v>
      </c>
      <c r="R15" s="413"/>
      <c r="S15" s="413"/>
      <c r="T15" s="413"/>
      <c r="U15" s="413"/>
      <c r="V15" s="141"/>
      <c r="W15" s="413"/>
      <c r="X15" s="413"/>
      <c r="Y15" s="413"/>
      <c r="Z15" s="413"/>
      <c r="AB15" s="2796"/>
      <c r="AC15" s="2796"/>
      <c r="AD15" s="2796"/>
      <c r="AE15" s="2796"/>
      <c r="AF15" s="2796"/>
      <c r="AG15" s="2796"/>
      <c r="AH15" s="2796"/>
      <c r="AI15" s="2796"/>
      <c r="AJ15" s="2796"/>
      <c r="AM15" s="2655"/>
      <c r="AN15" s="2655"/>
      <c r="AO15" s="2655"/>
      <c r="AP15" s="2655"/>
      <c r="AQ15" s="2655"/>
      <c r="AR15" s="2655"/>
      <c r="AS15" s="2655"/>
      <c r="AT15" s="2655"/>
      <c r="AU15" s="2655"/>
    </row>
    <row r="16" spans="1:58" s="142" customFormat="1" ht="12.75" customHeight="1">
      <c r="B16" s="141"/>
      <c r="C16" s="2711" t="s">
        <v>424</v>
      </c>
      <c r="D16" s="2713">
        <v>1494</v>
      </c>
      <c r="E16" s="2714">
        <f>SUM(D16/D15)*100-100</f>
        <v>-4.9013367281986007</v>
      </c>
      <c r="F16" s="2722">
        <f>SUM(D16/D11)*100-100</f>
        <v>11.575802837938753</v>
      </c>
      <c r="G16" s="2713">
        <v>2718</v>
      </c>
      <c r="H16" s="2714">
        <f>SUM(G16/G15)*100-100</f>
        <v>6.5882352941176521</v>
      </c>
      <c r="I16" s="2722">
        <f>SUM(G16/G11)*100-100</f>
        <v>-10.178453403833444</v>
      </c>
      <c r="J16" s="2713">
        <v>1404</v>
      </c>
      <c r="K16" s="2714">
        <f>SUM(J16/J14)*100-100</f>
        <v>-24.758842443729904</v>
      </c>
      <c r="L16" s="2715">
        <f>SUM(J16/J11)*100-100</f>
        <v>-24.108108108108112</v>
      </c>
      <c r="M16" s="2717"/>
      <c r="P16" s="4152">
        <f>C12</f>
        <v>2007</v>
      </c>
      <c r="Q16" s="4152">
        <f>D12</f>
        <v>6870</v>
      </c>
      <c r="R16" s="413"/>
      <c r="S16" s="413"/>
      <c r="T16" s="413"/>
      <c r="U16" s="413"/>
      <c r="V16" s="141"/>
      <c r="W16" s="413"/>
      <c r="X16" s="413"/>
      <c r="Y16" s="413"/>
      <c r="Z16" s="413"/>
      <c r="AB16" s="2655"/>
      <c r="AC16" s="2655"/>
      <c r="AD16" s="2655"/>
      <c r="AE16" s="2655"/>
      <c r="AF16" s="2655"/>
      <c r="AG16" s="2655"/>
      <c r="AH16" s="2655"/>
      <c r="AI16" s="2655"/>
      <c r="AJ16" s="2655"/>
      <c r="AM16" s="2655"/>
      <c r="AN16" s="2655"/>
      <c r="AO16" s="2655"/>
      <c r="AP16" s="2655"/>
      <c r="AQ16" s="2655"/>
      <c r="AR16" s="2655"/>
      <c r="AS16" s="2655"/>
      <c r="AT16" s="2655"/>
      <c r="AU16" s="2655"/>
      <c r="AX16" s="2655"/>
      <c r="AY16" s="2655"/>
      <c r="AZ16" s="2655"/>
      <c r="BA16" s="2655"/>
      <c r="BB16" s="2655"/>
      <c r="BC16" s="2655"/>
      <c r="BD16" s="2655"/>
      <c r="BE16" s="2655"/>
      <c r="BF16" s="2655"/>
    </row>
    <row r="17" spans="2:58" s="142" customFormat="1" ht="12.75" customHeight="1" thickBot="1">
      <c r="B17" s="141"/>
      <c r="C17" s="2707">
        <v>2008</v>
      </c>
      <c r="D17" s="2708">
        <f>SUM(D13:D16)</f>
        <v>6614</v>
      </c>
      <c r="E17" s="2709">
        <f>SUM(D17/D12)*100-100</f>
        <v>-3.7263464337700043</v>
      </c>
      <c r="F17" s="2722">
        <f>SUM(D17/D12)*100-100</f>
        <v>-3.7263464337700043</v>
      </c>
      <c r="G17" s="2708">
        <f>SUM(G13:G16)</f>
        <v>10783</v>
      </c>
      <c r="H17" s="2709">
        <f>SUM(G17/G12)*100-100</f>
        <v>-0.45236336779910857</v>
      </c>
      <c r="I17" s="2715">
        <f>(G17/G12)*100-100</f>
        <v>-0.45236336779910857</v>
      </c>
      <c r="J17" s="2708">
        <f>SUM(J13:J16)</f>
        <v>7111</v>
      </c>
      <c r="K17" s="2709">
        <f>SUM(J17/J12)*100-100</f>
        <v>-14.407799711121811</v>
      </c>
      <c r="L17" s="2723">
        <f t="shared" ref="L17:L18" si="3">SUM(J17/J12)*100-100</f>
        <v>-14.407799711121811</v>
      </c>
      <c r="M17" s="2717"/>
      <c r="P17" s="4152">
        <f>C17</f>
        <v>2008</v>
      </c>
      <c r="Q17" s="4152">
        <f>D17</f>
        <v>6614</v>
      </c>
      <c r="R17" s="3"/>
      <c r="S17" s="413"/>
      <c r="T17" s="413"/>
      <c r="U17" s="413"/>
      <c r="V17" s="141"/>
      <c r="W17" s="3"/>
      <c r="X17" s="413"/>
      <c r="Y17" s="413"/>
      <c r="Z17" s="413"/>
      <c r="AB17" s="2655"/>
      <c r="AC17" s="2655"/>
      <c r="AD17" s="2655"/>
      <c r="AE17" s="2655"/>
      <c r="AF17" s="2655"/>
      <c r="AG17" s="2655"/>
      <c r="AH17" s="2655"/>
      <c r="AI17" s="2655"/>
      <c r="AJ17" s="2655"/>
      <c r="AM17" s="2655"/>
      <c r="AN17" s="2655"/>
      <c r="AO17" s="2655"/>
      <c r="AP17" s="2655"/>
      <c r="AQ17" s="2655"/>
      <c r="AR17" s="2655"/>
      <c r="AS17" s="2655"/>
      <c r="AT17" s="2655"/>
      <c r="AU17" s="2655"/>
      <c r="AX17" s="2655"/>
      <c r="AY17" s="2655"/>
      <c r="AZ17" s="2655"/>
      <c r="BA17" s="2655"/>
      <c r="BB17" s="2655"/>
      <c r="BC17" s="2655"/>
      <c r="BD17" s="2655"/>
      <c r="BE17" s="2655"/>
      <c r="BF17" s="2655"/>
    </row>
    <row r="18" spans="2:58" s="142" customFormat="1" ht="13.7" customHeight="1">
      <c r="B18" s="141"/>
      <c r="C18" s="2724" t="s">
        <v>412</v>
      </c>
      <c r="D18" s="2718">
        <v>1360</v>
      </c>
      <c r="E18" s="2719">
        <f>SUM(D18/D16)*100-100</f>
        <v>-8.9692101740294561</v>
      </c>
      <c r="F18" s="2720">
        <f t="shared" ref="F18:F23" si="4">SUM(D18/D13)*100-100</f>
        <v>-27.233814874264311</v>
      </c>
      <c r="G18" s="2718">
        <v>2685</v>
      </c>
      <c r="H18" s="2719">
        <f>SUM(G18/G16)*100-100</f>
        <v>-1.214128035320087</v>
      </c>
      <c r="I18" s="2720">
        <f t="shared" ref="I18:I23" si="5">SUM(G18/G13)*100-100</f>
        <v>-5.1236749116607854</v>
      </c>
      <c r="J18" s="2718">
        <v>1533</v>
      </c>
      <c r="K18" s="2719">
        <f>SUM(J18/J16)*100-100</f>
        <v>9.1880341880341803</v>
      </c>
      <c r="L18" s="2721">
        <f t="shared" si="3"/>
        <v>-27.517730496453893</v>
      </c>
      <c r="M18" s="2717"/>
      <c r="P18" s="4152">
        <f>C22</f>
        <v>2009</v>
      </c>
      <c r="Q18" s="4152">
        <f>D22</f>
        <v>5660</v>
      </c>
      <c r="R18" s="413"/>
      <c r="S18" s="413"/>
      <c r="T18" s="413"/>
      <c r="U18" s="413"/>
      <c r="V18" s="141"/>
      <c r="W18" s="413"/>
      <c r="X18" s="413"/>
      <c r="Y18" s="413"/>
      <c r="Z18" s="413"/>
      <c r="AB18" s="2655"/>
      <c r="AC18" s="2655"/>
      <c r="AD18" s="2655"/>
      <c r="AE18" s="2655"/>
      <c r="AF18" s="2655"/>
      <c r="AG18" s="2655"/>
      <c r="AH18" s="2655"/>
      <c r="AI18" s="2655"/>
      <c r="AJ18" s="2655"/>
      <c r="AM18" s="2655"/>
      <c r="AN18" s="2655"/>
      <c r="AO18" s="2655"/>
      <c r="AP18" s="2655"/>
      <c r="AQ18" s="2655"/>
      <c r="AR18" s="2655"/>
      <c r="AS18" s="2655"/>
      <c r="AT18" s="2655"/>
      <c r="AU18" s="2655"/>
      <c r="AX18" s="2655"/>
      <c r="AY18" s="2655"/>
      <c r="AZ18" s="2655"/>
      <c r="BA18" s="2655"/>
      <c r="BB18" s="2655"/>
    </row>
    <row r="19" spans="2:58" s="142" customFormat="1" ht="13.7" customHeight="1">
      <c r="B19" s="141"/>
      <c r="C19" s="2711" t="s">
        <v>207</v>
      </c>
      <c r="D19" s="1203">
        <v>1570</v>
      </c>
      <c r="E19" s="736">
        <f>SUM(D19/D18)*100-100</f>
        <v>15.441176470588232</v>
      </c>
      <c r="F19" s="1204">
        <f t="shared" si="4"/>
        <v>-6.547619047619051</v>
      </c>
      <c r="G19" s="1203">
        <v>2568</v>
      </c>
      <c r="H19" s="736">
        <f>SUM(G19/G18)*100-100</f>
        <v>-4.357541899441344</v>
      </c>
      <c r="I19" s="1204">
        <f t="shared" si="5"/>
        <v>-4.357541899441344</v>
      </c>
      <c r="J19" s="1203">
        <v>1948</v>
      </c>
      <c r="K19" s="736">
        <f>SUM(J19/J18)*100-100</f>
        <v>27.071102413568155</v>
      </c>
      <c r="L19" s="247">
        <f t="shared" ref="L19:L25" si="6">SUM(J19/J14)*100-100</f>
        <v>4.3944265809217455</v>
      </c>
      <c r="M19" s="2717"/>
      <c r="P19" s="4152">
        <f>C27</f>
        <v>2010</v>
      </c>
      <c r="Q19" s="4152">
        <f>D27</f>
        <v>5209</v>
      </c>
      <c r="R19" s="1722"/>
      <c r="S19" s="1722"/>
      <c r="T19" s="1722"/>
      <c r="U19" s="1722"/>
      <c r="W19" s="1722"/>
      <c r="X19" s="1722"/>
      <c r="Y19" s="1722"/>
      <c r="Z19" s="1722"/>
      <c r="AB19" s="2331"/>
      <c r="AC19" s="2331"/>
      <c r="AD19" s="1723"/>
      <c r="AE19" s="2331"/>
      <c r="AF19" s="2655"/>
      <c r="AG19" s="2655"/>
      <c r="AH19" s="2331"/>
      <c r="AI19" s="1723"/>
      <c r="AJ19" s="2331"/>
      <c r="AM19" s="2331"/>
      <c r="AN19" s="2331"/>
      <c r="AO19" s="1723"/>
      <c r="AP19" s="2331"/>
      <c r="AQ19" s="2655"/>
      <c r="AR19" s="2655"/>
      <c r="AS19" s="2331"/>
      <c r="AT19" s="1723"/>
      <c r="AU19" s="2331"/>
      <c r="AX19" s="2331"/>
      <c r="AY19" s="2331"/>
      <c r="AZ19" s="2331"/>
      <c r="BA19" s="2331"/>
      <c r="BB19" s="2655"/>
    </row>
    <row r="20" spans="2:58" s="142" customFormat="1" ht="13.7" customHeight="1">
      <c r="B20" s="141"/>
      <c r="C20" s="2711" t="s">
        <v>328</v>
      </c>
      <c r="D20" s="1203">
        <v>1329</v>
      </c>
      <c r="E20" s="736">
        <f>SUM(D20/D19)*100-100</f>
        <v>-15.350318471337573</v>
      </c>
      <c r="F20" s="1204">
        <f t="shared" si="4"/>
        <v>-15.404201145767033</v>
      </c>
      <c r="G20" s="1203">
        <v>2560</v>
      </c>
      <c r="H20" s="736">
        <f>SUM(G20/G19)*100-100</f>
        <v>-0.31152647975078196</v>
      </c>
      <c r="I20" s="247">
        <f t="shared" si="5"/>
        <v>0.39215686274509665</v>
      </c>
      <c r="J20" s="1203">
        <v>1625</v>
      </c>
      <c r="K20" s="736">
        <f>SUM(J20/J19)*100-100</f>
        <v>-16.581108829568791</v>
      </c>
      <c r="L20" s="247">
        <f t="shared" si="6"/>
        <v>-5.851680185399772</v>
      </c>
      <c r="M20" s="2717"/>
      <c r="N20" s="2625"/>
      <c r="P20" s="4152">
        <f>C32</f>
        <v>2011</v>
      </c>
      <c r="Q20" s="4152">
        <f>D32</f>
        <v>4853</v>
      </c>
      <c r="R20" s="1723"/>
      <c r="S20" s="1722"/>
      <c r="T20" s="1722"/>
      <c r="U20" s="1722"/>
      <c r="W20" s="1723"/>
      <c r="X20" s="1722"/>
      <c r="Y20" s="1722"/>
      <c r="Z20" s="1722"/>
      <c r="AB20" s="2655"/>
      <c r="AC20" s="2655"/>
      <c r="AD20" s="2655"/>
      <c r="AE20" s="2655"/>
      <c r="AF20" s="2655"/>
      <c r="AG20" s="2655"/>
      <c r="AH20" s="2655"/>
      <c r="AI20" s="2655"/>
      <c r="AJ20" s="2655"/>
      <c r="AM20" s="2655"/>
      <c r="AN20" s="2655"/>
      <c r="AO20" s="2655"/>
      <c r="AP20" s="2655"/>
      <c r="AQ20" s="2655"/>
      <c r="AR20" s="2655"/>
      <c r="AS20" s="2655"/>
      <c r="AT20" s="2655"/>
      <c r="AU20" s="2655"/>
      <c r="AX20" s="2655"/>
      <c r="AY20" s="2655"/>
      <c r="AZ20" s="2655"/>
      <c r="BA20" s="2655"/>
      <c r="BB20" s="2655"/>
    </row>
    <row r="21" spans="2:58" s="142" customFormat="1" ht="13.7" customHeight="1">
      <c r="B21" s="141"/>
      <c r="C21" s="2712" t="s">
        <v>547</v>
      </c>
      <c r="D21" s="2713">
        <v>1401</v>
      </c>
      <c r="E21" s="2714">
        <f>SUM(D21/D20)*100-100</f>
        <v>5.4176072234763097</v>
      </c>
      <c r="F21" s="2722">
        <f t="shared" si="4"/>
        <v>-6.2248995983935771</v>
      </c>
      <c r="G21" s="2713">
        <v>2935</v>
      </c>
      <c r="H21" s="2714">
        <f>SUM(G21/G20)*100-100</f>
        <v>14.6484375</v>
      </c>
      <c r="I21" s="2715">
        <f t="shared" si="5"/>
        <v>7.983811626195731</v>
      </c>
      <c r="J21" s="2713">
        <v>1619</v>
      </c>
      <c r="K21" s="2714">
        <f>SUM(J21/J20)*100-100</f>
        <v>-0.36923076923076792</v>
      </c>
      <c r="L21" s="2715">
        <f t="shared" si="6"/>
        <v>15.313390313390315</v>
      </c>
      <c r="M21" s="2717"/>
      <c r="P21" s="4152">
        <f>C37</f>
        <v>2012</v>
      </c>
      <c r="Q21" s="4152">
        <f>D37</f>
        <v>3892</v>
      </c>
      <c r="R21" s="1722"/>
      <c r="S21" s="1722"/>
      <c r="T21" s="1722"/>
      <c r="U21" s="1722"/>
      <c r="W21" s="1722"/>
      <c r="X21" s="1722"/>
      <c r="Y21" s="1722"/>
      <c r="Z21" s="1722"/>
      <c r="AB21" s="2655"/>
      <c r="AC21" s="2655"/>
      <c r="AD21" s="2655"/>
      <c r="AE21" s="2655"/>
      <c r="AF21" s="2655"/>
      <c r="AG21" s="2655"/>
      <c r="AH21" s="2655"/>
      <c r="AI21" s="2655"/>
      <c r="AJ21" s="2655"/>
      <c r="AM21" s="2655"/>
      <c r="AN21" s="2655"/>
      <c r="AO21" s="2655"/>
      <c r="AP21" s="2655"/>
      <c r="AQ21" s="2655"/>
      <c r="AR21" s="2655"/>
      <c r="AS21" s="2655"/>
      <c r="AT21" s="2655"/>
      <c r="AU21" s="2655"/>
      <c r="AX21" s="2655"/>
      <c r="AY21" s="2655"/>
      <c r="AZ21" s="2655"/>
      <c r="BA21" s="2655"/>
      <c r="BB21" s="2655"/>
    </row>
    <row r="22" spans="2:58" s="142" customFormat="1" ht="13.7" customHeight="1" thickBot="1">
      <c r="B22" s="141"/>
      <c r="C22" s="2707">
        <v>2009</v>
      </c>
      <c r="D22" s="2708">
        <f>SUM(D18:D21)</f>
        <v>5660</v>
      </c>
      <c r="E22" s="2725">
        <f>SUM(D22/D17)*100-100</f>
        <v>-14.42394919866949</v>
      </c>
      <c r="F22" s="1204">
        <f t="shared" si="4"/>
        <v>-14.42394919866949</v>
      </c>
      <c r="G22" s="2726">
        <f>SUM(G18:G21)</f>
        <v>10748</v>
      </c>
      <c r="H22" s="2725">
        <f>SUM(G22/G17)*100-100</f>
        <v>-0.3245849948993822</v>
      </c>
      <c r="I22" s="247">
        <f t="shared" si="5"/>
        <v>-0.3245849948993822</v>
      </c>
      <c r="J22" s="2726">
        <f>SUM(J18:J21)</f>
        <v>6725</v>
      </c>
      <c r="K22" s="2725">
        <f>SUM(J22/J17)*100-100</f>
        <v>-5.4282098157783736</v>
      </c>
      <c r="L22" s="247">
        <f t="shared" si="6"/>
        <v>-5.4282098157783736</v>
      </c>
      <c r="M22" s="2717"/>
      <c r="N22" s="2625"/>
      <c r="P22" s="4152">
        <f>C42</f>
        <v>2013</v>
      </c>
      <c r="Q22" s="4152">
        <f>D42</f>
        <v>2954</v>
      </c>
      <c r="R22" s="1722"/>
      <c r="S22" s="1722"/>
      <c r="T22" s="1722"/>
      <c r="U22" s="1722"/>
      <c r="W22" s="1722"/>
      <c r="X22" s="1722"/>
      <c r="Y22" s="1722"/>
      <c r="Z22" s="1722"/>
      <c r="AB22" s="2655"/>
      <c r="AC22" s="2655"/>
      <c r="AD22" s="2655"/>
      <c r="AE22" s="2655"/>
      <c r="AF22" s="2655"/>
      <c r="AG22" s="2655"/>
      <c r="AH22" s="2655"/>
      <c r="AI22" s="2655"/>
      <c r="AJ22" s="2655"/>
      <c r="AM22" s="2655"/>
      <c r="AN22" s="2655"/>
      <c r="AO22" s="2655"/>
      <c r="AP22" s="2655"/>
      <c r="AQ22" s="2655"/>
      <c r="AR22" s="2655"/>
      <c r="AS22" s="2655"/>
      <c r="AT22" s="2655"/>
      <c r="AU22" s="2655"/>
      <c r="AX22" s="2655"/>
      <c r="AY22" s="2655"/>
      <c r="AZ22" s="2655"/>
      <c r="BA22" s="2655"/>
      <c r="BB22" s="2655"/>
    </row>
    <row r="23" spans="2:58" s="142" customFormat="1" ht="13.7" customHeight="1">
      <c r="B23" s="141"/>
      <c r="C23" s="2727" t="s">
        <v>599</v>
      </c>
      <c r="D23" s="2718">
        <v>1496</v>
      </c>
      <c r="E23" s="2719">
        <f>SUM(D23/D21)*100-100</f>
        <v>6.7808708065667247</v>
      </c>
      <c r="F23" s="2720">
        <f t="shared" si="4"/>
        <v>10.000000000000014</v>
      </c>
      <c r="G23" s="2718">
        <v>2505</v>
      </c>
      <c r="H23" s="2719">
        <f>SUM(G23/G21)*100-100</f>
        <v>-14.650766609880748</v>
      </c>
      <c r="I23" s="2720">
        <f t="shared" si="5"/>
        <v>-6.7039106145251424</v>
      </c>
      <c r="J23" s="2718">
        <v>1550</v>
      </c>
      <c r="K23" s="2728">
        <f>SUM(J23/J21)*100-100</f>
        <v>-4.2618900555898733</v>
      </c>
      <c r="L23" s="2721">
        <f t="shared" si="6"/>
        <v>1.1089367253750879</v>
      </c>
      <c r="M23" s="2717"/>
      <c r="N23" s="2625"/>
      <c r="P23" s="4152">
        <f>C47</f>
        <v>2014</v>
      </c>
      <c r="Q23" s="4152">
        <f>D47</f>
        <v>2872</v>
      </c>
      <c r="R23" s="1722"/>
      <c r="S23" s="1722"/>
      <c r="T23" s="1722"/>
      <c r="U23" s="1722"/>
      <c r="W23" s="1722"/>
      <c r="X23" s="1722"/>
      <c r="Y23" s="1722"/>
      <c r="Z23" s="1722"/>
      <c r="AB23" s="2655"/>
      <c r="AC23" s="2655"/>
      <c r="AD23" s="2655"/>
      <c r="AE23" s="2655"/>
      <c r="AF23" s="2655"/>
      <c r="AG23" s="2655"/>
      <c r="AH23" s="2655"/>
      <c r="AI23" s="2655"/>
      <c r="AJ23" s="2655"/>
      <c r="AM23" s="2655"/>
      <c r="AN23" s="2655"/>
      <c r="AO23" s="2655"/>
      <c r="AP23" s="2655"/>
      <c r="AQ23" s="2655"/>
      <c r="AR23" s="2655"/>
      <c r="AS23" s="2655"/>
      <c r="AT23" s="2655"/>
      <c r="AU23" s="2655"/>
      <c r="AX23" s="2655"/>
      <c r="AY23" s="2655"/>
      <c r="AZ23" s="2655"/>
      <c r="BA23" s="2655"/>
      <c r="BB23" s="2655"/>
    </row>
    <row r="24" spans="2:58" s="142" customFormat="1" ht="13.7" customHeight="1">
      <c r="B24" s="141"/>
      <c r="C24" s="2729" t="s">
        <v>626</v>
      </c>
      <c r="D24" s="1203">
        <v>1402</v>
      </c>
      <c r="E24" s="736">
        <f>SUM(D24/D22)*100-100</f>
        <v>-75.229681978798595</v>
      </c>
      <c r="F24" s="247">
        <f t="shared" ref="F24:F29" si="7">SUM(D24/D19)*100-100</f>
        <v>-10.70063694267516</v>
      </c>
      <c r="G24" s="1203">
        <v>2654</v>
      </c>
      <c r="H24" s="736">
        <f>SUM(G24/G22)*100-100</f>
        <v>-75.307033866765906</v>
      </c>
      <c r="I24" s="247">
        <f t="shared" ref="I24:I29" si="8">SUM(G24/G19)*100-100</f>
        <v>3.3489096573208599</v>
      </c>
      <c r="J24" s="1203">
        <v>1328</v>
      </c>
      <c r="K24" s="2730">
        <f>SUM(J24/J22)*100-100</f>
        <v>-80.25278810408922</v>
      </c>
      <c r="L24" s="247">
        <f t="shared" si="6"/>
        <v>-31.827515400410675</v>
      </c>
      <c r="M24" s="2717"/>
      <c r="N24" s="2625"/>
      <c r="P24" s="4152">
        <f>C52</f>
        <v>2015</v>
      </c>
      <c r="Q24" s="4152">
        <f>D52</f>
        <v>3295</v>
      </c>
      <c r="R24" s="1723"/>
      <c r="S24" s="1722"/>
      <c r="T24" s="1722"/>
      <c r="U24" s="1722"/>
      <c r="W24" s="1723"/>
      <c r="X24" s="1722"/>
      <c r="Y24" s="1722"/>
      <c r="Z24" s="1722"/>
      <c r="AB24" s="2655"/>
      <c r="AC24" s="2655"/>
      <c r="AD24" s="2655"/>
      <c r="AE24" s="2655"/>
      <c r="AF24" s="2655"/>
      <c r="AG24" s="2655"/>
      <c r="AH24" s="2655"/>
      <c r="AI24" s="2655"/>
      <c r="AJ24" s="2655"/>
      <c r="AM24" s="2655"/>
      <c r="AN24" s="2655"/>
      <c r="AO24" s="2655"/>
      <c r="AP24" s="2655"/>
      <c r="AQ24" s="2655"/>
      <c r="AR24" s="2655"/>
      <c r="AS24" s="2655"/>
      <c r="AT24" s="2655"/>
      <c r="AU24" s="2655"/>
    </row>
    <row r="25" spans="2:58" s="142" customFormat="1" ht="13.7" customHeight="1">
      <c r="B25" s="141"/>
      <c r="C25" s="2729" t="s">
        <v>638</v>
      </c>
      <c r="D25" s="1203">
        <v>1108</v>
      </c>
      <c r="E25" s="736">
        <f>SUM(D25/D23)*100-100</f>
        <v>-25.935828877005349</v>
      </c>
      <c r="F25" s="247">
        <f t="shared" si="7"/>
        <v>-16.629044394281408</v>
      </c>
      <c r="G25" s="1203">
        <v>2496</v>
      </c>
      <c r="H25" s="736">
        <f>SUM(G25/G23)*100-100</f>
        <v>-0.35928143712574467</v>
      </c>
      <c r="I25" s="247">
        <f t="shared" si="8"/>
        <v>-2.5</v>
      </c>
      <c r="J25" s="1203">
        <v>1265</v>
      </c>
      <c r="K25" s="2730">
        <f>SUM(J25/J23)*100-100</f>
        <v>-18.387096774193552</v>
      </c>
      <c r="L25" s="247">
        <f t="shared" si="6"/>
        <v>-22.15384615384616</v>
      </c>
      <c r="M25" s="2717"/>
      <c r="N25" s="2625"/>
      <c r="P25" s="4152">
        <f>C57</f>
        <v>2016</v>
      </c>
      <c r="Q25" s="4152">
        <f>D57</f>
        <v>3790</v>
      </c>
      <c r="R25" s="1723"/>
      <c r="S25" s="1723"/>
      <c r="T25" s="1723"/>
      <c r="U25" s="1723"/>
      <c r="V25" s="1723"/>
      <c r="W25" s="1723"/>
      <c r="X25" s="1723"/>
      <c r="Y25" s="1723"/>
      <c r="Z25" s="1723"/>
    </row>
    <row r="26" spans="2:58" s="142" customFormat="1" ht="13.7" customHeight="1">
      <c r="B26" s="141"/>
      <c r="C26" s="2729" t="s">
        <v>639</v>
      </c>
      <c r="D26" s="1203">
        <v>1203</v>
      </c>
      <c r="E26" s="736">
        <f>SUM(D26/D24)*100-100</f>
        <v>-14.194008559201137</v>
      </c>
      <c r="F26" s="247">
        <f t="shared" si="7"/>
        <v>-14.13276231263383</v>
      </c>
      <c r="G26" s="1203">
        <v>3016</v>
      </c>
      <c r="H26" s="736">
        <f>SUM(G26/G24)*100-100</f>
        <v>13.639788997739259</v>
      </c>
      <c r="I26" s="247">
        <f t="shared" si="8"/>
        <v>2.759795570698472</v>
      </c>
      <c r="J26" s="1203">
        <v>1418</v>
      </c>
      <c r="K26" s="2730">
        <f>SUM(J26/J24)*100-100</f>
        <v>6.7771084337349379</v>
      </c>
      <c r="L26" s="247">
        <f t="shared" ref="L26:L32" si="9">SUM(J26/J21)*100-100</f>
        <v>-12.415071031500929</v>
      </c>
      <c r="M26" s="2717"/>
      <c r="N26" s="2625"/>
      <c r="P26" s="4152">
        <f>C62</f>
        <v>2017</v>
      </c>
      <c r="Q26" s="4152">
        <f>D62</f>
        <v>4746</v>
      </c>
    </row>
    <row r="27" spans="2:58" s="142" customFormat="1" ht="13.7" customHeight="1" thickBot="1">
      <c r="B27" s="141"/>
      <c r="C27" s="2731">
        <v>2010</v>
      </c>
      <c r="D27" s="2726">
        <f>SUM(D23:D26)</f>
        <v>5209</v>
      </c>
      <c r="E27" s="2725">
        <f>SUM(D27/D22)*100-100</f>
        <v>-7.9681978798586641</v>
      </c>
      <c r="F27" s="2732">
        <f t="shared" si="7"/>
        <v>-7.9681978798586641</v>
      </c>
      <c r="G27" s="2726">
        <f>SUM(G23:G26)</f>
        <v>10671</v>
      </c>
      <c r="H27" s="2725">
        <f>SUM(G27/G22)*100-100</f>
        <v>-0.71641235578712781</v>
      </c>
      <c r="I27" s="2733">
        <f t="shared" si="8"/>
        <v>-0.71641235578712781</v>
      </c>
      <c r="J27" s="2726">
        <f>SUM(J23:J26)</f>
        <v>5561</v>
      </c>
      <c r="K27" s="2725">
        <f>SUM(J27/J22)*100-100</f>
        <v>-17.3085501858736</v>
      </c>
      <c r="L27" s="2733">
        <f t="shared" si="9"/>
        <v>-17.3085501858736</v>
      </c>
      <c r="M27" s="2717"/>
      <c r="N27" s="2625"/>
      <c r="R27" s="1723"/>
      <c r="S27" s="1723"/>
      <c r="T27" s="1723"/>
      <c r="U27" s="1723"/>
      <c r="W27" s="1723"/>
      <c r="X27" s="1723"/>
      <c r="Y27" s="1723"/>
      <c r="Z27" s="1723"/>
    </row>
    <row r="28" spans="2:58" s="142" customFormat="1" ht="13.7" customHeight="1">
      <c r="B28" s="141"/>
      <c r="C28" s="2727" t="s">
        <v>689</v>
      </c>
      <c r="D28" s="2718">
        <v>1379</v>
      </c>
      <c r="E28" s="2719">
        <f>SUM(D28/D26)*100-100</f>
        <v>14.630091438071474</v>
      </c>
      <c r="F28" s="2720">
        <f t="shared" si="7"/>
        <v>-7.8208556149732686</v>
      </c>
      <c r="G28" s="2718">
        <v>2886</v>
      </c>
      <c r="H28" s="2719">
        <f>SUM(G28/G26)*100-100</f>
        <v>-4.3103448275862064</v>
      </c>
      <c r="I28" s="2720">
        <f t="shared" si="8"/>
        <v>15.209580838323362</v>
      </c>
      <c r="J28" s="2718">
        <v>1444</v>
      </c>
      <c r="K28" s="2728">
        <f>SUM(J28/J26)*100-100</f>
        <v>1.8335684062059272</v>
      </c>
      <c r="L28" s="2721">
        <f t="shared" si="9"/>
        <v>-6.8387096774193594</v>
      </c>
      <c r="M28" s="2717"/>
      <c r="N28" s="2625"/>
      <c r="R28" s="1722"/>
      <c r="S28" s="1722"/>
      <c r="T28" s="1722"/>
      <c r="U28" s="1722"/>
      <c r="W28" s="1722"/>
      <c r="X28" s="1722"/>
      <c r="Y28" s="1722"/>
      <c r="Z28" s="1722"/>
    </row>
    <row r="29" spans="2:58" s="142" customFormat="1" ht="13.7" customHeight="1">
      <c r="B29" s="141"/>
      <c r="C29" s="2729" t="s">
        <v>707</v>
      </c>
      <c r="D29" s="1203">
        <v>1382</v>
      </c>
      <c r="E29" s="736">
        <f>SUM(D29/D28)*100-100</f>
        <v>0.21754894851342499</v>
      </c>
      <c r="F29" s="247">
        <f t="shared" si="7"/>
        <v>-1.4265335235377989</v>
      </c>
      <c r="G29" s="1203">
        <v>2991</v>
      </c>
      <c r="H29" s="736">
        <f>SUM(G29/G28)*100-100</f>
        <v>3.6382536382536301</v>
      </c>
      <c r="I29" s="247">
        <f t="shared" si="8"/>
        <v>12.697814619442354</v>
      </c>
      <c r="J29" s="1203">
        <v>1547</v>
      </c>
      <c r="K29" s="2730">
        <f>SUM(J29/J28)*100-100</f>
        <v>7.1329639889196699</v>
      </c>
      <c r="L29" s="247">
        <f t="shared" si="9"/>
        <v>16.490963855421683</v>
      </c>
      <c r="M29" s="2717"/>
      <c r="N29" s="2625"/>
      <c r="R29" s="1722"/>
      <c r="S29" s="1722"/>
      <c r="T29" s="1722"/>
      <c r="U29" s="1722"/>
      <c r="W29" s="1722"/>
      <c r="X29" s="1722"/>
      <c r="Y29" s="1722"/>
      <c r="Z29" s="1722"/>
    </row>
    <row r="30" spans="2:58" s="142" customFormat="1" ht="13.7" customHeight="1">
      <c r="B30" s="141"/>
      <c r="C30" s="2729" t="s">
        <v>708</v>
      </c>
      <c r="D30" s="1203">
        <v>1047</v>
      </c>
      <c r="E30" s="736">
        <f>SUM(D30/D29)*100-100</f>
        <v>-24.240231548480466</v>
      </c>
      <c r="F30" s="247">
        <f t="shared" ref="F30:F35" si="10">SUM(D30/D25)*100-100</f>
        <v>-5.5054151624548808</v>
      </c>
      <c r="G30" s="1203">
        <v>2528</v>
      </c>
      <c r="H30" s="736">
        <f>SUM(G30/G29)*100-100</f>
        <v>-15.479772651287192</v>
      </c>
      <c r="I30" s="247">
        <f t="shared" ref="I30:I35" si="11">SUM(G30/G25)*100-100</f>
        <v>1.2820512820512704</v>
      </c>
      <c r="J30" s="1203">
        <v>1307</v>
      </c>
      <c r="K30" s="2730">
        <f>SUM(J30/J29)*100-100</f>
        <v>-15.513897866839045</v>
      </c>
      <c r="L30" s="247">
        <f t="shared" si="9"/>
        <v>3.320158102766797</v>
      </c>
      <c r="M30" s="2717"/>
      <c r="N30" s="2625"/>
      <c r="R30" s="1722"/>
      <c r="S30" s="1722"/>
      <c r="T30" s="1722"/>
      <c r="U30" s="1722"/>
      <c r="W30" s="1722"/>
      <c r="X30" s="1722"/>
      <c r="Y30" s="1722"/>
      <c r="Z30" s="1722"/>
    </row>
    <row r="31" spans="2:58" s="142" customFormat="1" ht="13.7" customHeight="1">
      <c r="B31" s="141"/>
      <c r="C31" s="2729" t="s">
        <v>709</v>
      </c>
      <c r="D31" s="1203">
        <v>1045</v>
      </c>
      <c r="E31" s="736">
        <f>SUM(D31/D30)*100-100</f>
        <v>-0.1910219675262681</v>
      </c>
      <c r="F31" s="247">
        <f t="shared" si="10"/>
        <v>-13.133832086450539</v>
      </c>
      <c r="G31" s="1203">
        <v>2793</v>
      </c>
      <c r="H31" s="736">
        <f>SUM(G31/G30)*100-100</f>
        <v>10.482594936708864</v>
      </c>
      <c r="I31" s="247">
        <f t="shared" si="11"/>
        <v>-7.3938992042440361</v>
      </c>
      <c r="J31" s="1203">
        <v>1437</v>
      </c>
      <c r="K31" s="2730">
        <f>SUM(J31/J30)*100-100</f>
        <v>9.9464422341239498</v>
      </c>
      <c r="L31" s="247">
        <f t="shared" si="9"/>
        <v>1.3399153737658764</v>
      </c>
      <c r="M31" s="2717"/>
      <c r="N31" s="2625"/>
      <c r="R31" s="1722"/>
      <c r="S31" s="1722"/>
      <c r="T31" s="1722"/>
      <c r="U31" s="1722"/>
      <c r="W31" s="1722"/>
      <c r="X31" s="1722"/>
      <c r="Y31" s="1722"/>
      <c r="Z31" s="1722"/>
    </row>
    <row r="32" spans="2:58" s="142" customFormat="1" ht="13.7" customHeight="1" thickBot="1">
      <c r="B32" s="141"/>
      <c r="C32" s="2731">
        <v>2011</v>
      </c>
      <c r="D32" s="2726">
        <f>SUM(D28:D31)</f>
        <v>4853</v>
      </c>
      <c r="E32" s="2725">
        <f>SUM(D32/D27)*100-100</f>
        <v>-6.8343252063735775</v>
      </c>
      <c r="F32" s="2732">
        <f t="shared" si="10"/>
        <v>-6.8343252063735775</v>
      </c>
      <c r="G32" s="2726">
        <f>SUM(G28:G31)</f>
        <v>11198</v>
      </c>
      <c r="H32" s="2725">
        <f>SUM(G32/G27)*100-100</f>
        <v>4.9386186861587476</v>
      </c>
      <c r="I32" s="2733">
        <f t="shared" si="11"/>
        <v>4.9386186861587476</v>
      </c>
      <c r="J32" s="2726">
        <f>SUM(J28:J31)</f>
        <v>5735</v>
      </c>
      <c r="K32" s="2725">
        <f>SUM(J32/J27)*100-100</f>
        <v>3.1289336450278711</v>
      </c>
      <c r="L32" s="2733">
        <f t="shared" si="9"/>
        <v>3.1289336450278711</v>
      </c>
      <c r="M32" s="2717"/>
      <c r="N32" s="2625"/>
      <c r="R32" s="1722"/>
      <c r="S32" s="1722"/>
      <c r="T32" s="1722"/>
      <c r="U32" s="1722"/>
      <c r="W32" s="1722"/>
      <c r="X32" s="1722"/>
      <c r="Y32" s="1722"/>
      <c r="Z32" s="1722"/>
    </row>
    <row r="33" spans="1:48" s="142" customFormat="1" ht="13.7" customHeight="1">
      <c r="B33" s="141"/>
      <c r="C33" s="2727" t="s">
        <v>725</v>
      </c>
      <c r="D33" s="2718">
        <v>1099</v>
      </c>
      <c r="E33" s="2719">
        <f>SUM(D33/D31)*100-100</f>
        <v>5.1674641148325264</v>
      </c>
      <c r="F33" s="2720">
        <f t="shared" si="10"/>
        <v>-20.304568527918789</v>
      </c>
      <c r="G33" s="2718">
        <v>2472</v>
      </c>
      <c r="H33" s="2719">
        <f>SUM(G33/G31)*100-100</f>
        <v>-11.493018259935553</v>
      </c>
      <c r="I33" s="2720">
        <f t="shared" si="11"/>
        <v>-14.345114345114339</v>
      </c>
      <c r="J33" s="2718">
        <v>1353</v>
      </c>
      <c r="K33" s="2728">
        <f>SUM(J33/J31)*100-100</f>
        <v>-5.8455114822546932</v>
      </c>
      <c r="L33" s="2721">
        <f>SUM(J33/J28)*100-100</f>
        <v>-6.3019390581717403</v>
      </c>
      <c r="M33" s="2717"/>
      <c r="N33" s="1722"/>
      <c r="O33" s="1723"/>
      <c r="P33" s="1991"/>
      <c r="R33" s="1722"/>
      <c r="S33" s="1722"/>
      <c r="T33" s="1722"/>
      <c r="U33" s="1722"/>
      <c r="W33" s="1722"/>
      <c r="X33" s="1722"/>
      <c r="Y33" s="1722"/>
      <c r="Z33" s="1722"/>
    </row>
    <row r="34" spans="1:48">
      <c r="C34" s="2729" t="s">
        <v>726</v>
      </c>
      <c r="D34" s="1203">
        <v>1162</v>
      </c>
      <c r="E34" s="736">
        <f>SUM(D34/D33*100-100)</f>
        <v>5.7324840764331242</v>
      </c>
      <c r="F34" s="247">
        <f t="shared" si="10"/>
        <v>-15.918958031837917</v>
      </c>
      <c r="G34" s="1203">
        <v>2283</v>
      </c>
      <c r="H34" s="736">
        <f>SUM(G34/G33)*100-100</f>
        <v>-7.6456310679611619</v>
      </c>
      <c r="I34" s="247">
        <f t="shared" si="11"/>
        <v>-23.671013039117355</v>
      </c>
      <c r="J34" s="1203">
        <v>1517</v>
      </c>
      <c r="K34" s="2730">
        <f>SUM(J34/J33)*100-100</f>
        <v>12.12121212121211</v>
      </c>
      <c r="L34" s="247">
        <f>SUM(J34/J29)*100-100</f>
        <v>-1.9392372333548877</v>
      </c>
      <c r="R34" s="1722"/>
      <c r="S34" s="1722"/>
      <c r="T34" s="1722"/>
      <c r="U34" s="1722"/>
      <c r="W34" s="1722"/>
      <c r="X34" s="1722"/>
      <c r="Y34" s="1722"/>
      <c r="Z34" s="1722"/>
    </row>
    <row r="35" spans="1:48">
      <c r="C35" s="2729" t="s">
        <v>727</v>
      </c>
      <c r="D35" s="1203">
        <v>796</v>
      </c>
      <c r="E35" s="736">
        <f>SUM(D35/D34*100-100)</f>
        <v>-31.497418244406191</v>
      </c>
      <c r="F35" s="247">
        <f t="shared" si="10"/>
        <v>-23.97325692454632</v>
      </c>
      <c r="G35" s="1203">
        <v>2351</v>
      </c>
      <c r="H35" s="736">
        <f>SUM(G35/G34)*100-100</f>
        <v>2.9785370127025885</v>
      </c>
      <c r="I35" s="247">
        <f t="shared" si="11"/>
        <v>-7.0015822784810098</v>
      </c>
      <c r="J35" s="1203">
        <v>1388</v>
      </c>
      <c r="K35" s="2730">
        <f>SUM(J35/J34)*100-100</f>
        <v>-8.5036255767963098</v>
      </c>
      <c r="L35" s="247">
        <f>SUM(J35/J30)*100-100</f>
        <v>6.1973986228003071</v>
      </c>
      <c r="R35" s="1722"/>
      <c r="S35" s="1722"/>
      <c r="T35" s="1722"/>
      <c r="U35" s="1722"/>
      <c r="W35" s="1722"/>
      <c r="X35" s="1722"/>
      <c r="Y35" s="1722"/>
      <c r="Z35" s="1722"/>
    </row>
    <row r="36" spans="1:48">
      <c r="C36" s="2729" t="s">
        <v>728</v>
      </c>
      <c r="D36" s="1203">
        <v>835</v>
      </c>
      <c r="E36" s="736">
        <f>SUM(D36/D35*100-100)</f>
        <v>4.8994974874371877</v>
      </c>
      <c r="F36" s="247">
        <f t="shared" ref="F36:F37" si="12">SUM(D36/D31)*100-100</f>
        <v>-20.095693779904309</v>
      </c>
      <c r="G36" s="1203">
        <v>2189</v>
      </c>
      <c r="H36" s="736">
        <f>SUM(G36/G35)*100-100</f>
        <v>-6.8906848149723459</v>
      </c>
      <c r="I36" s="247">
        <f t="shared" ref="I36:I37" si="13">SUM(G36/G31)*100-100</f>
        <v>-21.625492302184028</v>
      </c>
      <c r="J36" s="1203">
        <v>1261</v>
      </c>
      <c r="K36" s="2730">
        <f>SUM(J36/J35)*100-100</f>
        <v>-9.1498559077809745</v>
      </c>
      <c r="L36" s="247">
        <f>SUM(J36/J31)*100-100</f>
        <v>-12.247738343771744</v>
      </c>
      <c r="S36" s="1722"/>
      <c r="T36" s="1722"/>
      <c r="U36" s="1722"/>
      <c r="X36" s="1722"/>
      <c r="Y36" s="1722"/>
      <c r="Z36" s="1722"/>
    </row>
    <row r="37" spans="1:48" ht="13.5" thickBot="1">
      <c r="C37" s="2734">
        <v>2012</v>
      </c>
      <c r="D37" s="2708">
        <f>SUM(D33:D36)</f>
        <v>3892</v>
      </c>
      <c r="E37" s="2709">
        <f>SUM(D37/D32)*100-100</f>
        <v>-19.802184215948898</v>
      </c>
      <c r="F37" s="2735">
        <f t="shared" si="12"/>
        <v>-19.802184215948898</v>
      </c>
      <c r="G37" s="2708">
        <f>SUM(G33:G36)</f>
        <v>9295</v>
      </c>
      <c r="H37" s="2709">
        <f>SUM(G37/G32)*100-100</f>
        <v>-16.994106090373279</v>
      </c>
      <c r="I37" s="2723">
        <f t="shared" si="13"/>
        <v>-16.994106090373279</v>
      </c>
      <c r="J37" s="2708">
        <f>SUM(J33:J36)</f>
        <v>5519</v>
      </c>
      <c r="K37" s="2709">
        <f>SUM(J37/J32)*100-100</f>
        <v>-3.7663469921534443</v>
      </c>
      <c r="L37" s="2723">
        <f t="shared" ref="L37" si="14">SUM(J37/J32)*100-100</f>
        <v>-3.7663469921534443</v>
      </c>
      <c r="R37" s="1722"/>
      <c r="S37" s="1722"/>
      <c r="T37" s="1722"/>
      <c r="U37" s="1722"/>
      <c r="W37" s="1722"/>
      <c r="X37" s="1722"/>
      <c r="Y37" s="1722"/>
      <c r="Z37" s="1722"/>
    </row>
    <row r="38" spans="1:48">
      <c r="C38" s="2724" t="s">
        <v>765</v>
      </c>
      <c r="D38" s="2718">
        <v>731</v>
      </c>
      <c r="E38" s="2719">
        <f>SUM(D38/D36*100-100)</f>
        <v>-12.455089820359277</v>
      </c>
      <c r="F38" s="2720">
        <f>SUM(D38/D33)*100-100</f>
        <v>-33.484986351228386</v>
      </c>
      <c r="G38" s="2718">
        <v>2252</v>
      </c>
      <c r="H38" s="2719">
        <f>SUM(G38/G36*100-100)</f>
        <v>2.8780264961169451</v>
      </c>
      <c r="I38" s="2720">
        <f>SUM(G38/G33)*100-100</f>
        <v>-8.8996763754045247</v>
      </c>
      <c r="J38" s="2718">
        <v>1272</v>
      </c>
      <c r="K38" s="2728">
        <f>SUM(J38/J36*100-100)</f>
        <v>0.87232355273592077</v>
      </c>
      <c r="L38" s="2721">
        <f>SUM(J38/J33)*100-100</f>
        <v>-5.9866962305986675</v>
      </c>
      <c r="P38" s="1991"/>
      <c r="R38" s="1722"/>
      <c r="S38" s="1722"/>
      <c r="T38" s="1722"/>
      <c r="U38" s="1722"/>
      <c r="W38" s="1722"/>
      <c r="X38" s="1722"/>
      <c r="Y38" s="1722"/>
      <c r="Z38" s="1722"/>
    </row>
    <row r="39" spans="1:48">
      <c r="C39" s="2711" t="s">
        <v>769</v>
      </c>
      <c r="D39" s="1203">
        <v>845</v>
      </c>
      <c r="E39" s="736">
        <f>SUM(D39/D38*100-100)</f>
        <v>15.595075239398099</v>
      </c>
      <c r="F39" s="1204">
        <f>SUM(D39/D34)*100-100</f>
        <v>-27.280550774526674</v>
      </c>
      <c r="G39" s="1203">
        <v>2179</v>
      </c>
      <c r="H39" s="736">
        <f>SUM(G39/G38*100-100)</f>
        <v>-3.2415630550621728</v>
      </c>
      <c r="I39" s="247">
        <f>SUM(G39/G34)*100-100</f>
        <v>-4.5554095488392505</v>
      </c>
      <c r="J39" s="1203">
        <v>1345</v>
      </c>
      <c r="K39" s="2730">
        <f>SUM(J39/J38*100-100)</f>
        <v>5.7389937106918154</v>
      </c>
      <c r="L39" s="247">
        <f>SUM(J39/J34)*100-100</f>
        <v>-11.338167435728408</v>
      </c>
      <c r="R39" s="1722"/>
      <c r="S39" s="1722"/>
      <c r="T39" s="1722"/>
      <c r="U39" s="1722"/>
      <c r="W39" s="1722"/>
      <c r="X39" s="1722"/>
      <c r="Y39" s="1722"/>
      <c r="Z39" s="1722"/>
    </row>
    <row r="40" spans="1:48">
      <c r="C40" s="2711" t="s">
        <v>755</v>
      </c>
      <c r="D40" s="1203">
        <v>618</v>
      </c>
      <c r="E40" s="736">
        <f>SUM(D40/D39*100-100)</f>
        <v>-26.863905325443781</v>
      </c>
      <c r="F40" s="1204">
        <f>SUM(D40/D35)*100-100</f>
        <v>-22.361809045226138</v>
      </c>
      <c r="G40" s="1203">
        <v>1989</v>
      </c>
      <c r="H40" s="736">
        <f>SUM(G40/G39*100-100)</f>
        <v>-8.7195961450206454</v>
      </c>
      <c r="I40" s="247">
        <f>SUM(G40/G35)*100-100</f>
        <v>-15.39770310506168</v>
      </c>
      <c r="J40" s="1203">
        <v>1122</v>
      </c>
      <c r="K40" s="2730">
        <f>SUM(J40/J39*100-100)</f>
        <v>-16.579925650557627</v>
      </c>
      <c r="L40" s="247">
        <f>SUM(J40/J35)*100-100</f>
        <v>-19.164265129683002</v>
      </c>
      <c r="S40" s="1722"/>
      <c r="T40" s="1722"/>
      <c r="U40" s="1722"/>
      <c r="W40" s="2656"/>
      <c r="X40" s="622"/>
      <c r="Y40" s="622"/>
      <c r="Z40" s="622"/>
    </row>
    <row r="41" spans="1:48">
      <c r="C41" s="2711" t="s">
        <v>770</v>
      </c>
      <c r="D41" s="1203">
        <v>760</v>
      </c>
      <c r="E41" s="2736">
        <f>SUM(D41/D40*100-100)</f>
        <v>22.977346278317157</v>
      </c>
      <c r="F41" s="736">
        <f>SUM(D41/D36)*100-100</f>
        <v>-8.9820359281437163</v>
      </c>
      <c r="G41" s="1203">
        <v>2269</v>
      </c>
      <c r="H41" s="2736">
        <f>SUM(G41/G40*100-100)</f>
        <v>14.077425842131717</v>
      </c>
      <c r="I41" s="2715">
        <f>SUM(G41/G36)*100-100</f>
        <v>3.6546368204659672</v>
      </c>
      <c r="J41" s="621">
        <v>1192</v>
      </c>
      <c r="K41" s="2736">
        <f>SUM(J41/J40*100-100)</f>
        <v>6.2388591800356608</v>
      </c>
      <c r="L41" s="247">
        <f>SUM(J41/J36)*100-100</f>
        <v>-5.471847739888986</v>
      </c>
    </row>
    <row r="42" spans="1:48" ht="13.5" thickBot="1">
      <c r="C42" s="2707">
        <v>2013</v>
      </c>
      <c r="D42" s="2708">
        <f>SUM(D38:D41)</f>
        <v>2954</v>
      </c>
      <c r="E42" s="2709">
        <f>SUM(D42/D37)*100-100</f>
        <v>-24.100719424460422</v>
      </c>
      <c r="F42" s="2735">
        <f t="shared" ref="F42" si="15">SUM(D42/D37)*100-100</f>
        <v>-24.100719424460422</v>
      </c>
      <c r="G42" s="2708">
        <f>SUM(G38:G41)</f>
        <v>8689</v>
      </c>
      <c r="H42" s="2709">
        <f>SUM(G42/G37)*100-100</f>
        <v>-6.5196342119419057</v>
      </c>
      <c r="I42" s="2723">
        <f t="shared" ref="I42" si="16">SUM(G42/G37)*100-100</f>
        <v>-6.5196342119419057</v>
      </c>
      <c r="J42" s="2708">
        <f>SUM(J38:J41)</f>
        <v>4931</v>
      </c>
      <c r="K42" s="2709">
        <f>SUM(J42/J37)*100-100</f>
        <v>-10.654104004348625</v>
      </c>
      <c r="L42" s="2723">
        <f t="shared" ref="L42" si="17">SUM(J42/J37)*100-100</f>
        <v>-10.654104004348625</v>
      </c>
      <c r="N42" s="1991"/>
    </row>
    <row r="43" spans="1:48" ht="12.75" customHeight="1">
      <c r="C43" s="2727" t="s">
        <v>792</v>
      </c>
      <c r="D43" s="2718">
        <v>734</v>
      </c>
      <c r="E43" s="2737">
        <f>SUM(D43/D41*100-100)</f>
        <v>-3.4210526315789451</v>
      </c>
      <c r="F43" s="2721">
        <f>SUM(D43/D38)*100-100</f>
        <v>0.41039671682625567</v>
      </c>
      <c r="G43" s="2718">
        <v>2128</v>
      </c>
      <c r="H43" s="2728">
        <f>SUM(G43/G41*100-100)</f>
        <v>-6.2141912736888543</v>
      </c>
      <c r="I43" s="2721">
        <f>SUM(G43/G38)*100-100</f>
        <v>-5.5062166962699877</v>
      </c>
      <c r="J43" s="2718">
        <v>1209</v>
      </c>
      <c r="K43" s="2728">
        <f>SUM(J43/J41*100-100)</f>
        <v>1.4261744966443075</v>
      </c>
      <c r="L43" s="2721">
        <f>SUM(J43/J38)*100-100</f>
        <v>-4.9528301886792434</v>
      </c>
      <c r="N43" s="1991"/>
    </row>
    <row r="44" spans="1:48" ht="12.75" customHeight="1">
      <c r="C44" s="2729" t="s">
        <v>798</v>
      </c>
      <c r="D44" s="1203">
        <v>816</v>
      </c>
      <c r="E44" s="2738">
        <f>SUM(D44/D43*100-100)</f>
        <v>11.171662125340603</v>
      </c>
      <c r="F44" s="247">
        <f>SUM(D44/D39)*100-100</f>
        <v>-3.4319526627218977</v>
      </c>
      <c r="G44" s="1203">
        <v>2213</v>
      </c>
      <c r="H44" s="2730">
        <f>SUM(G44/G43*100-100)</f>
        <v>3.9943609022556501</v>
      </c>
      <c r="I44" s="247">
        <f>SUM(G44/G39)*100-100</f>
        <v>1.5603487838458108</v>
      </c>
      <c r="J44" s="1203">
        <v>1162</v>
      </c>
      <c r="K44" s="2738">
        <f>SUM(J44/J43*100-100)</f>
        <v>-3.8875103391232528</v>
      </c>
      <c r="L44" s="247">
        <f>SUM(J44/J39)*100-100</f>
        <v>-13.605947955390334</v>
      </c>
    </row>
    <row r="45" spans="1:48">
      <c r="A45" s="1722"/>
      <c r="C45" s="2739" t="s">
        <v>787</v>
      </c>
      <c r="D45" s="2740">
        <v>650</v>
      </c>
      <c r="E45" s="2738">
        <f>SUM(D45/D43*100-100)</f>
        <v>-11.444141689373296</v>
      </c>
      <c r="F45" s="247">
        <f>SUM(D45/D40)*100-100</f>
        <v>5.1779935275080931</v>
      </c>
      <c r="G45" s="1203">
        <v>2042</v>
      </c>
      <c r="H45" s="2738">
        <f>SUM(G45/G43*100-100)</f>
        <v>-4.0413533834586417</v>
      </c>
      <c r="I45" s="247">
        <f>SUM(G45/G40)*100-100</f>
        <v>2.664655605832067</v>
      </c>
      <c r="J45" s="1203">
        <v>966</v>
      </c>
      <c r="K45" s="2730">
        <f>SUM(J45/J43*100-100)</f>
        <v>-20.099255583126549</v>
      </c>
      <c r="L45" s="247">
        <f>SUM(J45/J40)*100-100</f>
        <v>-13.903743315508024</v>
      </c>
      <c r="N45" s="1722"/>
      <c r="AB45" s="1722"/>
      <c r="AC45" s="1722"/>
      <c r="AD45" s="1722"/>
      <c r="AK45" s="2745"/>
      <c r="AL45" s="2745"/>
      <c r="AM45" s="2745"/>
      <c r="AN45" s="2745"/>
      <c r="AO45" s="2745"/>
      <c r="AP45" s="2745"/>
      <c r="AQ45" s="2745"/>
      <c r="AR45" s="2745"/>
      <c r="AS45" s="2745"/>
      <c r="AT45" s="2745"/>
      <c r="AU45" s="2745"/>
      <c r="AV45" s="2717"/>
    </row>
    <row r="46" spans="1:48" ht="13.5" thickBot="1">
      <c r="A46" s="1722"/>
      <c r="C46" s="2741" t="s">
        <v>799</v>
      </c>
      <c r="D46" s="2742">
        <v>672</v>
      </c>
      <c r="E46" s="2743">
        <f>SUM(D46/D44*100-100)</f>
        <v>-17.64705882352942</v>
      </c>
      <c r="F46" s="249">
        <f>SUM(D46/D41)*100-100</f>
        <v>-11.578947368421055</v>
      </c>
      <c r="G46" s="2742">
        <v>2271</v>
      </c>
      <c r="H46" s="2743">
        <f>SUM(G46/G44*100-100)</f>
        <v>2.6208766380479034</v>
      </c>
      <c r="I46" s="249">
        <f>SUM(G46/G41)*100-100</f>
        <v>8.8144557073604801E-2</v>
      </c>
      <c r="J46" s="2742">
        <v>1145</v>
      </c>
      <c r="K46" s="2743">
        <f>SUM(J46/J44*100-100)</f>
        <v>-1.4629948364888179</v>
      </c>
      <c r="L46" s="249">
        <f>SUM(J46/J41)*100-100</f>
        <v>-3.942953020134226</v>
      </c>
      <c r="N46" s="1722"/>
      <c r="AB46" s="1722"/>
      <c r="AC46" s="1722"/>
      <c r="AD46" s="1722"/>
      <c r="AK46" s="2745"/>
      <c r="AL46" s="2745"/>
      <c r="AM46" s="2745"/>
      <c r="AN46" s="2745"/>
      <c r="AO46" s="2745"/>
      <c r="AP46" s="2745"/>
      <c r="AQ46" s="2745"/>
      <c r="AR46" s="2745"/>
      <c r="AS46" s="2745"/>
      <c r="AT46" s="2745"/>
      <c r="AU46" s="2745"/>
      <c r="AV46" s="2717"/>
    </row>
    <row r="47" spans="1:48" ht="13.5" thickBot="1">
      <c r="C47" s="2707">
        <v>2014</v>
      </c>
      <c r="D47" s="2708">
        <f>SUM(D43:D46)</f>
        <v>2872</v>
      </c>
      <c r="E47" s="2709">
        <f>SUM(D47/D42)*100-100</f>
        <v>-2.7758970886932985</v>
      </c>
      <c r="F47" s="2735">
        <f t="shared" ref="F47" si="18">SUM(D47/D42)*100-100</f>
        <v>-2.7758970886932985</v>
      </c>
      <c r="G47" s="2708">
        <f>SUM(G43:G46)</f>
        <v>8654</v>
      </c>
      <c r="H47" s="2709">
        <f>SUM(G47/G42)*100-100</f>
        <v>-0.40280814823340449</v>
      </c>
      <c r="I47" s="2723">
        <f t="shared" ref="I47" si="19">SUM(G47/G42)*100-100</f>
        <v>-0.40280814823340449</v>
      </c>
      <c r="J47" s="2708">
        <f>SUM(J43:J46)</f>
        <v>4482</v>
      </c>
      <c r="K47" s="2709">
        <f>SUM(J47/J42)*100-100</f>
        <v>-9.1056580815250499</v>
      </c>
      <c r="L47" s="2723">
        <f t="shared" ref="L47" si="20">SUM(J47/J42)*100-100</f>
        <v>-9.1056580815250499</v>
      </c>
      <c r="N47" s="2744"/>
      <c r="AB47" s="1722"/>
      <c r="AC47" s="1722"/>
      <c r="AD47" s="1722"/>
      <c r="AK47" s="2345"/>
      <c r="AL47" s="2345"/>
      <c r="AM47" s="2345"/>
      <c r="AN47" s="2345"/>
      <c r="AO47" s="2345"/>
      <c r="AP47" s="2345"/>
      <c r="AQ47" s="2345"/>
      <c r="AR47" s="2345"/>
      <c r="AS47" s="2345"/>
      <c r="AT47" s="2345"/>
      <c r="AU47" s="2345"/>
      <c r="AV47" s="1991"/>
    </row>
    <row r="48" spans="1:48">
      <c r="A48" s="1722"/>
      <c r="C48" s="2739" t="s">
        <v>825</v>
      </c>
      <c r="D48" s="2740">
        <v>801</v>
      </c>
      <c r="E48" s="2738">
        <f>SUM(D48/D46*100-100)</f>
        <v>19.196428571428584</v>
      </c>
      <c r="F48" s="247">
        <f>SUM(D48/D43)*100-100</f>
        <v>9.1280653950953621</v>
      </c>
      <c r="G48" s="1203">
        <v>2221</v>
      </c>
      <c r="H48" s="2738">
        <f>SUM(G48/G46*100-100)</f>
        <v>-2.2016732716864738</v>
      </c>
      <c r="I48" s="247">
        <f>SUM(G48/G43)*100-100</f>
        <v>4.3703007518796966</v>
      </c>
      <c r="J48" s="1203">
        <v>1137</v>
      </c>
      <c r="K48" s="2730">
        <f>SUM(J48/J46*100-100)</f>
        <v>-0.69868995633187581</v>
      </c>
      <c r="L48" s="247">
        <f>SUM(J48/J43)*100-100</f>
        <v>-5.9553349875930479</v>
      </c>
      <c r="N48" s="1722"/>
      <c r="AB48" s="1722"/>
      <c r="AC48" s="1722"/>
      <c r="AD48" s="1722"/>
      <c r="AK48" s="2745"/>
      <c r="AL48" s="2745"/>
      <c r="AM48" s="2745"/>
      <c r="AN48" s="2745"/>
      <c r="AO48" s="2745"/>
      <c r="AP48" s="2745"/>
      <c r="AQ48" s="2745"/>
      <c r="AR48" s="2745"/>
      <c r="AS48" s="2745"/>
      <c r="AT48" s="2745"/>
      <c r="AU48" s="2745"/>
      <c r="AV48" s="2717"/>
    </row>
    <row r="49" spans="1:48" ht="12.75" customHeight="1">
      <c r="C49" s="2729" t="s">
        <v>829</v>
      </c>
      <c r="D49" s="1203">
        <v>973</v>
      </c>
      <c r="E49" s="2738">
        <f>SUM(D49/D48*100-100)</f>
        <v>21.473158551810243</v>
      </c>
      <c r="F49" s="247">
        <f>SUM(D49/D44)*100-100</f>
        <v>19.240196078431367</v>
      </c>
      <c r="G49" s="1203">
        <v>2278</v>
      </c>
      <c r="H49" s="2730">
        <f>SUM(G49/G48*100-100)</f>
        <v>2.5664115263394933</v>
      </c>
      <c r="I49" s="247">
        <f>SUM(G49/G44)*100-100</f>
        <v>2.9371893357433407</v>
      </c>
      <c r="J49" s="1203">
        <v>1303</v>
      </c>
      <c r="K49" s="2738">
        <f>SUM(J49/J48*100-100)</f>
        <v>14.59982409850484</v>
      </c>
      <c r="L49" s="247">
        <f>SUM(J49/J44)*100-100</f>
        <v>12.134251290877799</v>
      </c>
      <c r="AB49" s="1722"/>
      <c r="AC49" s="1722"/>
      <c r="AD49" s="1722"/>
      <c r="AK49" s="2345"/>
      <c r="AL49" s="2345"/>
      <c r="AM49" s="2345"/>
      <c r="AN49" s="2345"/>
      <c r="AO49" s="2345"/>
      <c r="AP49" s="2345"/>
      <c r="AQ49" s="2345"/>
      <c r="AR49" s="2345"/>
      <c r="AS49" s="2345"/>
      <c r="AT49" s="2345"/>
      <c r="AU49" s="2345"/>
      <c r="AV49" s="1991"/>
    </row>
    <row r="50" spans="1:48">
      <c r="A50" s="1722"/>
      <c r="C50" s="2739" t="s">
        <v>844</v>
      </c>
      <c r="D50" s="1203">
        <v>753</v>
      </c>
      <c r="E50" s="2738">
        <f>SUM(D50/D49*100-100)</f>
        <v>-22.610483042137716</v>
      </c>
      <c r="F50" s="247">
        <f t="shared" ref="F50:F51" si="21">SUM(D50/D45)*100-100</f>
        <v>15.84615384615384</v>
      </c>
      <c r="G50" s="1203">
        <v>2141</v>
      </c>
      <c r="H50" s="2738">
        <f t="shared" ref="H50:H51" si="22">SUM(G50/G49*100-100)</f>
        <v>-6.0140474100087857</v>
      </c>
      <c r="I50" s="247">
        <f t="shared" ref="I50:I51" si="23">SUM(G50/G45)*100-100</f>
        <v>4.8481880509304602</v>
      </c>
      <c r="J50" s="1203">
        <v>1211</v>
      </c>
      <c r="K50" s="2730">
        <f t="shared" ref="K50:K51" si="24">SUM(J50/J49*100-100)</f>
        <v>-7.0606293169608705</v>
      </c>
      <c r="L50" s="247">
        <f t="shared" ref="L50:L51" si="25">SUM(J50/J45)*100-100</f>
        <v>25.362318840579718</v>
      </c>
      <c r="N50" s="1722"/>
      <c r="AB50" s="1722"/>
      <c r="AC50" s="1722"/>
      <c r="AD50" s="1722"/>
      <c r="AK50" s="2745"/>
      <c r="AL50" s="2745"/>
      <c r="AM50" s="2745"/>
      <c r="AN50" s="2745"/>
      <c r="AO50" s="2745"/>
      <c r="AP50" s="2745"/>
      <c r="AQ50" s="2745"/>
      <c r="AR50" s="2745"/>
      <c r="AS50" s="2745"/>
      <c r="AT50" s="2745"/>
      <c r="AU50" s="2745"/>
      <c r="AV50" s="2717"/>
    </row>
    <row r="51" spans="1:48" ht="13.5" thickBot="1">
      <c r="A51" s="1722"/>
      <c r="C51" s="2741" t="s">
        <v>845</v>
      </c>
      <c r="D51" s="2742">
        <v>768</v>
      </c>
      <c r="E51" s="2743">
        <f t="shared" ref="E51" si="26">SUM(D51/D50*100-100)</f>
        <v>1.9920318725099548</v>
      </c>
      <c r="F51" s="249">
        <f t="shared" si="21"/>
        <v>14.285714285714278</v>
      </c>
      <c r="G51" s="2742">
        <v>2312</v>
      </c>
      <c r="H51" s="2743">
        <f t="shared" si="22"/>
        <v>7.9869219990658564</v>
      </c>
      <c r="I51" s="249">
        <f t="shared" si="23"/>
        <v>1.8053720827829096</v>
      </c>
      <c r="J51" s="2742">
        <v>1439</v>
      </c>
      <c r="K51" s="2743">
        <f t="shared" si="24"/>
        <v>18.827415359207265</v>
      </c>
      <c r="L51" s="249">
        <f t="shared" si="25"/>
        <v>25.67685589519651</v>
      </c>
      <c r="N51" s="1722"/>
      <c r="AB51" s="1722"/>
      <c r="AC51" s="1722"/>
      <c r="AD51" s="1722"/>
      <c r="AK51" s="2745"/>
      <c r="AL51" s="2745"/>
      <c r="AM51" s="2745"/>
      <c r="AN51" s="2745"/>
      <c r="AO51" s="2745"/>
      <c r="AP51" s="2745"/>
      <c r="AQ51" s="2745"/>
      <c r="AR51" s="2745"/>
      <c r="AS51" s="2745"/>
      <c r="AT51" s="2745"/>
      <c r="AU51" s="2745"/>
      <c r="AV51" s="2717"/>
    </row>
    <row r="52" spans="1:48" ht="13.5" thickBot="1">
      <c r="C52" s="2707">
        <v>2015</v>
      </c>
      <c r="D52" s="2708">
        <f>SUM(D48:D51)</f>
        <v>3295</v>
      </c>
      <c r="E52" s="2709">
        <f>SUM(D52/D47)*100-100</f>
        <v>14.728412256267418</v>
      </c>
      <c r="F52" s="2735">
        <f>SUM(D52/D47)*100-100</f>
        <v>14.728412256267418</v>
      </c>
      <c r="G52" s="2708">
        <f>SUM(G48:G51)</f>
        <v>8952</v>
      </c>
      <c r="H52" s="2709">
        <f>SUM(G52/G47)*100-100</f>
        <v>3.443494337878434</v>
      </c>
      <c r="I52" s="2723">
        <f>SUM(G52/G47)*100-100</f>
        <v>3.443494337878434</v>
      </c>
      <c r="J52" s="2708">
        <f>SUM(J48:J51)</f>
        <v>5090</v>
      </c>
      <c r="K52" s="2709">
        <f>SUM(J52/J47)*100-100</f>
        <v>13.565372601517183</v>
      </c>
      <c r="L52" s="2723">
        <f t="shared" ref="L52" si="27">SUM(J52/J47)*100-100</f>
        <v>13.565372601517183</v>
      </c>
      <c r="N52" s="1991"/>
      <c r="AB52" s="1722"/>
      <c r="AC52" s="1722"/>
      <c r="AD52" s="1722"/>
      <c r="AK52" s="2345"/>
      <c r="AL52" s="2345"/>
      <c r="AM52" s="2345"/>
      <c r="AN52" s="2345"/>
      <c r="AO52" s="2345"/>
      <c r="AP52" s="2345"/>
      <c r="AQ52" s="2345"/>
      <c r="AR52" s="2345"/>
      <c r="AS52" s="2345"/>
      <c r="AT52" s="2345"/>
      <c r="AU52" s="2345"/>
      <c r="AV52" s="1991"/>
    </row>
    <row r="53" spans="1:48">
      <c r="C53" s="2961" t="s">
        <v>846</v>
      </c>
      <c r="D53" s="2718">
        <v>1050</v>
      </c>
      <c r="E53" s="2962">
        <f>SUM(D53/D51*100-100)</f>
        <v>36.71875</v>
      </c>
      <c r="F53" s="2720">
        <f>SUM(D53/D48)*100-100</f>
        <v>31.086142322097373</v>
      </c>
      <c r="G53" s="2718">
        <v>2318</v>
      </c>
      <c r="H53" s="2962">
        <f>SUM(G53/G51*100-100)</f>
        <v>0.25951557093426914</v>
      </c>
      <c r="I53" s="2720">
        <f>SUM(G53/G48)*100-100</f>
        <v>4.367402071139125</v>
      </c>
      <c r="J53" s="2718">
        <v>1157</v>
      </c>
      <c r="K53" s="2719">
        <f>SUM(J53/J51*100-100)</f>
        <v>-19.596942321056289</v>
      </c>
      <c r="L53" s="2721">
        <f t="shared" ref="L53" si="28">SUM(J53/J48)*100-100</f>
        <v>1.7590149516270941</v>
      </c>
      <c r="N53" s="1991"/>
      <c r="AB53" s="1722"/>
      <c r="AC53" s="1722"/>
      <c r="AD53" s="1722"/>
    </row>
    <row r="54" spans="1:48" ht="12.75" customHeight="1">
      <c r="C54" s="2729" t="s">
        <v>868</v>
      </c>
      <c r="D54" s="1203">
        <v>1099</v>
      </c>
      <c r="E54" s="2963">
        <f>SUM(D54/D52*100-100)</f>
        <v>-66.646433990895304</v>
      </c>
      <c r="F54" s="1204">
        <f>SUM(D54/D48*100-100)</f>
        <v>37.20349563046193</v>
      </c>
      <c r="G54" s="1203">
        <v>2434</v>
      </c>
      <c r="H54" s="736">
        <f>SUM(G54/G52*100-100)</f>
        <v>-72.810545129579992</v>
      </c>
      <c r="I54" s="1204">
        <f>SUM(G54/G48*100-100)</f>
        <v>9.5902746510580812</v>
      </c>
      <c r="J54" s="1203">
        <v>1355</v>
      </c>
      <c r="K54" s="2963">
        <f>SUM(J54/J52*100-100)</f>
        <v>-73.379174852652255</v>
      </c>
      <c r="L54" s="247">
        <f>SUM(J54/J48*100-100)</f>
        <v>19.173262972735273</v>
      </c>
      <c r="AB54" s="1722"/>
      <c r="AC54" s="1722"/>
      <c r="AD54" s="1722"/>
      <c r="AK54" s="2345"/>
      <c r="AL54" s="2345"/>
      <c r="AM54" s="2345"/>
      <c r="AN54" s="2345"/>
      <c r="AO54" s="2345"/>
      <c r="AP54" s="2345"/>
      <c r="AQ54" s="2345"/>
      <c r="AR54" s="2345"/>
      <c r="AS54" s="2345"/>
      <c r="AT54" s="2345"/>
      <c r="AU54" s="2345"/>
      <c r="AV54" s="1991"/>
    </row>
    <row r="55" spans="1:48" ht="14.25" customHeight="1">
      <c r="C55" s="2729" t="s">
        <v>881</v>
      </c>
      <c r="D55" s="1203">
        <v>813</v>
      </c>
      <c r="E55" s="2963">
        <f>SUM(D55/D54*100-100)</f>
        <v>-26.023657870791624</v>
      </c>
      <c r="F55" s="1204">
        <f>SUM(D55/D50*100-100)</f>
        <v>7.9681274900398336</v>
      </c>
      <c r="G55" s="1203">
        <v>2139</v>
      </c>
      <c r="H55" s="736">
        <f>SUM(G55/G54*100-100)</f>
        <v>-12.119967132292516</v>
      </c>
      <c r="I55" s="1204">
        <f>SUM(G55/G50*100-100)</f>
        <v>-9.3414292386739817E-2</v>
      </c>
      <c r="J55" s="1203">
        <v>1156</v>
      </c>
      <c r="K55" s="2963">
        <f>SUM(J55/J54*100-100)</f>
        <v>-14.686346863468628</v>
      </c>
      <c r="L55" s="247">
        <f>SUM(J55/J50*100-100)</f>
        <v>-4.5417010734929733</v>
      </c>
      <c r="N55" s="1991"/>
      <c r="P55" s="1991"/>
      <c r="Q55" s="2345"/>
      <c r="AB55" s="1722"/>
      <c r="AC55" s="1722"/>
      <c r="AD55" s="1722"/>
    </row>
    <row r="56" spans="1:48" ht="14.25" customHeight="1">
      <c r="C56" s="2729" t="s">
        <v>898</v>
      </c>
      <c r="D56" s="1203">
        <f>308+281+239</f>
        <v>828</v>
      </c>
      <c r="E56" s="2963">
        <f>SUM(D56/D55*100-100)</f>
        <v>1.8450184501844973</v>
      </c>
      <c r="F56" s="1204">
        <f>SUM(D56/D51*100-100)</f>
        <v>7.8125</v>
      </c>
      <c r="G56" s="1203">
        <f>811+812+746</f>
        <v>2369</v>
      </c>
      <c r="H56" s="736">
        <f>SUM(G56/G55*100-100)</f>
        <v>10.752688172043008</v>
      </c>
      <c r="I56" s="1204">
        <f>SUM(G56/G51*100-100)</f>
        <v>2.4653979238754289</v>
      </c>
      <c r="J56" s="1203">
        <f>408+383+439</f>
        <v>1230</v>
      </c>
      <c r="K56" s="2963">
        <f>SUM(J56/J55*100-100)</f>
        <v>6.4013840830449737</v>
      </c>
      <c r="L56" s="247">
        <f>SUM(J56/J51*100-100)</f>
        <v>-14.523974982626825</v>
      </c>
      <c r="N56" s="1991"/>
      <c r="Q56" s="2345"/>
      <c r="AB56" s="1722"/>
      <c r="AC56" s="1722"/>
      <c r="AD56" s="1722"/>
    </row>
    <row r="57" spans="1:48" ht="14.25" customHeight="1" thickBot="1">
      <c r="C57" s="2707">
        <v>2016</v>
      </c>
      <c r="D57" s="2708">
        <f>SUM(D53:D56)</f>
        <v>3790</v>
      </c>
      <c r="E57" s="2709">
        <f>SUM(D57/D52)*100-100</f>
        <v>15.022761760242801</v>
      </c>
      <c r="F57" s="2735">
        <f t="shared" ref="F57:F62" si="29">SUM(D57/D52)*100-100</f>
        <v>15.022761760242801</v>
      </c>
      <c r="G57" s="2708">
        <f>SUM(G53:G56)</f>
        <v>9260</v>
      </c>
      <c r="H57" s="2709">
        <f>SUM(G57/G52)*100-100</f>
        <v>3.4405719392314609</v>
      </c>
      <c r="I57" s="2723">
        <f t="shared" ref="I57:I62" si="30">SUM(G57/G52)*100-100</f>
        <v>3.4405719392314609</v>
      </c>
      <c r="J57" s="2708">
        <f>SUM(J53:J56)</f>
        <v>4898</v>
      </c>
      <c r="K57" s="2709">
        <f>SUM(J57/J52)*100-100</f>
        <v>-3.772102161100193</v>
      </c>
      <c r="L57" s="2723">
        <f t="shared" ref="L57" si="31">SUM(J57/J52)*100-100</f>
        <v>-3.772102161100193</v>
      </c>
      <c r="N57" s="1991"/>
      <c r="Q57" s="2345"/>
      <c r="AB57" s="1722"/>
      <c r="AC57" s="1722"/>
      <c r="AD57" s="1722"/>
    </row>
    <row r="58" spans="1:48">
      <c r="C58" s="2961" t="s">
        <v>905</v>
      </c>
      <c r="D58" s="2718">
        <f>363+351+415</f>
        <v>1129</v>
      </c>
      <c r="E58" s="2962">
        <f>SUM(D58/D56*100-100)</f>
        <v>36.352657004830917</v>
      </c>
      <c r="F58" s="2720">
        <f t="shared" si="29"/>
        <v>7.5238095238095326</v>
      </c>
      <c r="G58" s="2718">
        <f>665+791+931</f>
        <v>2387</v>
      </c>
      <c r="H58" s="2962">
        <f>SUM(G58/G56*100-100)</f>
        <v>0.7598142676234545</v>
      </c>
      <c r="I58" s="2720">
        <f t="shared" si="30"/>
        <v>2.9767040552200115</v>
      </c>
      <c r="J58" s="2718">
        <f>362+362+437</f>
        <v>1161</v>
      </c>
      <c r="K58" s="2719">
        <f>SUM(J58/J56*100-100)</f>
        <v>-5.6097560975609753</v>
      </c>
      <c r="L58" s="2721">
        <f t="shared" ref="L58" si="32">SUM(J58/J53)*100-100</f>
        <v>0.34572169403629971</v>
      </c>
      <c r="N58" s="1991"/>
      <c r="O58" s="1991"/>
      <c r="P58" s="1991"/>
      <c r="Q58" s="1991"/>
      <c r="R58" s="1991"/>
      <c r="S58" s="1991"/>
      <c r="T58" s="1991"/>
      <c r="AB58" s="1722"/>
      <c r="AC58" s="1722"/>
      <c r="AD58" s="1722"/>
    </row>
    <row r="59" spans="1:48">
      <c r="C59" s="2739" t="s">
        <v>919</v>
      </c>
      <c r="D59" s="1203">
        <f>354+408+508</f>
        <v>1270</v>
      </c>
      <c r="E59" s="2963">
        <f>SUM(D59/D57*100-100)</f>
        <v>-66.490765171503966</v>
      </c>
      <c r="F59" s="1204">
        <f t="shared" si="29"/>
        <v>15.559599636032743</v>
      </c>
      <c r="G59" s="1203">
        <f>731+870+798-1</f>
        <v>2398</v>
      </c>
      <c r="H59" s="2963">
        <f>SUM(G59/G57*100-100)</f>
        <v>-74.103671706263498</v>
      </c>
      <c r="I59" s="1204">
        <f t="shared" si="30"/>
        <v>-1.4790468364831497</v>
      </c>
      <c r="J59" s="1203">
        <f>428+475+418+1</f>
        <v>1322</v>
      </c>
      <c r="K59" s="736">
        <f>SUM(J59/J57*100-100)</f>
        <v>-73.009391588403432</v>
      </c>
      <c r="L59" s="247">
        <f t="shared" ref="L59" si="33">SUM(J59/J54)*100-100</f>
        <v>-2.435424354243537</v>
      </c>
      <c r="N59" s="1991"/>
      <c r="AB59" s="1722"/>
      <c r="AC59" s="1722"/>
      <c r="AD59" s="1722"/>
    </row>
    <row r="60" spans="1:48" ht="12.75" customHeight="1">
      <c r="C60" s="2739" t="s">
        <v>926</v>
      </c>
      <c r="D60" s="1203">
        <f>316+367+438</f>
        <v>1121</v>
      </c>
      <c r="E60" s="2963">
        <f>SUM(D60/D58*100-100)</f>
        <v>-0.70859167404783818</v>
      </c>
      <c r="F60" s="1204">
        <f t="shared" si="29"/>
        <v>37.884378843788426</v>
      </c>
      <c r="G60" s="1203">
        <f>724+651+843</f>
        <v>2218</v>
      </c>
      <c r="H60" s="2963">
        <f>SUM(G60/G58*100-100)</f>
        <v>-7.0800167574361126</v>
      </c>
      <c r="I60" s="1204">
        <f t="shared" si="30"/>
        <v>3.6933146330060822</v>
      </c>
      <c r="J60" s="1203">
        <f>384+320+442</f>
        <v>1146</v>
      </c>
      <c r="K60" s="736">
        <f>SUM(J60/J58*100-100)</f>
        <v>-1.2919896640826778</v>
      </c>
      <c r="L60" s="247">
        <f t="shared" ref="L60" si="34">SUM(J60/J55)*100-100</f>
        <v>-0.86505190311419256</v>
      </c>
      <c r="N60" s="1991"/>
      <c r="AB60" s="1722"/>
      <c r="AC60" s="1722"/>
      <c r="AD60" s="1722"/>
    </row>
    <row r="61" spans="1:48" ht="12.75" customHeight="1">
      <c r="C61" s="2739" t="s">
        <v>936</v>
      </c>
      <c r="D61" s="1203">
        <f>383+482+361</f>
        <v>1226</v>
      </c>
      <c r="E61" s="2963">
        <f>SUM(D61/D59*100-100)</f>
        <v>-3.4645669291338663</v>
      </c>
      <c r="F61" s="1204">
        <f t="shared" si="29"/>
        <v>48.067632850241523</v>
      </c>
      <c r="G61" s="1203">
        <f>961+816+724</f>
        <v>2501</v>
      </c>
      <c r="H61" s="2963">
        <f>SUM(G61/G59*100-100)</f>
        <v>4.2952460383653062</v>
      </c>
      <c r="I61" s="1204">
        <f t="shared" si="30"/>
        <v>5.5719712959054561</v>
      </c>
      <c r="J61" s="1203">
        <f>435+384+381</f>
        <v>1200</v>
      </c>
      <c r="K61" s="736">
        <f>SUM(J61/J59*100-100)</f>
        <v>-9.228441754916787</v>
      </c>
      <c r="L61" s="247">
        <f t="shared" ref="L61" si="35">SUM(J61/J56)*100-100</f>
        <v>-2.4390243902439011</v>
      </c>
      <c r="N61" s="1991"/>
      <c r="AB61" s="1722"/>
      <c r="AC61" s="1722"/>
      <c r="AD61" s="1722"/>
    </row>
    <row r="62" spans="1:48" ht="14.25" customHeight="1" thickBot="1">
      <c r="C62" s="2707">
        <v>2017</v>
      </c>
      <c r="D62" s="2708">
        <f>SUM(D58:D61)</f>
        <v>4746</v>
      </c>
      <c r="E62" s="2709">
        <f>SUM(D62/D57)*100-100</f>
        <v>25.224274406332455</v>
      </c>
      <c r="F62" s="2735">
        <f t="shared" si="29"/>
        <v>25.224274406332455</v>
      </c>
      <c r="G62" s="2708">
        <f>SUM(G58:G61)</f>
        <v>9504</v>
      </c>
      <c r="H62" s="2709">
        <f>SUM(G62/G57)*100-100</f>
        <v>2.6349892008639415</v>
      </c>
      <c r="I62" s="2723">
        <f t="shared" si="30"/>
        <v>2.6349892008639415</v>
      </c>
      <c r="J62" s="2708">
        <f>SUM(J58:J61)</f>
        <v>4829</v>
      </c>
      <c r="K62" s="2709">
        <f>SUM(J62/J57)*100-100</f>
        <v>-1.4087382605144967</v>
      </c>
      <c r="L62" s="2723">
        <f t="shared" ref="L62" si="36">SUM(J62/J57)*100-100</f>
        <v>-1.4087382605144967</v>
      </c>
      <c r="N62" s="1991"/>
      <c r="Q62" s="2345"/>
      <c r="AB62" s="1722"/>
      <c r="AC62" s="1722"/>
      <c r="AD62" s="1722"/>
    </row>
    <row r="63" spans="1:48" ht="17.45" customHeight="1">
      <c r="B63" s="23"/>
      <c r="C63" s="2964" t="s">
        <v>575</v>
      </c>
      <c r="D63" s="2918"/>
      <c r="E63" s="2918"/>
      <c r="F63" s="2965"/>
      <c r="G63" s="2966"/>
      <c r="H63" s="2918"/>
      <c r="I63" s="2918"/>
      <c r="J63" s="2967"/>
      <c r="K63" s="2968"/>
      <c r="L63" s="2719"/>
      <c r="M63" s="1991"/>
      <c r="N63" s="1991"/>
      <c r="U63" s="1085"/>
      <c r="AK63" s="1991"/>
      <c r="AL63" s="1991"/>
      <c r="AM63" s="1991"/>
      <c r="AN63" s="1991"/>
      <c r="AO63" s="1991"/>
      <c r="AP63" s="1991"/>
      <c r="AQ63" s="1991"/>
      <c r="AR63" s="1991"/>
      <c r="AS63" s="1991"/>
      <c r="AT63" s="1991"/>
      <c r="AU63" s="1991"/>
      <c r="AV63" s="1991"/>
    </row>
    <row r="64" spans="1:48" ht="17.45" customHeight="1">
      <c r="C64" s="507"/>
      <c r="D64" s="23"/>
      <c r="E64" s="23"/>
      <c r="F64" s="23"/>
      <c r="G64" s="23"/>
      <c r="H64" s="23"/>
      <c r="I64" s="23"/>
      <c r="J64" s="1991"/>
      <c r="K64" s="1991"/>
      <c r="L64" s="24"/>
      <c r="M64" s="1991"/>
      <c r="U64" s="621"/>
      <c r="AK64" s="2744"/>
      <c r="AL64" s="1991"/>
      <c r="AM64" s="1991"/>
      <c r="AN64" s="1991"/>
      <c r="AO64" s="2744"/>
      <c r="AP64" s="1991"/>
      <c r="AQ64" s="1991"/>
      <c r="AR64" s="1991"/>
      <c r="AS64" s="2744"/>
      <c r="AT64" s="1991"/>
      <c r="AU64" s="1991"/>
      <c r="AV64" s="1991"/>
    </row>
    <row r="65" spans="1:48" ht="17.45" customHeight="1">
      <c r="D65" s="413"/>
      <c r="G65" s="413"/>
      <c r="H65" s="413"/>
      <c r="I65" s="413"/>
      <c r="J65" s="413"/>
      <c r="K65" s="1991"/>
      <c r="U65" s="621"/>
      <c r="AK65" s="2744"/>
      <c r="AL65" s="1991"/>
      <c r="AM65" s="1991"/>
      <c r="AN65" s="1991"/>
      <c r="AO65" s="2744"/>
      <c r="AP65" s="1991"/>
      <c r="AQ65" s="1991"/>
      <c r="AR65" s="1991"/>
      <c r="AS65" s="2744"/>
      <c r="AT65" s="1991"/>
      <c r="AU65" s="1991"/>
      <c r="AV65" s="1991"/>
    </row>
    <row r="66" spans="1:48" ht="17.45" customHeight="1">
      <c r="D66" s="413"/>
      <c r="G66" s="413"/>
      <c r="H66" s="413"/>
      <c r="I66" s="413"/>
      <c r="J66" s="2744"/>
      <c r="K66" s="1991"/>
      <c r="U66" s="621"/>
      <c r="AK66" s="2744"/>
      <c r="AL66" s="1991"/>
      <c r="AM66" s="1991"/>
      <c r="AN66" s="1991"/>
      <c r="AO66" s="2744"/>
      <c r="AP66" s="1991"/>
      <c r="AQ66" s="1991"/>
      <c r="AR66" s="1991"/>
      <c r="AS66" s="2744"/>
      <c r="AT66" s="1991"/>
      <c r="AU66" s="1991"/>
      <c r="AV66" s="1991"/>
    </row>
    <row r="67" spans="1:48" ht="17.45" customHeight="1">
      <c r="G67" s="413"/>
      <c r="H67" s="413"/>
      <c r="I67" s="413"/>
      <c r="J67" s="2744"/>
      <c r="K67" s="1991"/>
      <c r="U67" s="621"/>
      <c r="AK67" s="2744"/>
      <c r="AL67" s="1991"/>
      <c r="AM67" s="1991"/>
      <c r="AN67" s="1991"/>
      <c r="AO67" s="2744"/>
      <c r="AP67" s="1991"/>
      <c r="AQ67" s="1991"/>
      <c r="AR67" s="1991"/>
      <c r="AS67" s="2744"/>
      <c r="AT67" s="1991"/>
      <c r="AU67" s="1991"/>
      <c r="AV67" s="1991"/>
    </row>
    <row r="68" spans="1:48" ht="17.45" customHeight="1">
      <c r="G68" s="413"/>
      <c r="H68" s="413"/>
      <c r="I68" s="413"/>
      <c r="J68" s="2744"/>
      <c r="K68" s="1991"/>
      <c r="U68" s="621"/>
      <c r="AK68" s="2744"/>
      <c r="AL68" s="1991"/>
      <c r="AM68" s="1991"/>
      <c r="AN68" s="1991"/>
      <c r="AO68" s="2744"/>
      <c r="AP68" s="1991"/>
      <c r="AQ68" s="1991"/>
      <c r="AR68" s="1991"/>
      <c r="AS68" s="2744"/>
      <c r="AT68" s="1991"/>
      <c r="AU68" s="1991"/>
      <c r="AV68" s="1991"/>
    </row>
    <row r="69" spans="1:48" ht="17.45" customHeight="1">
      <c r="G69" s="413"/>
      <c r="H69" s="413"/>
      <c r="I69" s="413"/>
      <c r="J69" s="2744"/>
      <c r="K69" s="1991"/>
      <c r="U69" s="621"/>
      <c r="AK69" s="2404"/>
      <c r="AL69" s="1991"/>
      <c r="AM69" s="1991"/>
      <c r="AN69" s="1991"/>
      <c r="AO69" s="2404"/>
      <c r="AP69" s="1991"/>
      <c r="AQ69" s="1991"/>
      <c r="AR69" s="1991"/>
      <c r="AS69" s="2404"/>
      <c r="AT69" s="1991"/>
      <c r="AU69" s="1991"/>
      <c r="AV69" s="1991"/>
    </row>
    <row r="70" spans="1:48" ht="17.45" customHeight="1">
      <c r="G70" s="413"/>
      <c r="H70" s="413"/>
      <c r="I70" s="413"/>
      <c r="J70" s="2744"/>
      <c r="K70" s="1991"/>
      <c r="U70" s="621"/>
      <c r="AK70" s="2744"/>
      <c r="AL70" s="1991"/>
      <c r="AM70" s="1991"/>
      <c r="AN70" s="1991"/>
      <c r="AO70" s="2744"/>
      <c r="AP70" s="1991"/>
      <c r="AQ70" s="1991"/>
      <c r="AR70" s="1991"/>
      <c r="AS70" s="2744"/>
      <c r="AT70" s="1991"/>
      <c r="AU70" s="1991"/>
      <c r="AV70" s="1991"/>
    </row>
    <row r="71" spans="1:48" s="142" customFormat="1" ht="17.45" customHeight="1">
      <c r="B71" s="141"/>
      <c r="C71" s="141"/>
      <c r="D71" s="141"/>
      <c r="E71" s="141"/>
      <c r="F71" s="141"/>
      <c r="G71" s="141"/>
      <c r="H71" s="497"/>
      <c r="I71" s="497"/>
      <c r="J71" s="141"/>
      <c r="K71" s="2717"/>
      <c r="L71" s="141"/>
      <c r="U71" s="622"/>
      <c r="AK71" s="2795"/>
      <c r="AL71" s="2717"/>
      <c r="AM71" s="2717"/>
      <c r="AN71" s="2717"/>
      <c r="AO71" s="2795"/>
      <c r="AP71" s="2717"/>
      <c r="AQ71" s="2717"/>
      <c r="AR71" s="2717"/>
      <c r="AS71" s="2795"/>
      <c r="AT71" s="2745"/>
      <c r="AU71" s="2745"/>
      <c r="AV71" s="2745"/>
    </row>
    <row r="72" spans="1:48" ht="11.25" customHeight="1">
      <c r="G72" s="413"/>
      <c r="H72" s="413"/>
      <c r="I72" s="413"/>
      <c r="J72" s="2744"/>
      <c r="K72" s="1991"/>
      <c r="U72" s="621"/>
      <c r="AK72" s="2744"/>
      <c r="AL72" s="1991"/>
      <c r="AM72" s="1991"/>
      <c r="AN72" s="1991"/>
      <c r="AO72" s="2744"/>
      <c r="AP72" s="1991"/>
      <c r="AQ72" s="1991"/>
      <c r="AR72" s="1991"/>
      <c r="AS72" s="2744"/>
      <c r="AT72" s="2345"/>
      <c r="AU72" s="2345"/>
      <c r="AV72" s="2345"/>
    </row>
    <row r="73" spans="1:48" ht="18" customHeight="1">
      <c r="G73" s="413"/>
      <c r="H73" s="413"/>
      <c r="I73" s="413"/>
      <c r="J73" s="2744"/>
      <c r="K73" s="1991"/>
      <c r="U73" s="621"/>
      <c r="AK73" s="2744"/>
      <c r="AL73" s="1991"/>
      <c r="AM73" s="1991"/>
      <c r="AN73" s="1991"/>
      <c r="AO73" s="2744"/>
      <c r="AP73" s="1991"/>
      <c r="AQ73" s="1991"/>
      <c r="AR73" s="1991"/>
      <c r="AS73" s="2744"/>
      <c r="AT73" s="1991"/>
      <c r="AU73" s="1991"/>
      <c r="AV73" s="1991"/>
    </row>
    <row r="74" spans="1:48" s="2746" customFormat="1" ht="18" customHeight="1">
      <c r="A74" s="1723"/>
      <c r="B74" s="3"/>
      <c r="C74" s="3"/>
      <c r="D74" s="3"/>
      <c r="E74" s="3"/>
      <c r="F74" s="3"/>
      <c r="G74" s="413"/>
      <c r="H74" s="413"/>
      <c r="I74" s="413"/>
      <c r="J74" s="2744"/>
      <c r="K74" s="1991"/>
      <c r="L74" s="3"/>
      <c r="U74" s="621"/>
      <c r="AK74" s="2717"/>
      <c r="AL74" s="2717"/>
      <c r="AM74" s="2717"/>
      <c r="AN74" s="2717"/>
      <c r="AO74" s="2782"/>
      <c r="AP74" s="2782"/>
      <c r="AQ74" s="2782"/>
      <c r="AR74" s="2782"/>
      <c r="AS74" s="2782"/>
      <c r="AT74" s="2782"/>
      <c r="AU74" s="2782"/>
      <c r="AV74" s="2782"/>
    </row>
    <row r="75" spans="1:48" s="3" customFormat="1" ht="18" customHeight="1">
      <c r="A75" s="1723"/>
      <c r="G75" s="413"/>
      <c r="H75" s="413"/>
      <c r="I75" s="413"/>
      <c r="J75" s="2744"/>
      <c r="K75" s="1991"/>
      <c r="U75" s="621"/>
      <c r="AK75" s="1991"/>
      <c r="AL75" s="1991"/>
      <c r="AM75" s="1991"/>
      <c r="AN75" s="1991"/>
    </row>
    <row r="76" spans="1:48">
      <c r="G76" s="413"/>
      <c r="H76" s="413"/>
      <c r="I76" s="413"/>
      <c r="J76" s="2744"/>
      <c r="K76" s="1991"/>
      <c r="U76" s="621"/>
      <c r="AK76" s="2744"/>
      <c r="AL76" s="1991"/>
      <c r="AM76" s="1991"/>
      <c r="AN76" s="1991"/>
    </row>
    <row r="77" spans="1:48" s="142" customFormat="1">
      <c r="B77" s="141"/>
      <c r="C77" s="141"/>
      <c r="D77" s="141"/>
      <c r="E77" s="141"/>
      <c r="F77" s="141"/>
      <c r="G77" s="141"/>
      <c r="H77" s="141"/>
      <c r="I77" s="141"/>
      <c r="J77" s="141"/>
      <c r="L77" s="141"/>
      <c r="U77" s="622"/>
      <c r="AK77" s="559"/>
      <c r="AL77" s="2745"/>
      <c r="AM77" s="2745"/>
      <c r="AN77" s="2717"/>
    </row>
    <row r="78" spans="1:48">
      <c r="AK78" s="2744"/>
      <c r="AL78" s="2345"/>
      <c r="AM78" s="2345"/>
      <c r="AN78" s="1991"/>
    </row>
    <row r="79" spans="1:48">
      <c r="U79" s="1722"/>
      <c r="V79" s="1722"/>
      <c r="W79" s="1722"/>
      <c r="X79" s="1722"/>
      <c r="Y79" s="1722"/>
      <c r="AK79" s="2795"/>
      <c r="AL79" s="2717"/>
      <c r="AM79" s="2717"/>
      <c r="AN79" s="2717"/>
    </row>
    <row r="80" spans="1:48">
      <c r="W80" s="1722"/>
      <c r="X80" s="1722"/>
      <c r="Y80" s="1722"/>
      <c r="AK80" s="2744"/>
      <c r="AL80" s="2345"/>
      <c r="AM80" s="2345"/>
      <c r="AN80" s="1991"/>
    </row>
    <row r="81" spans="21:40">
      <c r="U81" s="621"/>
      <c r="V81" s="621"/>
      <c r="W81" s="1722"/>
      <c r="X81" s="1722"/>
      <c r="Y81" s="1722"/>
      <c r="AK81" s="2744"/>
      <c r="AL81" s="1991"/>
      <c r="AM81" s="1991"/>
      <c r="AN81" s="1991"/>
    </row>
    <row r="82" spans="21:40">
      <c r="U82" s="621"/>
      <c r="V82" s="621"/>
      <c r="W82" s="1722"/>
      <c r="X82" s="1722"/>
      <c r="Y82" s="1722"/>
    </row>
    <row r="83" spans="21:40">
      <c r="W83" s="1722"/>
      <c r="X83" s="1722"/>
      <c r="Y83" s="1722"/>
    </row>
    <row r="84" spans="21:40">
      <c r="W84" s="1722"/>
      <c r="X84" s="1722"/>
      <c r="Y84" s="1722"/>
    </row>
    <row r="85" spans="21:40">
      <c r="W85" s="1722"/>
      <c r="X85" s="1722"/>
      <c r="Y85" s="1722"/>
    </row>
    <row r="86" spans="21:40">
      <c r="W86" s="1722"/>
      <c r="X86" s="1722"/>
      <c r="Y86" s="1722"/>
    </row>
    <row r="87" spans="21:40">
      <c r="W87" s="1722"/>
      <c r="X87" s="1722"/>
      <c r="Y87" s="1722"/>
    </row>
    <row r="88" spans="21:40">
      <c r="W88" s="1722"/>
      <c r="X88" s="1722"/>
      <c r="Y88" s="1722"/>
    </row>
    <row r="89" spans="21:40">
      <c r="W89" s="1722"/>
      <c r="X89" s="1722"/>
      <c r="Y89" s="1722"/>
    </row>
    <row r="90" spans="21:40">
      <c r="W90" s="1722"/>
      <c r="X90" s="1722"/>
      <c r="Y90" s="1722"/>
    </row>
    <row r="91" spans="21:40">
      <c r="W91" s="1722"/>
      <c r="X91" s="1722"/>
      <c r="Y91" s="1722"/>
    </row>
    <row r="117" spans="5:5">
      <c r="E117"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dimension ref="B3:I25"/>
  <sheetViews>
    <sheetView topLeftCell="A4"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4263"/>
      <c r="D4" s="4264"/>
      <c r="E4" s="4264"/>
      <c r="F4" s="4264"/>
      <c r="G4" s="4264"/>
      <c r="H4" s="4264"/>
      <c r="I4" s="4264"/>
    </row>
    <row r="5" spans="2:9" ht="18.75">
      <c r="B5" s="818"/>
      <c r="C5" s="818"/>
      <c r="D5" s="1"/>
      <c r="E5" s="1"/>
      <c r="F5" s="1"/>
      <c r="G5" s="1"/>
      <c r="H5" s="1"/>
      <c r="I5" s="1"/>
    </row>
    <row r="6" spans="2:9" ht="48.2" customHeight="1">
      <c r="B6" s="818"/>
      <c r="C6" s="818"/>
      <c r="D6" s="1"/>
      <c r="E6" s="1"/>
      <c r="F6" s="1"/>
      <c r="G6" s="1"/>
      <c r="H6" s="1"/>
      <c r="I6" s="1"/>
    </row>
    <row r="7" spans="2:9" ht="48.2" customHeight="1">
      <c r="D7" s="1019" t="s">
        <v>828</v>
      </c>
    </row>
    <row r="11" spans="2:9" ht="26.45" customHeight="1">
      <c r="E11" s="819"/>
    </row>
    <row r="12" spans="2:9" ht="27" customHeight="1">
      <c r="E12" s="819"/>
    </row>
    <row r="13" spans="2:9" ht="19.5">
      <c r="E13" s="820"/>
    </row>
    <row r="14" spans="2:9" ht="19.5">
      <c r="E14" s="820"/>
    </row>
    <row r="15" spans="2:9" ht="19.5">
      <c r="E15" s="820"/>
    </row>
    <row r="16" spans="2:9" ht="19.5">
      <c r="E16" s="820"/>
    </row>
    <row r="17" spans="3:9" ht="19.5">
      <c r="E17" s="820"/>
    </row>
    <row r="18" spans="3:9" ht="19.5">
      <c r="E18" s="820"/>
    </row>
    <row r="21" spans="3:9">
      <c r="C21" s="821"/>
    </row>
    <row r="23" spans="3:9">
      <c r="C23" s="822"/>
      <c r="D23" s="521"/>
      <c r="E23" s="521"/>
      <c r="F23" s="142"/>
      <c r="G23" s="142"/>
      <c r="H23" s="142"/>
      <c r="I23" s="142"/>
    </row>
    <row r="24" spans="3:9">
      <c r="C24" s="822"/>
    </row>
    <row r="25" spans="3:9">
      <c r="C25" s="822"/>
      <c r="D25" s="823"/>
    </row>
  </sheetData>
  <mergeCells count="1">
    <mergeCell ref="C4:I4"/>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C00000"/>
  </sheetPr>
  <dimension ref="A1:AM342"/>
  <sheetViews>
    <sheetView zoomScale="110" zoomScaleNormal="110" workbookViewId="0">
      <pane ySplit="3" topLeftCell="A24" activePane="bottomLeft" state="frozen"/>
      <selection pane="bottomLeft" activeCell="B334" sqref="B334"/>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3" max="23" width="17.5703125" customWidth="1"/>
    <col min="24" max="24" width="4" customWidth="1"/>
  </cols>
  <sheetData>
    <row r="1" spans="1:29" ht="18.75" customHeight="1" thickBot="1">
      <c r="A1" s="142" t="s">
        <v>8</v>
      </c>
      <c r="C1" s="4364" t="s">
        <v>134</v>
      </c>
      <c r="D1" s="4365"/>
      <c r="E1" s="4365"/>
      <c r="F1" s="4365"/>
      <c r="G1" s="4365"/>
      <c r="H1" s="4365"/>
      <c r="I1" s="4365"/>
      <c r="J1" s="4365"/>
      <c r="K1" s="4365"/>
      <c r="L1" s="4365"/>
      <c r="M1" s="4365"/>
      <c r="N1" s="4365"/>
      <c r="O1" s="4365"/>
      <c r="P1" s="4365"/>
      <c r="Q1" s="4365"/>
      <c r="R1" s="4365"/>
      <c r="S1" s="4365"/>
      <c r="T1" s="4366"/>
    </row>
    <row r="2" spans="1:29" ht="14.25" customHeight="1">
      <c r="A2" s="63" t="s">
        <v>96</v>
      </c>
      <c r="B2" s="64"/>
      <c r="C2" s="65"/>
      <c r="D2" s="65"/>
      <c r="E2" s="66" t="s">
        <v>135</v>
      </c>
      <c r="F2" s="67"/>
      <c r="G2" s="829"/>
      <c r="H2" s="829"/>
      <c r="I2" s="829"/>
      <c r="J2" s="829"/>
      <c r="K2" s="68"/>
      <c r="L2" s="68"/>
      <c r="M2" s="69"/>
      <c r="N2" s="69"/>
      <c r="O2" s="69"/>
      <c r="P2" s="69"/>
      <c r="Q2" s="70"/>
      <c r="R2" s="70"/>
      <c r="S2" s="71"/>
      <c r="T2" s="72"/>
    </row>
    <row r="3" spans="1:29" ht="34.5" customHeight="1">
      <c r="A3" s="73" t="s">
        <v>101</v>
      </c>
      <c r="B3" s="2240" t="s">
        <v>102</v>
      </c>
      <c r="C3" s="2241" t="s">
        <v>136</v>
      </c>
      <c r="D3" s="2242" t="s">
        <v>103</v>
      </c>
      <c r="E3" s="2243" t="s">
        <v>137</v>
      </c>
      <c r="F3" s="2244" t="s">
        <v>103</v>
      </c>
      <c r="G3" s="2190" t="s">
        <v>600</v>
      </c>
      <c r="H3" s="2191" t="s">
        <v>103</v>
      </c>
      <c r="I3" s="827" t="s">
        <v>601</v>
      </c>
      <c r="J3" s="2191" t="s">
        <v>103</v>
      </c>
      <c r="K3" s="2245" t="s">
        <v>138</v>
      </c>
      <c r="L3" s="2242" t="s">
        <v>103</v>
      </c>
      <c r="M3" s="2246" t="s">
        <v>139</v>
      </c>
      <c r="N3" s="2242" t="s">
        <v>103</v>
      </c>
      <c r="O3" s="2243" t="s">
        <v>59</v>
      </c>
      <c r="P3" s="2247" t="s">
        <v>103</v>
      </c>
      <c r="Q3" s="2243" t="s">
        <v>140</v>
      </c>
      <c r="R3" s="2247" t="s">
        <v>103</v>
      </c>
      <c r="S3" s="2243" t="s">
        <v>141</v>
      </c>
      <c r="T3" s="2248" t="s">
        <v>103</v>
      </c>
    </row>
    <row r="4" spans="1:29">
      <c r="A4" s="89" t="s">
        <v>121</v>
      </c>
      <c r="B4" s="1198">
        <v>15551</v>
      </c>
      <c r="C4" s="2194">
        <v>3554</v>
      </c>
      <c r="D4" s="80">
        <v>22.853835766188698</v>
      </c>
      <c r="E4" s="2200">
        <v>1779</v>
      </c>
      <c r="F4" s="2186">
        <f>SUM(E4/B4)*100</f>
        <v>11.439778792360618</v>
      </c>
      <c r="G4" s="4336">
        <v>23</v>
      </c>
      <c r="H4" s="4359"/>
      <c r="I4" s="4360"/>
      <c r="J4" s="155">
        <f t="shared" ref="J4:J11" si="0">SUM(G4/B4)*100</f>
        <v>0.14790045656227896</v>
      </c>
      <c r="K4" s="2200">
        <v>2531</v>
      </c>
      <c r="L4" s="32">
        <v>16.275480676483827</v>
      </c>
      <c r="M4" s="31">
        <v>3320</v>
      </c>
      <c r="N4" s="32">
        <v>21.349109382033308</v>
      </c>
      <c r="O4" s="31">
        <v>1456</v>
      </c>
      <c r="P4" s="32">
        <v>9.3627419458555732</v>
      </c>
      <c r="Q4" s="31">
        <v>2785</v>
      </c>
      <c r="R4" s="2184">
        <v>17.908816153302038</v>
      </c>
      <c r="S4" s="82">
        <v>103</v>
      </c>
      <c r="T4" s="2198">
        <v>0.66233682721368403</v>
      </c>
      <c r="AC4" s="203"/>
    </row>
    <row r="5" spans="1:29">
      <c r="A5" s="89" t="s">
        <v>122</v>
      </c>
      <c r="B5" s="1198">
        <v>15673</v>
      </c>
      <c r="C5" s="2194">
        <v>3577</v>
      </c>
      <c r="D5" s="80">
        <v>22.822688700312639</v>
      </c>
      <c r="E5" s="2200">
        <v>1779</v>
      </c>
      <c r="F5" s="2185">
        <f>SUM(E5/B5)*100</f>
        <v>11.35073055573279</v>
      </c>
      <c r="G5" s="4343">
        <v>22</v>
      </c>
      <c r="H5" s="4344"/>
      <c r="I5" s="4345"/>
      <c r="J5" s="32">
        <f t="shared" si="0"/>
        <v>0.14036878708607159</v>
      </c>
      <c r="K5" s="2200">
        <v>2582</v>
      </c>
      <c r="L5" s="32">
        <v>16.474191284374402</v>
      </c>
      <c r="M5" s="31">
        <v>3333</v>
      </c>
      <c r="N5" s="32">
        <v>21.265871243539848</v>
      </c>
      <c r="O5" s="31">
        <v>1462</v>
      </c>
      <c r="P5" s="32">
        <v>9.3281439418107563</v>
      </c>
      <c r="Q5" s="31">
        <v>2817</v>
      </c>
      <c r="R5" s="2184">
        <v>17.973585146430164</v>
      </c>
      <c r="S5" s="82">
        <v>101</v>
      </c>
      <c r="T5" s="2198">
        <v>0.64442034071332865</v>
      </c>
      <c r="AC5" s="203"/>
    </row>
    <row r="6" spans="1:29">
      <c r="A6" s="89" t="s">
        <v>123</v>
      </c>
      <c r="B6" s="1198">
        <v>15729</v>
      </c>
      <c r="C6" s="2194">
        <v>3561</v>
      </c>
      <c r="D6" s="80">
        <v>22.639710089643334</v>
      </c>
      <c r="E6" s="2200">
        <v>1785</v>
      </c>
      <c r="F6" s="2185">
        <f>SUM(E6/B6)*100</f>
        <v>11.348464619492656</v>
      </c>
      <c r="G6" s="4343">
        <v>23</v>
      </c>
      <c r="H6" s="4344"/>
      <c r="I6" s="4345"/>
      <c r="J6" s="32">
        <f t="shared" si="0"/>
        <v>0.14622671498505943</v>
      </c>
      <c r="K6" s="2200">
        <v>2612</v>
      </c>
      <c r="L6" s="32">
        <v>16.606268675694576</v>
      </c>
      <c r="M6" s="31">
        <v>3329</v>
      </c>
      <c r="N6" s="32">
        <v>21.164727573272298</v>
      </c>
      <c r="O6" s="31">
        <v>1475</v>
      </c>
      <c r="P6" s="32">
        <v>9.3775828088244637</v>
      </c>
      <c r="Q6" s="31">
        <v>2849</v>
      </c>
      <c r="R6" s="2184">
        <v>18.113039608366709</v>
      </c>
      <c r="S6" s="82">
        <v>95</v>
      </c>
      <c r="T6" s="2198">
        <v>0.60397990972089777</v>
      </c>
      <c r="AC6" s="203"/>
    </row>
    <row r="7" spans="1:29">
      <c r="A7" s="88" t="s">
        <v>124</v>
      </c>
      <c r="B7" s="1199">
        <v>15759</v>
      </c>
      <c r="C7" s="2181">
        <v>3554</v>
      </c>
      <c r="D7" s="83">
        <v>22.552192397994798</v>
      </c>
      <c r="E7" s="2176">
        <v>1780</v>
      </c>
      <c r="F7" s="2187">
        <f>SUM(E7/B7)*100</f>
        <v>11.295132939907354</v>
      </c>
      <c r="G7" s="4340">
        <v>23</v>
      </c>
      <c r="H7" s="4341"/>
      <c r="I7" s="4361"/>
      <c r="J7" s="42">
        <f t="shared" si="0"/>
        <v>0.14594834697633097</v>
      </c>
      <c r="K7" s="2176">
        <v>2632</v>
      </c>
      <c r="L7" s="42">
        <v>16.70156735833492</v>
      </c>
      <c r="M7" s="41">
        <v>3326</v>
      </c>
      <c r="N7" s="42">
        <v>21.105400088838124</v>
      </c>
      <c r="O7" s="41">
        <v>1473</v>
      </c>
      <c r="P7" s="42">
        <v>9.3470397867885033</v>
      </c>
      <c r="Q7" s="41">
        <v>2876</v>
      </c>
      <c r="R7" s="2177">
        <v>18.249888952344691</v>
      </c>
      <c r="S7" s="84">
        <v>95</v>
      </c>
      <c r="T7" s="2197">
        <v>0.6028301288152802</v>
      </c>
      <c r="AC7" s="203"/>
    </row>
    <row r="8" spans="1:29">
      <c r="A8" s="89" t="s">
        <v>125</v>
      </c>
      <c r="B8" s="1198">
        <v>15701</v>
      </c>
      <c r="C8" s="2194">
        <v>3468</v>
      </c>
      <c r="D8" s="80">
        <f t="shared" ref="D8:D19" si="1">SUM(C8/B8)*100</f>
        <v>22.087765110502517</v>
      </c>
      <c r="E8" s="2200">
        <v>1769</v>
      </c>
      <c r="F8" s="2186">
        <f>SUM(E8/B8)*100</f>
        <v>11.266798293102351</v>
      </c>
      <c r="G8" s="4336">
        <v>24</v>
      </c>
      <c r="H8" s="4359"/>
      <c r="I8" s="4360"/>
      <c r="J8" s="155">
        <f t="shared" si="0"/>
        <v>0.15285650595503469</v>
      </c>
      <c r="K8" s="2200">
        <v>2654</v>
      </c>
      <c r="L8" s="32">
        <f t="shared" ref="L8:L19" si="2">SUM(K8/B8)*100</f>
        <v>16.903381950194255</v>
      </c>
      <c r="M8" s="31">
        <v>3312</v>
      </c>
      <c r="N8" s="32">
        <f t="shared" ref="N8:N19" si="3">SUM(M8/B8)*100</f>
        <v>21.09419782179479</v>
      </c>
      <c r="O8" s="31">
        <v>1476</v>
      </c>
      <c r="P8" s="32">
        <f t="shared" ref="P8:P19" si="4">SUM(O8/B8)*100</f>
        <v>9.400675116234634</v>
      </c>
      <c r="Q8" s="31">
        <v>2897</v>
      </c>
      <c r="R8" s="2184">
        <f t="shared" ref="R8:R19" si="5">SUM(Q8/B8)*100</f>
        <v>18.451054072988981</v>
      </c>
      <c r="S8" s="82">
        <v>101</v>
      </c>
      <c r="T8" s="2198">
        <f t="shared" ref="T8:T19" si="6">SUM(S8/B8)*100</f>
        <v>0.64327112922743768</v>
      </c>
      <c r="AC8" s="203"/>
    </row>
    <row r="9" spans="1:29">
      <c r="A9" s="89" t="s">
        <v>126</v>
      </c>
      <c r="B9" s="1198">
        <v>15840</v>
      </c>
      <c r="C9" s="2194">
        <v>3479</v>
      </c>
      <c r="D9" s="80">
        <f t="shared" si="1"/>
        <v>21.963383838383837</v>
      </c>
      <c r="E9" s="2200">
        <v>1780</v>
      </c>
      <c r="F9" s="2185">
        <f t="shared" ref="F9:F19" si="7">SUM(E9/B9)*100</f>
        <v>11.237373737373737</v>
      </c>
      <c r="G9" s="4343">
        <v>24</v>
      </c>
      <c r="H9" s="4344"/>
      <c r="I9" s="4345"/>
      <c r="J9" s="32">
        <f t="shared" si="0"/>
        <v>0.15151515151515152</v>
      </c>
      <c r="K9" s="2200">
        <v>2712</v>
      </c>
      <c r="L9" s="32">
        <f t="shared" si="2"/>
        <v>17.121212121212121</v>
      </c>
      <c r="M9" s="31">
        <v>3327</v>
      </c>
      <c r="N9" s="32">
        <f t="shared" si="3"/>
        <v>21.003787878787879</v>
      </c>
      <c r="O9" s="31">
        <v>1487</v>
      </c>
      <c r="P9" s="32">
        <f t="shared" si="4"/>
        <v>9.387626262626263</v>
      </c>
      <c r="Q9" s="31">
        <v>2947</v>
      </c>
      <c r="R9" s="2184">
        <f t="shared" si="5"/>
        <v>18.604797979797979</v>
      </c>
      <c r="S9" s="82">
        <v>84</v>
      </c>
      <c r="T9" s="2198">
        <f t="shared" si="6"/>
        <v>0.53030303030303039</v>
      </c>
      <c r="AC9" s="203"/>
    </row>
    <row r="10" spans="1:29">
      <c r="A10" s="89" t="s">
        <v>127</v>
      </c>
      <c r="B10" s="1198">
        <v>15864</v>
      </c>
      <c r="C10" s="2194">
        <v>3461</v>
      </c>
      <c r="D10" s="80">
        <f t="shared" si="1"/>
        <v>21.816691880988401</v>
      </c>
      <c r="E10" s="2200">
        <v>1772</v>
      </c>
      <c r="F10" s="2185">
        <f t="shared" si="7"/>
        <v>11.169944528492183</v>
      </c>
      <c r="G10" s="4343">
        <v>25</v>
      </c>
      <c r="H10" s="4344"/>
      <c r="I10" s="4345"/>
      <c r="J10" s="32">
        <f t="shared" si="0"/>
        <v>0.15758951084215836</v>
      </c>
      <c r="K10" s="2200">
        <v>2731</v>
      </c>
      <c r="L10" s="32">
        <f t="shared" si="2"/>
        <v>17.215078164397376</v>
      </c>
      <c r="M10" s="31">
        <v>3337</v>
      </c>
      <c r="N10" s="32">
        <f t="shared" si="3"/>
        <v>21.035047907211297</v>
      </c>
      <c r="O10" s="31">
        <v>1490</v>
      </c>
      <c r="P10" s="32">
        <f t="shared" si="4"/>
        <v>9.3923348461926377</v>
      </c>
      <c r="Q10" s="31">
        <v>2966</v>
      </c>
      <c r="R10" s="2184">
        <f t="shared" si="5"/>
        <v>18.696419566313665</v>
      </c>
      <c r="S10" s="82">
        <v>82</v>
      </c>
      <c r="T10" s="2198">
        <f t="shared" si="6"/>
        <v>0.51689359556227943</v>
      </c>
      <c r="AC10" s="203"/>
    </row>
    <row r="11" spans="1:29">
      <c r="A11" s="88" t="s">
        <v>401</v>
      </c>
      <c r="B11" s="1199">
        <v>15871</v>
      </c>
      <c r="C11" s="2181">
        <v>3441</v>
      </c>
      <c r="D11" s="83">
        <f t="shared" si="1"/>
        <v>21.681053493793712</v>
      </c>
      <c r="E11" s="2176">
        <v>1763</v>
      </c>
      <c r="F11" s="2187"/>
      <c r="G11" s="4340">
        <v>25</v>
      </c>
      <c r="H11" s="4341"/>
      <c r="I11" s="4361"/>
      <c r="J11" s="42">
        <f t="shared" si="0"/>
        <v>0.15752000504064015</v>
      </c>
      <c r="K11" s="2176">
        <v>2737</v>
      </c>
      <c r="L11" s="42">
        <f t="shared" si="2"/>
        <v>17.245290151849286</v>
      </c>
      <c r="M11" s="41">
        <v>3341</v>
      </c>
      <c r="N11" s="42">
        <f t="shared" si="3"/>
        <v>21.050973473631153</v>
      </c>
      <c r="O11" s="41">
        <v>1493</v>
      </c>
      <c r="P11" s="42">
        <f t="shared" si="4"/>
        <v>9.4070947010270309</v>
      </c>
      <c r="Q11" s="41">
        <v>2989</v>
      </c>
      <c r="R11" s="2177">
        <f t="shared" si="5"/>
        <v>18.833091802658938</v>
      </c>
      <c r="S11" s="84">
        <v>82</v>
      </c>
      <c r="T11" s="2197">
        <f t="shared" si="6"/>
        <v>0.51666561653329979</v>
      </c>
      <c r="AC11" s="203"/>
    </row>
    <row r="12" spans="1:29">
      <c r="A12" s="89" t="s">
        <v>421</v>
      </c>
      <c r="B12" s="1198">
        <v>15798</v>
      </c>
      <c r="C12" s="2194">
        <f>3358+8</f>
        <v>3366</v>
      </c>
      <c r="D12" s="80">
        <f t="shared" si="1"/>
        <v>21.306494492973794</v>
      </c>
      <c r="E12" s="2200">
        <v>1732</v>
      </c>
      <c r="F12" s="2186">
        <f>SUM(E12/B12)*100</f>
        <v>10.96341309026459</v>
      </c>
      <c r="G12" s="4336">
        <v>28</v>
      </c>
      <c r="H12" s="4359"/>
      <c r="I12" s="4360"/>
      <c r="J12" s="155">
        <f>SUM(G12/B12)*100</f>
        <v>0.1772376250158248</v>
      </c>
      <c r="K12" s="2200">
        <v>2759</v>
      </c>
      <c r="L12" s="32">
        <f t="shared" si="2"/>
        <v>17.464235979237877</v>
      </c>
      <c r="M12" s="31">
        <v>3336</v>
      </c>
      <c r="N12" s="32">
        <f t="shared" si="3"/>
        <v>21.116597037599696</v>
      </c>
      <c r="O12" s="31">
        <v>1490</v>
      </c>
      <c r="P12" s="32">
        <f t="shared" si="4"/>
        <v>9.431573616913532</v>
      </c>
      <c r="Q12" s="31">
        <f>589+319+1302+38+67+661</f>
        <v>2976</v>
      </c>
      <c r="R12" s="2184">
        <f t="shared" si="5"/>
        <v>18.837827573110523</v>
      </c>
      <c r="S12" s="118">
        <v>83</v>
      </c>
      <c r="T12" s="2198">
        <f t="shared" si="6"/>
        <v>0.52538295986833783</v>
      </c>
      <c r="U12" s="203"/>
      <c r="V12" s="203"/>
      <c r="W12" s="203"/>
      <c r="X12" s="203"/>
      <c r="Y12" s="203"/>
      <c r="Z12" s="203"/>
      <c r="AA12" s="203"/>
      <c r="AB12" s="203"/>
      <c r="AC12" s="203"/>
    </row>
    <row r="13" spans="1:29">
      <c r="A13" s="89" t="s">
        <v>571</v>
      </c>
      <c r="B13" s="1198">
        <v>15858</v>
      </c>
      <c r="C13" s="2194">
        <v>3354</v>
      </c>
      <c r="D13" s="80">
        <f t="shared" si="1"/>
        <v>21.150208096859629</v>
      </c>
      <c r="E13" s="2200">
        <v>1745</v>
      </c>
      <c r="F13" s="2185">
        <f t="shared" si="7"/>
        <v>11.003909698574851</v>
      </c>
      <c r="G13" s="4343">
        <v>27</v>
      </c>
      <c r="H13" s="4344"/>
      <c r="I13" s="4345"/>
      <c r="J13" s="32">
        <f t="shared" ref="J13:J19" si="8">SUM(G13/B13)*100</f>
        <v>0.170261066969353</v>
      </c>
      <c r="K13" s="2200">
        <v>2788</v>
      </c>
      <c r="L13" s="32">
        <f t="shared" si="2"/>
        <v>17.581031655946525</v>
      </c>
      <c r="M13" s="31">
        <v>3332</v>
      </c>
      <c r="N13" s="32">
        <f t="shared" si="3"/>
        <v>21.011476857106821</v>
      </c>
      <c r="O13" s="31">
        <v>1486</v>
      </c>
      <c r="P13" s="32">
        <f t="shared" si="4"/>
        <v>9.3706646487577245</v>
      </c>
      <c r="Q13" s="31">
        <v>2997</v>
      </c>
      <c r="R13" s="2184">
        <f t="shared" si="5"/>
        <v>18.898978433598185</v>
      </c>
      <c r="S13" s="82">
        <v>102</v>
      </c>
      <c r="T13" s="2198">
        <f t="shared" si="6"/>
        <v>0.64320847521755586</v>
      </c>
      <c r="U13" s="203"/>
      <c r="V13" s="203"/>
      <c r="W13" s="203"/>
      <c r="X13" s="203"/>
      <c r="Y13" s="203"/>
      <c r="Z13" s="203"/>
      <c r="AA13" s="203"/>
      <c r="AB13" s="203"/>
      <c r="AC13" s="203"/>
    </row>
    <row r="14" spans="1:29">
      <c r="A14" s="50" t="s">
        <v>422</v>
      </c>
      <c r="B14" s="1198">
        <v>15862</v>
      </c>
      <c r="C14" s="2194">
        <v>3341</v>
      </c>
      <c r="D14" s="80">
        <f t="shared" si="1"/>
        <v>21.062917664859413</v>
      </c>
      <c r="E14" s="2200">
        <v>1753</v>
      </c>
      <c r="F14" s="2185">
        <f t="shared" si="7"/>
        <v>11.051569789433866</v>
      </c>
      <c r="G14" s="4343">
        <v>26</v>
      </c>
      <c r="H14" s="4344"/>
      <c r="I14" s="4345"/>
      <c r="J14" s="32">
        <f t="shared" si="8"/>
        <v>0.16391375614676584</v>
      </c>
      <c r="K14" s="2200">
        <v>2782</v>
      </c>
      <c r="L14" s="32">
        <f t="shared" si="2"/>
        <v>17.538771907703946</v>
      </c>
      <c r="M14" s="31">
        <v>3340</v>
      </c>
      <c r="N14" s="2185">
        <f t="shared" si="3"/>
        <v>21.056613289622998</v>
      </c>
      <c r="O14" s="31">
        <v>1499</v>
      </c>
      <c r="P14" s="32">
        <f t="shared" si="4"/>
        <v>9.4502584793846935</v>
      </c>
      <c r="Q14" s="31">
        <v>3027</v>
      </c>
      <c r="R14" s="2184">
        <f t="shared" si="5"/>
        <v>19.083343840625393</v>
      </c>
      <c r="S14" s="82">
        <v>84</v>
      </c>
      <c r="T14" s="2198">
        <f t="shared" si="6"/>
        <v>0.52956751985878203</v>
      </c>
      <c r="U14" s="203"/>
      <c r="V14" s="203"/>
      <c r="W14" s="203"/>
      <c r="X14" s="203"/>
      <c r="Y14" s="203"/>
      <c r="Z14" s="203"/>
      <c r="AA14" s="203"/>
      <c r="AB14" s="203"/>
      <c r="AC14" s="203"/>
    </row>
    <row r="15" spans="1:29">
      <c r="A15" s="51" t="s">
        <v>475</v>
      </c>
      <c r="B15" s="1200">
        <v>15658</v>
      </c>
      <c r="C15" s="2196">
        <v>3288</v>
      </c>
      <c r="D15" s="83">
        <f t="shared" si="1"/>
        <v>20.998850427896283</v>
      </c>
      <c r="E15" s="2196">
        <v>1706</v>
      </c>
      <c r="F15" s="2187">
        <f t="shared" si="7"/>
        <v>10.895388938561759</v>
      </c>
      <c r="G15" s="4340">
        <v>26</v>
      </c>
      <c r="H15" s="4341"/>
      <c r="I15" s="4361"/>
      <c r="J15" s="42">
        <f t="shared" si="8"/>
        <v>0.16604930387022609</v>
      </c>
      <c r="K15" s="2181">
        <v>2758</v>
      </c>
      <c r="L15" s="2187">
        <f t="shared" si="2"/>
        <v>17.613999233618596</v>
      </c>
      <c r="M15" s="41">
        <v>3288</v>
      </c>
      <c r="N15" s="2187">
        <f t="shared" si="3"/>
        <v>20.998850427896283</v>
      </c>
      <c r="O15" s="41">
        <v>1477</v>
      </c>
      <c r="P15" s="2187">
        <f t="shared" si="4"/>
        <v>9.4328777621663047</v>
      </c>
      <c r="Q15" s="41">
        <v>3012</v>
      </c>
      <c r="R15" s="2187">
        <f t="shared" si="5"/>
        <v>19.236173202196959</v>
      </c>
      <c r="S15" s="84">
        <v>77</v>
      </c>
      <c r="T15" s="47">
        <f t="shared" si="6"/>
        <v>0.49176139992336187</v>
      </c>
      <c r="U15" s="203"/>
      <c r="V15" s="203"/>
      <c r="W15" s="203"/>
      <c r="X15" s="203"/>
      <c r="Y15" s="203"/>
      <c r="Z15" s="203"/>
      <c r="AA15" s="203"/>
      <c r="AB15" s="203"/>
      <c r="AC15" s="203"/>
    </row>
    <row r="16" spans="1:29">
      <c r="A16" s="50" t="s">
        <v>522</v>
      </c>
      <c r="B16" s="1201">
        <v>15594</v>
      </c>
      <c r="C16" s="2193">
        <v>3209</v>
      </c>
      <c r="D16" s="80">
        <f t="shared" si="1"/>
        <v>20.578427600359113</v>
      </c>
      <c r="E16" s="2193">
        <v>1717</v>
      </c>
      <c r="F16" s="2186">
        <f t="shared" si="7"/>
        <v>11.010645119917918</v>
      </c>
      <c r="G16" s="4336">
        <v>26</v>
      </c>
      <c r="H16" s="4359"/>
      <c r="I16" s="4360"/>
      <c r="J16" s="155">
        <f t="shared" si="8"/>
        <v>0.16673079389508785</v>
      </c>
      <c r="K16" s="2194">
        <v>2752</v>
      </c>
      <c r="L16" s="2185">
        <f t="shared" si="2"/>
        <v>17.647813261510837</v>
      </c>
      <c r="M16" s="31">
        <v>3284</v>
      </c>
      <c r="N16" s="2185">
        <f t="shared" si="3"/>
        <v>21.059381813518019</v>
      </c>
      <c r="O16" s="31">
        <v>1482</v>
      </c>
      <c r="P16" s="2185">
        <f t="shared" si="4"/>
        <v>9.5036552520200068</v>
      </c>
      <c r="Q16" s="31">
        <v>3003</v>
      </c>
      <c r="R16" s="2185">
        <f t="shared" si="5"/>
        <v>19.257406694882647</v>
      </c>
      <c r="S16" s="118">
        <v>95</v>
      </c>
      <c r="T16" s="2198">
        <f t="shared" si="6"/>
        <v>0.60920867000128254</v>
      </c>
      <c r="U16" s="203"/>
      <c r="V16" s="203"/>
      <c r="W16" s="203"/>
      <c r="X16" s="203"/>
      <c r="Y16" s="203"/>
      <c r="Z16" s="203"/>
      <c r="AA16" s="203"/>
      <c r="AB16" s="203"/>
      <c r="AC16" s="203"/>
    </row>
    <row r="17" spans="1:39">
      <c r="A17" s="89" t="s">
        <v>480</v>
      </c>
      <c r="B17" s="1198">
        <v>15494</v>
      </c>
      <c r="C17" s="2194">
        <v>3217</v>
      </c>
      <c r="D17" s="80">
        <f t="shared" si="1"/>
        <v>20.762875951981414</v>
      </c>
      <c r="E17" s="2194">
        <v>1676</v>
      </c>
      <c r="F17" s="2185">
        <f t="shared" si="7"/>
        <v>10.817090486639989</v>
      </c>
      <c r="G17" s="4343">
        <v>28</v>
      </c>
      <c r="H17" s="4344"/>
      <c r="I17" s="4345"/>
      <c r="J17" s="32">
        <f t="shared" si="8"/>
        <v>0.18071511552859171</v>
      </c>
      <c r="K17" s="2194">
        <v>2745</v>
      </c>
      <c r="L17" s="2185">
        <f t="shared" si="2"/>
        <v>17.716535433070867</v>
      </c>
      <c r="M17" s="31">
        <v>3250</v>
      </c>
      <c r="N17" s="2185">
        <f t="shared" si="3"/>
        <v>20.975861623854396</v>
      </c>
      <c r="O17" s="31">
        <v>1466</v>
      </c>
      <c r="P17" s="2185">
        <f t="shared" si="4"/>
        <v>9.4617271201755511</v>
      </c>
      <c r="Q17" s="31">
        <v>3005</v>
      </c>
      <c r="R17" s="2184">
        <f t="shared" si="5"/>
        <v>19.394604362979216</v>
      </c>
      <c r="S17" s="82">
        <v>79</v>
      </c>
      <c r="T17" s="2198">
        <f t="shared" si="6"/>
        <v>0.50987479024138382</v>
      </c>
      <c r="U17" s="203"/>
      <c r="V17" s="203"/>
      <c r="W17" s="203"/>
      <c r="X17" s="203"/>
      <c r="Y17" s="203"/>
      <c r="Z17" s="203"/>
      <c r="AA17" s="203"/>
      <c r="AB17" s="203"/>
      <c r="AC17" s="203"/>
    </row>
    <row r="18" spans="1:39">
      <c r="A18" s="89" t="s">
        <v>494</v>
      </c>
      <c r="B18" s="1198">
        <v>15667</v>
      </c>
      <c r="C18" s="2194">
        <v>3210</v>
      </c>
      <c r="D18" s="80">
        <f t="shared" si="1"/>
        <v>20.488925767536863</v>
      </c>
      <c r="E18" s="2194">
        <v>1717</v>
      </c>
      <c r="F18" s="2185">
        <f t="shared" si="7"/>
        <v>10.959341290610839</v>
      </c>
      <c r="G18" s="4343">
        <v>30</v>
      </c>
      <c r="H18" s="4344"/>
      <c r="I18" s="4345"/>
      <c r="J18" s="32">
        <f t="shared" si="8"/>
        <v>0.19148528754707347</v>
      </c>
      <c r="K18" s="2194">
        <v>2776</v>
      </c>
      <c r="L18" s="2185">
        <f t="shared" si="2"/>
        <v>17.718771941022531</v>
      </c>
      <c r="M18" s="31">
        <v>3282</v>
      </c>
      <c r="N18" s="2185">
        <f t="shared" si="3"/>
        <v>20.948490457649839</v>
      </c>
      <c r="O18" s="31">
        <v>1491</v>
      </c>
      <c r="P18" s="2185">
        <f t="shared" si="4"/>
        <v>9.5168187910895519</v>
      </c>
      <c r="Q18" s="31">
        <v>3046</v>
      </c>
      <c r="R18" s="2184">
        <f t="shared" si="5"/>
        <v>19.442139528946193</v>
      </c>
      <c r="S18" s="82">
        <v>85</v>
      </c>
      <c r="T18" s="2198">
        <f t="shared" si="6"/>
        <v>0.54254164805004157</v>
      </c>
      <c r="U18" s="203"/>
      <c r="V18" s="203"/>
      <c r="W18" s="203"/>
      <c r="X18" s="203"/>
      <c r="Y18" s="203"/>
      <c r="Z18" s="203"/>
      <c r="AA18" s="203"/>
      <c r="AB18" s="203"/>
      <c r="AC18" s="203"/>
    </row>
    <row r="19" spans="1:39">
      <c r="A19" s="88" t="s">
        <v>424</v>
      </c>
      <c r="B19" s="1199">
        <v>15600</v>
      </c>
      <c r="C19" s="2181">
        <v>3179</v>
      </c>
      <c r="D19" s="83">
        <f t="shared" si="1"/>
        <v>20.378205128205128</v>
      </c>
      <c r="E19" s="2181">
        <v>1708</v>
      </c>
      <c r="F19" s="2187">
        <f t="shared" si="7"/>
        <v>10.948717948717949</v>
      </c>
      <c r="G19" s="4340">
        <v>30</v>
      </c>
      <c r="H19" s="4341"/>
      <c r="I19" s="4361"/>
      <c r="J19" s="42">
        <f t="shared" si="8"/>
        <v>0.19230769230769232</v>
      </c>
      <c r="K19" s="2181">
        <v>2762</v>
      </c>
      <c r="L19" s="2187">
        <f t="shared" si="2"/>
        <v>17.705128205128204</v>
      </c>
      <c r="M19" s="41">
        <v>3283</v>
      </c>
      <c r="N19" s="2187">
        <f t="shared" si="3"/>
        <v>21.044871794871796</v>
      </c>
      <c r="O19" s="41">
        <v>1486</v>
      </c>
      <c r="P19" s="2187">
        <f t="shared" si="4"/>
        <v>9.5256410256410255</v>
      </c>
      <c r="Q19" s="41">
        <v>3034</v>
      </c>
      <c r="R19" s="2177">
        <f t="shared" si="5"/>
        <v>19.448717948717949</v>
      </c>
      <c r="S19" s="84">
        <v>88</v>
      </c>
      <c r="T19" s="2197">
        <f t="shared" si="6"/>
        <v>0.5641025641025641</v>
      </c>
      <c r="U19" s="203"/>
      <c r="V19" s="203"/>
      <c r="W19" s="203"/>
      <c r="X19" s="203"/>
      <c r="Y19" s="203"/>
      <c r="Z19" s="203"/>
      <c r="AA19" s="203"/>
      <c r="AB19" s="203"/>
      <c r="AC19" s="203"/>
    </row>
    <row r="20" spans="1:39">
      <c r="A20" s="50" t="s">
        <v>412</v>
      </c>
      <c r="B20" s="1202">
        <v>15446</v>
      </c>
      <c r="C20" s="104">
        <v>3065</v>
      </c>
      <c r="D20" s="80">
        <f t="shared" ref="D20:D26" si="9">SUM(C20/B20)*100</f>
        <v>19.843325132720445</v>
      </c>
      <c r="E20" s="104">
        <v>1535</v>
      </c>
      <c r="F20" s="2184">
        <f t="shared" ref="F20:F26" si="10">SUM(E20/B20)*100</f>
        <v>9.9378479865337308</v>
      </c>
      <c r="G20" s="2192">
        <v>29</v>
      </c>
      <c r="H20" s="32">
        <f t="shared" ref="H20:H30" si="11">SUM(G20/B20)*100</f>
        <v>0.18775087401268936</v>
      </c>
      <c r="I20" s="2195">
        <v>34</v>
      </c>
      <c r="J20" s="32">
        <f t="shared" ref="J20:J30" si="12">SUM(I20/B20)*100</f>
        <v>0.22012171435970479</v>
      </c>
      <c r="K20" s="31">
        <v>2794</v>
      </c>
      <c r="L20" s="2185">
        <f t="shared" ref="L20:L30" si="13">SUM(K20/B20)*100</f>
        <v>18.088825585912211</v>
      </c>
      <c r="M20" s="31">
        <v>3169</v>
      </c>
      <c r="N20" s="2185">
        <f t="shared" ref="N20:N30" si="14">SUM(M20/B20)*100</f>
        <v>20.516638611938365</v>
      </c>
      <c r="O20" s="31">
        <v>1609</v>
      </c>
      <c r="P20" s="2185">
        <f t="shared" ref="P20:P30" si="15">SUM(O20/B20)*100</f>
        <v>10.416936423669558</v>
      </c>
      <c r="Q20" s="31">
        <v>3112</v>
      </c>
      <c r="R20" s="2184">
        <f t="shared" ref="R20:R30" si="16">SUM(Q20/B20)*100</f>
        <v>20.14761103198239</v>
      </c>
      <c r="S20" s="82">
        <v>99</v>
      </c>
      <c r="T20" s="2198">
        <f t="shared" ref="T20:T30" si="17">SUM(S20/B20)*100</f>
        <v>0.64094263887090508</v>
      </c>
      <c r="U20" s="203"/>
      <c r="V20" s="203"/>
      <c r="W20" s="203"/>
      <c r="X20" s="203"/>
      <c r="Y20" s="203"/>
      <c r="Z20" s="203"/>
      <c r="AA20" s="203"/>
      <c r="AB20" s="203"/>
      <c r="AC20" s="203"/>
    </row>
    <row r="21" spans="1:39">
      <c r="A21" s="50" t="s">
        <v>207</v>
      </c>
      <c r="B21" s="1202">
        <v>15517</v>
      </c>
      <c r="C21" s="31">
        <v>3077</v>
      </c>
      <c r="D21" s="80">
        <f t="shared" si="9"/>
        <v>19.829864020106982</v>
      </c>
      <c r="E21" s="2200">
        <v>1542</v>
      </c>
      <c r="F21" s="2184">
        <f t="shared" si="10"/>
        <v>9.9374879164787</v>
      </c>
      <c r="G21" s="2192">
        <v>32</v>
      </c>
      <c r="H21" s="32">
        <f t="shared" si="11"/>
        <v>0.20622543017335826</v>
      </c>
      <c r="I21" s="2195">
        <v>35</v>
      </c>
      <c r="J21" s="32">
        <f t="shared" si="12"/>
        <v>0.22555906425211059</v>
      </c>
      <c r="K21" s="31">
        <v>2803</v>
      </c>
      <c r="L21" s="2185">
        <f t="shared" si="13"/>
        <v>18.064058774247599</v>
      </c>
      <c r="M21" s="31">
        <v>3199</v>
      </c>
      <c r="N21" s="2185">
        <f t="shared" si="14"/>
        <v>20.616098472642907</v>
      </c>
      <c r="O21" s="31">
        <v>1619</v>
      </c>
      <c r="P21" s="2185">
        <f t="shared" si="15"/>
        <v>10.433717857833344</v>
      </c>
      <c r="Q21" s="31">
        <v>3121</v>
      </c>
      <c r="R21" s="2184">
        <f t="shared" si="16"/>
        <v>20.113423986595347</v>
      </c>
      <c r="S21" s="82">
        <v>89</v>
      </c>
      <c r="T21" s="2198">
        <f t="shared" si="17"/>
        <v>0.57356447766965268</v>
      </c>
      <c r="U21" s="203"/>
      <c r="V21" s="203"/>
      <c r="W21" s="203"/>
      <c r="X21" s="203"/>
      <c r="Y21" s="203"/>
      <c r="Z21" s="203"/>
      <c r="AA21" s="203"/>
      <c r="AB21" s="203"/>
      <c r="AC21" s="203"/>
    </row>
    <row r="22" spans="1:39">
      <c r="A22" s="50" t="s">
        <v>61</v>
      </c>
      <c r="B22" s="1202">
        <v>15527</v>
      </c>
      <c r="C22" s="31">
        <v>3064</v>
      </c>
      <c r="D22" s="80">
        <f t="shared" si="9"/>
        <v>19.733367682102145</v>
      </c>
      <c r="E22" s="2200">
        <v>1531</v>
      </c>
      <c r="F22" s="2184">
        <f t="shared" si="10"/>
        <v>9.8602434468989504</v>
      </c>
      <c r="G22" s="2192">
        <v>34</v>
      </c>
      <c r="H22" s="32">
        <f t="shared" si="11"/>
        <v>0.21897340117215175</v>
      </c>
      <c r="I22" s="2192">
        <v>34</v>
      </c>
      <c r="J22" s="32">
        <f t="shared" si="12"/>
        <v>0.21897340117215175</v>
      </c>
      <c r="K22" s="31">
        <v>2801</v>
      </c>
      <c r="L22" s="2185">
        <f t="shared" si="13"/>
        <v>18.039544020094031</v>
      </c>
      <c r="M22" s="31">
        <v>3204</v>
      </c>
      <c r="N22" s="2185">
        <f t="shared" si="14"/>
        <v>20.635022863399239</v>
      </c>
      <c r="O22" s="31">
        <v>1633</v>
      </c>
      <c r="P22" s="2185">
        <f t="shared" si="15"/>
        <v>10.517163650415405</v>
      </c>
      <c r="Q22" s="31">
        <v>3139</v>
      </c>
      <c r="R22" s="2184">
        <f t="shared" si="16"/>
        <v>20.216397243511302</v>
      </c>
      <c r="S22" s="82">
        <v>87</v>
      </c>
      <c r="T22" s="2198">
        <f t="shared" si="17"/>
        <v>0.56031429123462351</v>
      </c>
      <c r="U22" s="203"/>
      <c r="V22" s="203"/>
      <c r="W22" s="203"/>
      <c r="X22" s="203"/>
      <c r="Y22" s="203"/>
      <c r="Z22" s="203"/>
      <c r="AA22" s="203"/>
      <c r="AB22" s="203"/>
      <c r="AC22" s="203"/>
    </row>
    <row r="23" spans="1:39">
      <c r="A23" s="51" t="s">
        <v>547</v>
      </c>
      <c r="B23" s="1200">
        <v>15487</v>
      </c>
      <c r="C23" s="41">
        <v>3048</v>
      </c>
      <c r="D23" s="83">
        <f t="shared" si="9"/>
        <v>19.681022793310518</v>
      </c>
      <c r="E23" s="2250">
        <v>1517</v>
      </c>
      <c r="F23" s="2177">
        <f t="shared" si="10"/>
        <v>9.7953121973267905</v>
      </c>
      <c r="G23" s="2189">
        <v>34</v>
      </c>
      <c r="H23" s="42">
        <f t="shared" si="11"/>
        <v>0.21953896816684962</v>
      </c>
      <c r="I23" s="2189">
        <v>35</v>
      </c>
      <c r="J23" s="42">
        <f t="shared" si="12"/>
        <v>0.22599599664234518</v>
      </c>
      <c r="K23" s="41">
        <v>2792</v>
      </c>
      <c r="L23" s="2187">
        <f t="shared" si="13"/>
        <v>18.02802350358365</v>
      </c>
      <c r="M23" s="41">
        <v>3210</v>
      </c>
      <c r="N23" s="2187">
        <f t="shared" si="14"/>
        <v>20.727061406340802</v>
      </c>
      <c r="O23" s="41">
        <v>1628</v>
      </c>
      <c r="P23" s="2187">
        <f t="shared" si="15"/>
        <v>10.512042358106799</v>
      </c>
      <c r="Q23" s="41">
        <v>3135</v>
      </c>
      <c r="R23" s="2177">
        <f t="shared" si="16"/>
        <v>20.242784270678634</v>
      </c>
      <c r="S23" s="84">
        <v>88</v>
      </c>
      <c r="T23" s="2197">
        <f t="shared" si="17"/>
        <v>0.56821850584361078</v>
      </c>
      <c r="U23" s="203"/>
      <c r="V23" s="203"/>
      <c r="W23" s="203"/>
      <c r="X23" s="203"/>
      <c r="Y23" s="203"/>
      <c r="Z23" s="203"/>
      <c r="AA23" s="203"/>
      <c r="AB23" s="203"/>
      <c r="AC23" s="203"/>
    </row>
    <row r="24" spans="1:39">
      <c r="A24" s="50" t="s">
        <v>599</v>
      </c>
      <c r="B24" s="1202">
        <v>15360</v>
      </c>
      <c r="C24" s="31">
        <v>2976</v>
      </c>
      <c r="D24" s="80">
        <f t="shared" si="9"/>
        <v>19.375</v>
      </c>
      <c r="E24" s="520">
        <v>1501</v>
      </c>
      <c r="F24" s="2184">
        <f t="shared" si="10"/>
        <v>9.7721354166666661</v>
      </c>
      <c r="G24" s="2192">
        <v>34</v>
      </c>
      <c r="H24" s="32">
        <f t="shared" si="11"/>
        <v>0.22135416666666666</v>
      </c>
      <c r="I24" s="2192">
        <v>35</v>
      </c>
      <c r="J24" s="32">
        <f t="shared" si="12"/>
        <v>0.22786458333333334</v>
      </c>
      <c r="K24" s="31">
        <v>2763</v>
      </c>
      <c r="L24" s="2185">
        <f t="shared" si="13"/>
        <v>17.98828125</v>
      </c>
      <c r="M24" s="31">
        <v>3181</v>
      </c>
      <c r="N24" s="2185">
        <f t="shared" si="14"/>
        <v>20.709635416666668</v>
      </c>
      <c r="O24" s="31">
        <v>1627</v>
      </c>
      <c r="P24" s="2185">
        <f t="shared" si="15"/>
        <v>10.592447916666666</v>
      </c>
      <c r="Q24" s="31">
        <v>3158</v>
      </c>
      <c r="R24" s="2184">
        <f t="shared" si="16"/>
        <v>20.559895833333332</v>
      </c>
      <c r="S24" s="82">
        <v>85</v>
      </c>
      <c r="T24" s="2198">
        <f t="shared" si="17"/>
        <v>0.55338541666666674</v>
      </c>
      <c r="U24" s="203"/>
      <c r="V24" s="203"/>
      <c r="W24" s="203"/>
      <c r="X24" s="203"/>
      <c r="Y24" s="203"/>
      <c r="Z24" s="203"/>
      <c r="AA24" s="203"/>
      <c r="AB24" s="203"/>
      <c r="AC24" s="203"/>
    </row>
    <row r="25" spans="1:39">
      <c r="A25" s="50" t="s">
        <v>626</v>
      </c>
      <c r="B25" s="1202">
        <v>15395</v>
      </c>
      <c r="C25" s="31">
        <v>2994</v>
      </c>
      <c r="D25" s="80">
        <f t="shared" si="9"/>
        <v>19.447872685936993</v>
      </c>
      <c r="E25" s="520">
        <v>1492</v>
      </c>
      <c r="F25" s="2184">
        <f t="shared" si="10"/>
        <v>9.6914582656706738</v>
      </c>
      <c r="G25" s="828">
        <v>35</v>
      </c>
      <c r="H25" s="2184">
        <f t="shared" si="11"/>
        <v>0.22734654108476776</v>
      </c>
      <c r="I25" s="828">
        <v>34</v>
      </c>
      <c r="J25" s="2188">
        <f t="shared" si="12"/>
        <v>0.220850925625203</v>
      </c>
      <c r="K25" s="2193">
        <v>2770</v>
      </c>
      <c r="L25" s="2185">
        <f t="shared" si="13"/>
        <v>17.992854822994477</v>
      </c>
      <c r="M25" s="31">
        <v>3188</v>
      </c>
      <c r="N25" s="2185">
        <f t="shared" si="14"/>
        <v>20.708022085092562</v>
      </c>
      <c r="O25" s="31">
        <v>1629</v>
      </c>
      <c r="P25" s="2185">
        <f t="shared" si="15"/>
        <v>10.581357583631048</v>
      </c>
      <c r="Q25" s="31">
        <v>3165</v>
      </c>
      <c r="R25" s="2184">
        <f t="shared" si="16"/>
        <v>20.558622929522571</v>
      </c>
      <c r="S25" s="82">
        <v>88</v>
      </c>
      <c r="T25" s="2198">
        <f t="shared" si="17"/>
        <v>0.57161416044170188</v>
      </c>
      <c r="U25" s="203"/>
      <c r="V25" s="203"/>
      <c r="W25" s="203"/>
      <c r="X25" s="203"/>
      <c r="Y25" s="203"/>
      <c r="Z25" s="203"/>
      <c r="AA25" s="203"/>
      <c r="AB25" s="203"/>
      <c r="AC25" s="203"/>
    </row>
    <row r="26" spans="1:39">
      <c r="A26" s="50" t="s">
        <v>638</v>
      </c>
      <c r="B26" s="1202">
        <v>15430</v>
      </c>
      <c r="C26" s="31">
        <v>3018</v>
      </c>
      <c r="D26" s="80">
        <f t="shared" si="9"/>
        <v>19.559300064808813</v>
      </c>
      <c r="E26" s="520">
        <v>1482</v>
      </c>
      <c r="F26" s="2184">
        <f t="shared" si="10"/>
        <v>9.6046662346079081</v>
      </c>
      <c r="G26" s="828">
        <v>37</v>
      </c>
      <c r="H26" s="2184">
        <f t="shared" si="11"/>
        <v>0.23979261179520417</v>
      </c>
      <c r="I26" s="828">
        <v>34</v>
      </c>
      <c r="J26" s="2188">
        <f t="shared" si="12"/>
        <v>0.220349967595593</v>
      </c>
      <c r="K26" s="2193">
        <v>2771</v>
      </c>
      <c r="L26" s="2185">
        <f t="shared" si="13"/>
        <v>17.958522359040828</v>
      </c>
      <c r="M26" s="31">
        <v>3183</v>
      </c>
      <c r="N26" s="2185">
        <f t="shared" si="14"/>
        <v>20.628645495787428</v>
      </c>
      <c r="O26" s="31">
        <v>1643</v>
      </c>
      <c r="P26" s="2185">
        <f t="shared" si="15"/>
        <v>10.648088139987038</v>
      </c>
      <c r="Q26" s="31">
        <v>3176</v>
      </c>
      <c r="R26" s="2184">
        <f t="shared" si="16"/>
        <v>20.583279325988336</v>
      </c>
      <c r="S26" s="82">
        <v>86</v>
      </c>
      <c r="T26" s="2198">
        <f t="shared" si="17"/>
        <v>0.55735580038885291</v>
      </c>
      <c r="U26" s="203"/>
      <c r="V26" s="203"/>
      <c r="W26" s="203"/>
      <c r="X26" s="203"/>
      <c r="Y26" s="203"/>
      <c r="Z26" s="203"/>
      <c r="AA26" s="203"/>
      <c r="AB26" s="203"/>
      <c r="AC26" s="203" t="s">
        <v>96</v>
      </c>
    </row>
    <row r="27" spans="1:39">
      <c r="A27" s="51" t="s">
        <v>639</v>
      </c>
      <c r="B27" s="1200">
        <v>15376</v>
      </c>
      <c r="C27" s="41">
        <v>2994</v>
      </c>
      <c r="D27" s="83">
        <f t="shared" ref="D27:D42" si="18">SUM(C27/B27)*100</f>
        <v>19.471904266389178</v>
      </c>
      <c r="E27" s="2250">
        <v>1490</v>
      </c>
      <c r="F27" s="2177">
        <f t="shared" ref="F27:F43" si="19">SUM(E27/B27)*100</f>
        <v>9.6904266389177938</v>
      </c>
      <c r="G27" s="1236">
        <v>38</v>
      </c>
      <c r="H27" s="2177">
        <f t="shared" si="11"/>
        <v>0.24713839750260144</v>
      </c>
      <c r="I27" s="1236">
        <v>32</v>
      </c>
      <c r="J27" s="2175">
        <f t="shared" si="12"/>
        <v>0.20811654526534862</v>
      </c>
      <c r="K27" s="2196">
        <v>2771</v>
      </c>
      <c r="L27" s="2187">
        <f t="shared" si="13"/>
        <v>18.021592091571282</v>
      </c>
      <c r="M27" s="41">
        <v>3201</v>
      </c>
      <c r="N27" s="2187">
        <f t="shared" si="14"/>
        <v>20.818158168574403</v>
      </c>
      <c r="O27" s="41">
        <v>1636</v>
      </c>
      <c r="P27" s="2187">
        <f t="shared" si="15"/>
        <v>10.639958376690947</v>
      </c>
      <c r="Q27" s="41">
        <v>3170</v>
      </c>
      <c r="R27" s="2177">
        <f t="shared" si="16"/>
        <v>20.616545265348595</v>
      </c>
      <c r="S27" s="84">
        <v>44</v>
      </c>
      <c r="T27" s="2197">
        <f t="shared" si="17"/>
        <v>0.28616024973985432</v>
      </c>
      <c r="U27" s="203"/>
      <c r="V27" s="203"/>
      <c r="W27" s="203"/>
      <c r="X27" s="203"/>
      <c r="Y27" s="203"/>
      <c r="Z27" s="203"/>
      <c r="AA27" s="203"/>
      <c r="AB27" s="203"/>
      <c r="AC27" s="203"/>
    </row>
    <row r="28" spans="1:39">
      <c r="A28" s="660" t="s">
        <v>689</v>
      </c>
      <c r="B28" s="1201">
        <v>15213</v>
      </c>
      <c r="C28" s="104">
        <v>2895</v>
      </c>
      <c r="D28" s="160">
        <f t="shared" si="18"/>
        <v>19.029777164267404</v>
      </c>
      <c r="E28" s="2251">
        <v>1483</v>
      </c>
      <c r="F28" s="2252">
        <f t="shared" si="19"/>
        <v>9.748241635443371</v>
      </c>
      <c r="G28" s="1524">
        <v>40</v>
      </c>
      <c r="H28" s="2252">
        <f t="shared" si="11"/>
        <v>0.26293301781371198</v>
      </c>
      <c r="I28" s="1524">
        <v>31</v>
      </c>
      <c r="J28" s="155">
        <f t="shared" si="12"/>
        <v>0.20377308880562675</v>
      </c>
      <c r="K28" s="2199">
        <v>2725</v>
      </c>
      <c r="L28" s="2186">
        <f t="shared" si="13"/>
        <v>17.912311838559127</v>
      </c>
      <c r="M28" s="104">
        <v>3182</v>
      </c>
      <c r="N28" s="155">
        <f t="shared" si="14"/>
        <v>20.916321567080786</v>
      </c>
      <c r="O28" s="104">
        <v>1654</v>
      </c>
      <c r="P28" s="155">
        <f t="shared" si="15"/>
        <v>10.87228028659699</v>
      </c>
      <c r="Q28" s="104">
        <v>3199</v>
      </c>
      <c r="R28" s="155">
        <f t="shared" si="16"/>
        <v>21.028068099651616</v>
      </c>
      <c r="S28" s="118">
        <v>4</v>
      </c>
      <c r="T28" s="2253">
        <f t="shared" si="17"/>
        <v>2.6293301781371195E-2</v>
      </c>
      <c r="U28" s="203"/>
      <c r="V28" s="203"/>
      <c r="W28" s="203"/>
      <c r="X28" s="203"/>
      <c r="Y28" s="203"/>
      <c r="Z28" s="203"/>
      <c r="AA28" s="203"/>
      <c r="AB28" s="203"/>
      <c r="AC28" s="204"/>
    </row>
    <row r="29" spans="1:39">
      <c r="A29" s="50" t="s">
        <v>707</v>
      </c>
      <c r="B29" s="1202">
        <v>15268</v>
      </c>
      <c r="C29" s="31">
        <v>2907</v>
      </c>
      <c r="D29" s="80">
        <f t="shared" si="18"/>
        <v>19.039821849620118</v>
      </c>
      <c r="E29" s="121">
        <v>1459</v>
      </c>
      <c r="F29" s="32">
        <f t="shared" si="19"/>
        <v>9.5559339795651042</v>
      </c>
      <c r="G29" s="828">
        <v>40</v>
      </c>
      <c r="H29" s="32">
        <f t="shared" si="11"/>
        <v>0.2619858527639507</v>
      </c>
      <c r="I29" s="828">
        <v>31</v>
      </c>
      <c r="J29" s="2188">
        <f t="shared" si="12"/>
        <v>0.20303903589206185</v>
      </c>
      <c r="K29" s="31">
        <v>2728</v>
      </c>
      <c r="L29" s="32">
        <f t="shared" si="13"/>
        <v>17.86743515850144</v>
      </c>
      <c r="M29" s="31">
        <v>3190</v>
      </c>
      <c r="N29" s="2185">
        <f t="shared" si="14"/>
        <v>20.893371757925074</v>
      </c>
      <c r="O29" s="31">
        <v>1644</v>
      </c>
      <c r="P29" s="2185">
        <f t="shared" si="15"/>
        <v>10.767618548598376</v>
      </c>
      <c r="Q29" s="31">
        <v>3219</v>
      </c>
      <c r="R29" s="2184">
        <f t="shared" si="16"/>
        <v>21.083311501178937</v>
      </c>
      <c r="S29" s="82">
        <v>20</v>
      </c>
      <c r="T29" s="102">
        <f t="shared" si="17"/>
        <v>0.13099292638197535</v>
      </c>
      <c r="U29" s="203"/>
      <c r="V29" s="203"/>
      <c r="W29" s="203"/>
      <c r="X29" s="203"/>
      <c r="Y29" s="203"/>
      <c r="Z29" s="203"/>
      <c r="AA29" s="203"/>
      <c r="AB29" s="203"/>
      <c r="AC29" s="203"/>
    </row>
    <row r="30" spans="1:39">
      <c r="A30" s="50" t="s">
        <v>708</v>
      </c>
      <c r="B30" s="1202">
        <v>15305</v>
      </c>
      <c r="C30" s="31">
        <v>2889</v>
      </c>
      <c r="D30" s="80">
        <f t="shared" si="18"/>
        <v>18.876184253511923</v>
      </c>
      <c r="E30" s="520">
        <v>1451</v>
      </c>
      <c r="F30" s="2188">
        <f t="shared" si="19"/>
        <v>9.4805619078732448</v>
      </c>
      <c r="G30" s="828">
        <v>45</v>
      </c>
      <c r="H30" s="2184">
        <f t="shared" si="11"/>
        <v>0.29402156158118264</v>
      </c>
      <c r="I30" s="828">
        <v>31</v>
      </c>
      <c r="J30" s="2188">
        <f t="shared" si="12"/>
        <v>0.20254818686703691</v>
      </c>
      <c r="K30" s="31">
        <v>2735</v>
      </c>
      <c r="L30" s="32">
        <f t="shared" si="13"/>
        <v>17.869977131656324</v>
      </c>
      <c r="M30" s="31">
        <v>3201</v>
      </c>
      <c r="N30" s="2185">
        <f t="shared" si="14"/>
        <v>20.914733747141455</v>
      </c>
      <c r="O30" s="31">
        <v>1662</v>
      </c>
      <c r="P30" s="2185">
        <f t="shared" si="15"/>
        <v>10.859196341065012</v>
      </c>
      <c r="Q30" s="31">
        <v>3241</v>
      </c>
      <c r="R30" s="2184">
        <f t="shared" si="16"/>
        <v>21.176086246324729</v>
      </c>
      <c r="S30" s="82">
        <v>20</v>
      </c>
      <c r="T30" s="2198">
        <f t="shared" si="17"/>
        <v>0.13067624959163671</v>
      </c>
      <c r="U30" s="203"/>
      <c r="V30" s="203"/>
      <c r="W30" s="203"/>
      <c r="X30" s="203"/>
      <c r="Y30" s="203"/>
      <c r="Z30" s="203"/>
      <c r="AA30" s="203"/>
      <c r="AB30" s="203"/>
      <c r="AC30" s="1831"/>
      <c r="AD30" s="350"/>
      <c r="AE30" s="1829"/>
      <c r="AF30" s="1829"/>
      <c r="AG30" s="1831"/>
      <c r="AH30" s="1831"/>
      <c r="AI30" s="1831"/>
      <c r="AJ30" s="1831"/>
      <c r="AK30" s="1830"/>
      <c r="AL30" s="204"/>
      <c r="AM30" s="20"/>
    </row>
    <row r="31" spans="1:39">
      <c r="A31" s="51" t="s">
        <v>709</v>
      </c>
      <c r="B31" s="1200">
        <f>SUM(C31,E31,G31,I31,K31,M31,O31,Q31,S31)</f>
        <v>15186</v>
      </c>
      <c r="C31" s="41">
        <v>2870</v>
      </c>
      <c r="D31" s="83">
        <f t="shared" si="18"/>
        <v>18.898985908073225</v>
      </c>
      <c r="E31" s="2250">
        <v>1430</v>
      </c>
      <c r="F31" s="2175">
        <f t="shared" si="19"/>
        <v>9.4165678914789943</v>
      </c>
      <c r="G31" s="1236">
        <v>51</v>
      </c>
      <c r="H31" s="2177">
        <f t="shared" ref="H31:H39" si="20">SUM(G31/B31)*100</f>
        <v>0.33583563808771233</v>
      </c>
      <c r="I31" s="1236">
        <v>30</v>
      </c>
      <c r="J31" s="2175">
        <f t="shared" ref="J31:J43" si="21">SUM(I31/B31)*100</f>
        <v>0.19755037534571318</v>
      </c>
      <c r="K31" s="41">
        <v>2698</v>
      </c>
      <c r="L31" s="42">
        <f t="shared" ref="L31:L43" si="22">SUM(K31/B31)*100</f>
        <v>17.766363756091135</v>
      </c>
      <c r="M31" s="41">
        <v>3182</v>
      </c>
      <c r="N31" s="2187">
        <f t="shared" ref="N31:N43" si="23">SUM(M31/B31)*100</f>
        <v>20.953509811668642</v>
      </c>
      <c r="O31" s="41">
        <v>1648</v>
      </c>
      <c r="P31" s="2187">
        <f t="shared" ref="P31:P43" si="24">SUM(O31/B31)*100</f>
        <v>10.852100618991175</v>
      </c>
      <c r="Q31" s="41">
        <v>3262</v>
      </c>
      <c r="R31" s="2177">
        <f t="shared" ref="R31:R43" si="25">SUM(Q31/B31)*100</f>
        <v>21.480310812590545</v>
      </c>
      <c r="S31" s="84">
        <v>15</v>
      </c>
      <c r="T31" s="2197">
        <f t="shared" ref="T31:T43" si="26">SUM(S31/B31)*100</f>
        <v>9.877518767285659E-2</v>
      </c>
      <c r="U31" s="203"/>
      <c r="V31" s="203"/>
      <c r="W31" s="203"/>
      <c r="X31" s="203"/>
      <c r="Y31" s="203"/>
      <c r="Z31" s="203"/>
      <c r="AA31" s="203"/>
      <c r="AB31" s="203"/>
      <c r="AC31" s="203"/>
    </row>
    <row r="32" spans="1:39">
      <c r="A32" s="660" t="s">
        <v>725</v>
      </c>
      <c r="B32" s="1201">
        <v>15018</v>
      </c>
      <c r="C32" s="104">
        <v>2824</v>
      </c>
      <c r="D32" s="160">
        <f t="shared" si="18"/>
        <v>18.804101744573178</v>
      </c>
      <c r="E32" s="2251">
        <v>1404</v>
      </c>
      <c r="F32" s="2252">
        <f t="shared" si="19"/>
        <v>9.3487814622453058</v>
      </c>
      <c r="G32" s="1524">
        <v>54</v>
      </c>
      <c r="H32" s="2252">
        <f t="shared" si="20"/>
        <v>0.35956851777866561</v>
      </c>
      <c r="I32" s="1524">
        <v>29</v>
      </c>
      <c r="J32" s="155">
        <f t="shared" si="21"/>
        <v>0.19310161139965376</v>
      </c>
      <c r="K32" s="2199">
        <v>2650</v>
      </c>
      <c r="L32" s="2186">
        <f t="shared" si="22"/>
        <v>17.645492076175255</v>
      </c>
      <c r="M32" s="104">
        <v>3154</v>
      </c>
      <c r="N32" s="155">
        <f t="shared" si="23"/>
        <v>21.001464908776136</v>
      </c>
      <c r="O32" s="104">
        <v>1649</v>
      </c>
      <c r="P32" s="155">
        <f t="shared" si="24"/>
        <v>10.980157144759623</v>
      </c>
      <c r="Q32" s="104">
        <v>3238</v>
      </c>
      <c r="R32" s="155">
        <f t="shared" si="25"/>
        <v>21.560793714209613</v>
      </c>
      <c r="S32" s="118">
        <v>16</v>
      </c>
      <c r="T32" s="2253">
        <f t="shared" si="26"/>
        <v>0.10653882008256757</v>
      </c>
      <c r="U32" s="203"/>
      <c r="V32" s="203"/>
      <c r="W32" s="203"/>
      <c r="X32" s="203"/>
      <c r="Y32" s="203"/>
      <c r="Z32" s="203"/>
      <c r="AA32" s="203"/>
      <c r="AB32" s="203"/>
      <c r="AC32" s="203"/>
    </row>
    <row r="33" spans="1:30">
      <c r="A33" s="50" t="s">
        <v>726</v>
      </c>
      <c r="B33" s="1202">
        <v>15057</v>
      </c>
      <c r="C33" s="31">
        <v>2849</v>
      </c>
      <c r="D33" s="80">
        <f t="shared" si="18"/>
        <v>18.92143189214319</v>
      </c>
      <c r="E33" s="121">
        <v>1396</v>
      </c>
      <c r="F33" s="32">
        <f t="shared" si="19"/>
        <v>9.2714352128578064</v>
      </c>
      <c r="G33" s="828">
        <v>58</v>
      </c>
      <c r="H33" s="32">
        <f t="shared" si="20"/>
        <v>0.38520289566314669</v>
      </c>
      <c r="I33" s="828">
        <v>29</v>
      </c>
      <c r="J33" s="2188">
        <f t="shared" si="21"/>
        <v>0.19260144783157335</v>
      </c>
      <c r="K33" s="31">
        <v>2647</v>
      </c>
      <c r="L33" s="32">
        <f t="shared" si="22"/>
        <v>17.579863186557748</v>
      </c>
      <c r="M33" s="31">
        <v>3151</v>
      </c>
      <c r="N33" s="2185">
        <f t="shared" si="23"/>
        <v>20.927143521285782</v>
      </c>
      <c r="O33" s="31">
        <v>1673</v>
      </c>
      <c r="P33" s="2185">
        <f t="shared" si="24"/>
        <v>11.111111111111111</v>
      </c>
      <c r="Q33" s="31">
        <v>3240</v>
      </c>
      <c r="R33" s="2184">
        <f t="shared" si="25"/>
        <v>21.518230723251644</v>
      </c>
      <c r="S33" s="82">
        <v>14</v>
      </c>
      <c r="T33" s="102">
        <f t="shared" si="26"/>
        <v>9.2980009298000932E-2</v>
      </c>
      <c r="U33" s="203"/>
      <c r="V33" s="203"/>
      <c r="W33" s="203"/>
      <c r="X33" s="203"/>
      <c r="Y33" s="203"/>
      <c r="Z33" s="203"/>
      <c r="AA33" s="203"/>
      <c r="AB33" s="203"/>
      <c r="AC33" s="203"/>
    </row>
    <row r="34" spans="1:30" ht="13.5" customHeight="1">
      <c r="A34" s="50" t="s">
        <v>727</v>
      </c>
      <c r="B34" s="1202">
        <v>15028</v>
      </c>
      <c r="C34" s="31">
        <v>2838</v>
      </c>
      <c r="D34" s="80">
        <f t="shared" si="18"/>
        <v>18.884748469523558</v>
      </c>
      <c r="E34" s="520">
        <v>1383</v>
      </c>
      <c r="F34" s="2188">
        <f t="shared" si="19"/>
        <v>9.2028214000532333</v>
      </c>
      <c r="G34" s="828">
        <v>60</v>
      </c>
      <c r="H34" s="2184">
        <f t="shared" si="20"/>
        <v>0.3992547245142401</v>
      </c>
      <c r="I34" s="828">
        <v>29</v>
      </c>
      <c r="J34" s="2188">
        <f t="shared" si="21"/>
        <v>0.19297311684854937</v>
      </c>
      <c r="K34" s="31">
        <v>2636</v>
      </c>
      <c r="L34" s="32">
        <f t="shared" si="22"/>
        <v>17.540590896992281</v>
      </c>
      <c r="M34" s="31">
        <v>3141</v>
      </c>
      <c r="N34" s="2185">
        <f t="shared" si="23"/>
        <v>20.900984828320468</v>
      </c>
      <c r="O34" s="31">
        <v>1676</v>
      </c>
      <c r="P34" s="2185">
        <f t="shared" si="24"/>
        <v>11.152515304764439</v>
      </c>
      <c r="Q34" s="31">
        <v>3253</v>
      </c>
      <c r="R34" s="2184">
        <f t="shared" si="25"/>
        <v>21.646260314080383</v>
      </c>
      <c r="S34" s="82">
        <v>12</v>
      </c>
      <c r="T34" s="2198">
        <f t="shared" si="26"/>
        <v>7.9850944902848012E-2</v>
      </c>
      <c r="AC34" s="203"/>
      <c r="AD34" s="203"/>
    </row>
    <row r="35" spans="1:30" ht="13.5" customHeight="1">
      <c r="A35" s="51" t="s">
        <v>728</v>
      </c>
      <c r="B35" s="1200">
        <v>14803</v>
      </c>
      <c r="C35" s="41">
        <v>2774</v>
      </c>
      <c r="D35" s="83">
        <f t="shared" si="18"/>
        <v>18.739444707153954</v>
      </c>
      <c r="E35" s="2250">
        <v>1364</v>
      </c>
      <c r="F35" s="2175">
        <f t="shared" si="19"/>
        <v>9.2143484428831997</v>
      </c>
      <c r="G35" s="1236">
        <v>62</v>
      </c>
      <c r="H35" s="2177">
        <f t="shared" si="20"/>
        <v>0.41883402013105453</v>
      </c>
      <c r="I35" s="1236">
        <v>29</v>
      </c>
      <c r="J35" s="2175">
        <f t="shared" si="21"/>
        <v>0.19590623522259001</v>
      </c>
      <c r="K35" s="41">
        <v>2595</v>
      </c>
      <c r="L35" s="42">
        <f t="shared" si="22"/>
        <v>17.530230358711073</v>
      </c>
      <c r="M35" s="41">
        <v>3072</v>
      </c>
      <c r="N35" s="2187">
        <f t="shared" si="23"/>
        <v>20.752550158751603</v>
      </c>
      <c r="O35" s="41">
        <v>1662</v>
      </c>
      <c r="P35" s="2187">
        <f t="shared" si="24"/>
        <v>11.227453894480849</v>
      </c>
      <c r="Q35" s="41">
        <f>B35-SUM(C35,E35,G35,I35,K35,M35,O35,S35)</f>
        <v>3232</v>
      </c>
      <c r="R35" s="2177">
        <f t="shared" si="25"/>
        <v>21.833412146186586</v>
      </c>
      <c r="S35" s="84">
        <v>13</v>
      </c>
      <c r="T35" s="2197">
        <f t="shared" si="26"/>
        <v>8.7820036479092076E-2</v>
      </c>
      <c r="AC35" s="203"/>
      <c r="AD35" s="203"/>
    </row>
    <row r="36" spans="1:30" ht="13.5" customHeight="1">
      <c r="A36" s="660" t="s">
        <v>765</v>
      </c>
      <c r="B36" s="1202">
        <v>14599</v>
      </c>
      <c r="C36" s="31">
        <v>2678</v>
      </c>
      <c r="D36" s="80">
        <f t="shared" si="18"/>
        <v>18.343722172751558</v>
      </c>
      <c r="E36" s="520">
        <v>1345</v>
      </c>
      <c r="F36" s="2188">
        <f t="shared" si="19"/>
        <v>9.2129597917665595</v>
      </c>
      <c r="G36" s="828">
        <v>64</v>
      </c>
      <c r="H36" s="2184">
        <f t="shared" si="20"/>
        <v>0.4383861908349887</v>
      </c>
      <c r="I36" s="828">
        <v>32</v>
      </c>
      <c r="J36" s="2188">
        <f t="shared" si="21"/>
        <v>0.21919309541749435</v>
      </c>
      <c r="K36" s="31">
        <v>2547</v>
      </c>
      <c r="L36" s="32">
        <f t="shared" si="22"/>
        <v>17.446400438386192</v>
      </c>
      <c r="M36" s="31">
        <v>3049</v>
      </c>
      <c r="N36" s="2185">
        <f t="shared" si="23"/>
        <v>20.884992122748134</v>
      </c>
      <c r="O36" s="31">
        <v>1653</v>
      </c>
      <c r="P36" s="2185">
        <f t="shared" si="24"/>
        <v>11.322693335159942</v>
      </c>
      <c r="Q36" s="31">
        <v>3219</v>
      </c>
      <c r="R36" s="2184">
        <f t="shared" si="25"/>
        <v>22.049455442153572</v>
      </c>
      <c r="S36" s="82">
        <v>12</v>
      </c>
      <c r="T36" s="2198">
        <f t="shared" si="26"/>
        <v>8.2197410781560384E-2</v>
      </c>
      <c r="W36" s="20"/>
      <c r="Z36" s="20"/>
      <c r="AC36" s="203"/>
      <c r="AD36" s="203"/>
    </row>
    <row r="37" spans="1:30" ht="13.5" customHeight="1">
      <c r="A37" s="50" t="s">
        <v>769</v>
      </c>
      <c r="B37" s="1202">
        <v>14575</v>
      </c>
      <c r="C37" s="31">
        <v>2644</v>
      </c>
      <c r="D37" s="80">
        <f t="shared" si="18"/>
        <v>18.140651801029158</v>
      </c>
      <c r="E37" s="520">
        <v>1345</v>
      </c>
      <c r="F37" s="2188">
        <f t="shared" si="19"/>
        <v>9.2281303602058316</v>
      </c>
      <c r="G37" s="828">
        <v>65</v>
      </c>
      <c r="H37" s="2184">
        <f t="shared" si="20"/>
        <v>0.44596912521440824</v>
      </c>
      <c r="I37" s="828">
        <v>32</v>
      </c>
      <c r="J37" s="2188">
        <f t="shared" si="21"/>
        <v>0.21955403087478559</v>
      </c>
      <c r="K37" s="31">
        <v>2544</v>
      </c>
      <c r="L37" s="32">
        <f t="shared" si="22"/>
        <v>17.454545454545457</v>
      </c>
      <c r="M37" s="31">
        <v>3060</v>
      </c>
      <c r="N37" s="2185">
        <f t="shared" si="23"/>
        <v>20.994854202401374</v>
      </c>
      <c r="O37" s="31">
        <v>1656</v>
      </c>
      <c r="P37" s="2185">
        <f t="shared" si="24"/>
        <v>11.361921097770153</v>
      </c>
      <c r="Q37" s="31">
        <v>3222</v>
      </c>
      <c r="R37" s="2184">
        <f t="shared" si="25"/>
        <v>22.106346483704975</v>
      </c>
      <c r="S37" s="82">
        <v>7</v>
      </c>
      <c r="T37" s="2198">
        <f t="shared" si="26"/>
        <v>4.8027444253859346E-2</v>
      </c>
      <c r="V37" s="204"/>
      <c r="W37" s="203"/>
      <c r="Y37" s="204"/>
      <c r="Z37" s="203"/>
      <c r="AC37" s="203"/>
      <c r="AD37" s="203"/>
    </row>
    <row r="38" spans="1:30" ht="13.5" customHeight="1">
      <c r="A38" s="50" t="s">
        <v>755</v>
      </c>
      <c r="B38" s="1202">
        <v>14578</v>
      </c>
      <c r="C38" s="31">
        <v>2621</v>
      </c>
      <c r="D38" s="80">
        <f t="shared" si="18"/>
        <v>17.979146659349706</v>
      </c>
      <c r="E38" s="520">
        <v>1346</v>
      </c>
      <c r="F38" s="2188">
        <f t="shared" si="19"/>
        <v>9.2330909589792842</v>
      </c>
      <c r="G38" s="828">
        <v>67</v>
      </c>
      <c r="H38" s="2184">
        <f t="shared" si="20"/>
        <v>0.45959665249005355</v>
      </c>
      <c r="I38" s="828">
        <v>33</v>
      </c>
      <c r="J38" s="2188">
        <f t="shared" si="21"/>
        <v>0.22636850048017559</v>
      </c>
      <c r="K38" s="31">
        <v>2533</v>
      </c>
      <c r="L38" s="32">
        <f t="shared" si="22"/>
        <v>17.375497324735903</v>
      </c>
      <c r="M38" s="31">
        <v>3072</v>
      </c>
      <c r="N38" s="2185">
        <f t="shared" si="23"/>
        <v>21.072849499245439</v>
      </c>
      <c r="O38" s="31">
        <v>1658</v>
      </c>
      <c r="P38" s="2185">
        <f t="shared" si="24"/>
        <v>11.373302236246399</v>
      </c>
      <c r="Q38" s="31">
        <v>3239</v>
      </c>
      <c r="R38" s="2184">
        <f t="shared" si="25"/>
        <v>22.218411304705722</v>
      </c>
      <c r="S38" s="82">
        <v>9</v>
      </c>
      <c r="T38" s="2198">
        <f t="shared" si="26"/>
        <v>6.173686376732062E-2</v>
      </c>
      <c r="V38" s="203"/>
      <c r="Y38" s="203"/>
      <c r="AC38" s="203"/>
      <c r="AD38" s="203"/>
    </row>
    <row r="39" spans="1:30" ht="13.5" customHeight="1">
      <c r="A39" s="51" t="s">
        <v>770</v>
      </c>
      <c r="B39" s="1200">
        <v>14493</v>
      </c>
      <c r="C39" s="41">
        <v>2611</v>
      </c>
      <c r="D39" s="83">
        <f t="shared" si="18"/>
        <v>18.015593734906506</v>
      </c>
      <c r="E39" s="2250">
        <v>1329</v>
      </c>
      <c r="F39" s="2175">
        <f t="shared" si="19"/>
        <v>9.1699441109501141</v>
      </c>
      <c r="G39" s="1236">
        <v>68</v>
      </c>
      <c r="H39" s="2177">
        <f t="shared" si="20"/>
        <v>0.46919202373559654</v>
      </c>
      <c r="I39" s="1236">
        <v>30</v>
      </c>
      <c r="J39" s="2175">
        <f t="shared" si="21"/>
        <v>0.20699648105982196</v>
      </c>
      <c r="K39" s="41">
        <v>2502</v>
      </c>
      <c r="L39" s="42">
        <f t="shared" si="22"/>
        <v>17.263506520389154</v>
      </c>
      <c r="M39" s="41">
        <v>3058</v>
      </c>
      <c r="N39" s="2187">
        <f t="shared" si="23"/>
        <v>21.099841302697854</v>
      </c>
      <c r="O39" s="41">
        <v>1648</v>
      </c>
      <c r="P39" s="2187">
        <f t="shared" si="24"/>
        <v>11.371006692886221</v>
      </c>
      <c r="Q39" s="41">
        <v>3242</v>
      </c>
      <c r="R39" s="2177">
        <f t="shared" si="25"/>
        <v>22.369419719864762</v>
      </c>
      <c r="S39" s="84">
        <v>5</v>
      </c>
      <c r="T39" s="2197">
        <f t="shared" si="26"/>
        <v>3.4499413509970329E-2</v>
      </c>
      <c r="V39" s="203"/>
      <c r="W39" s="203"/>
      <c r="Y39" s="203"/>
      <c r="Z39" s="203"/>
      <c r="AC39" s="203"/>
      <c r="AD39" s="203"/>
    </row>
    <row r="40" spans="1:30" ht="13.5" customHeight="1">
      <c r="A40" s="50" t="s">
        <v>792</v>
      </c>
      <c r="B40" s="1202">
        <v>14337</v>
      </c>
      <c r="C40" s="31">
        <v>2545</v>
      </c>
      <c r="D40" s="80">
        <f t="shared" si="18"/>
        <v>17.751272930180651</v>
      </c>
      <c r="E40" s="520">
        <v>1312</v>
      </c>
      <c r="F40" s="2188">
        <f t="shared" si="19"/>
        <v>9.1511473809025592</v>
      </c>
      <c r="G40" s="828">
        <v>67</v>
      </c>
      <c r="H40" s="2184">
        <f t="shared" ref="H40:H51" si="27">SUM(G40/B40)*100</f>
        <v>0.4673223128967009</v>
      </c>
      <c r="I40" s="828">
        <v>29</v>
      </c>
      <c r="J40" s="2188">
        <f t="shared" si="21"/>
        <v>0.20227383692543766</v>
      </c>
      <c r="K40" s="31">
        <v>2461</v>
      </c>
      <c r="L40" s="32">
        <f t="shared" si="22"/>
        <v>17.165376299086279</v>
      </c>
      <c r="M40" s="31">
        <v>3027</v>
      </c>
      <c r="N40" s="2185">
        <f t="shared" si="23"/>
        <v>21.113203599079306</v>
      </c>
      <c r="O40" s="31">
        <v>1645</v>
      </c>
      <c r="P40" s="2185">
        <f t="shared" si="24"/>
        <v>11.473809025598102</v>
      </c>
      <c r="Q40" s="31">
        <v>3246</v>
      </c>
      <c r="R40" s="2184">
        <f t="shared" si="25"/>
        <v>22.640719815861061</v>
      </c>
      <c r="S40" s="82">
        <v>5</v>
      </c>
      <c r="T40" s="2198">
        <f t="shared" si="26"/>
        <v>3.4874799469903052E-2</v>
      </c>
      <c r="V40" s="203"/>
      <c r="Y40" s="203"/>
      <c r="AC40" s="203"/>
      <c r="AD40" s="203"/>
    </row>
    <row r="41" spans="1:30" ht="13.5" customHeight="1">
      <c r="A41" s="50" t="s">
        <v>798</v>
      </c>
      <c r="B41" s="1202">
        <v>14355</v>
      </c>
      <c r="C41" s="31">
        <v>2553</v>
      </c>
      <c r="D41" s="80">
        <f t="shared" si="18"/>
        <v>17.784743991640543</v>
      </c>
      <c r="E41" s="520">
        <v>1310</v>
      </c>
      <c r="F41" s="2188">
        <f t="shared" si="19"/>
        <v>9.125740160222918</v>
      </c>
      <c r="G41" s="828">
        <v>68</v>
      </c>
      <c r="H41" s="2184">
        <f t="shared" si="27"/>
        <v>0.47370254266805994</v>
      </c>
      <c r="I41" s="828">
        <v>29</v>
      </c>
      <c r="J41" s="2188">
        <f t="shared" si="21"/>
        <v>0.20202020202020202</v>
      </c>
      <c r="K41" s="31">
        <v>2452</v>
      </c>
      <c r="L41" s="32">
        <f t="shared" si="22"/>
        <v>17.081156391501221</v>
      </c>
      <c r="M41" s="31">
        <v>3030</v>
      </c>
      <c r="N41" s="2185">
        <f t="shared" si="23"/>
        <v>21.10762800417973</v>
      </c>
      <c r="O41" s="31">
        <v>1665</v>
      </c>
      <c r="P41" s="2185">
        <f t="shared" si="24"/>
        <v>11.598746081504702</v>
      </c>
      <c r="Q41" s="31">
        <v>3244</v>
      </c>
      <c r="R41" s="2184">
        <f t="shared" si="25"/>
        <v>22.598397770811566</v>
      </c>
      <c r="S41" s="82">
        <v>4</v>
      </c>
      <c r="T41" s="2198">
        <f t="shared" si="26"/>
        <v>2.7864855451062352E-2</v>
      </c>
      <c r="V41" s="203"/>
      <c r="W41" s="203"/>
      <c r="Y41" s="203"/>
      <c r="Z41" s="203"/>
      <c r="AC41" s="203"/>
      <c r="AD41" s="203"/>
    </row>
    <row r="42" spans="1:30" ht="13.5" customHeight="1">
      <c r="A42" s="50" t="s">
        <v>787</v>
      </c>
      <c r="B42" s="1198">
        <v>14316</v>
      </c>
      <c r="C42" s="31">
        <v>2539</v>
      </c>
      <c r="D42" s="80">
        <f t="shared" si="18"/>
        <v>17.73540094998603</v>
      </c>
      <c r="E42" s="121">
        <v>1302</v>
      </c>
      <c r="F42" s="32">
        <f t="shared" si="19"/>
        <v>9.0947191953059523</v>
      </c>
      <c r="G42" s="828">
        <v>68</v>
      </c>
      <c r="H42" s="32">
        <f t="shared" si="27"/>
        <v>0.47499301480860578</v>
      </c>
      <c r="I42" s="828">
        <v>29</v>
      </c>
      <c r="J42" s="32">
        <f t="shared" si="21"/>
        <v>0.20257055043308184</v>
      </c>
      <c r="K42" s="31">
        <v>2437</v>
      </c>
      <c r="L42" s="32">
        <f t="shared" si="22"/>
        <v>17.022911427773121</v>
      </c>
      <c r="M42" s="31">
        <v>3030</v>
      </c>
      <c r="N42" s="32">
        <f t="shared" si="23"/>
        <v>21.165129924559935</v>
      </c>
      <c r="O42" s="31">
        <v>1669</v>
      </c>
      <c r="P42" s="2185">
        <f t="shared" si="24"/>
        <v>11.658284436993574</v>
      </c>
      <c r="Q42" s="31">
        <v>3239</v>
      </c>
      <c r="R42" s="2184">
        <f t="shared" si="25"/>
        <v>22.625034925956971</v>
      </c>
      <c r="S42" s="82">
        <v>3</v>
      </c>
      <c r="T42" s="2198">
        <f t="shared" si="26"/>
        <v>2.0955574182732608E-2</v>
      </c>
      <c r="V42" s="203"/>
      <c r="W42" s="203"/>
      <c r="Y42" s="203"/>
      <c r="Z42" s="203"/>
      <c r="AC42" s="203"/>
      <c r="AD42" s="203"/>
    </row>
    <row r="43" spans="1:30" ht="13.5" customHeight="1">
      <c r="A43" s="51" t="s">
        <v>799</v>
      </c>
      <c r="B43" s="1200">
        <v>14193</v>
      </c>
      <c r="C43" s="41">
        <v>2515</v>
      </c>
      <c r="D43" s="83">
        <f>SUM(C43/B43)*100</f>
        <v>17.720002818290705</v>
      </c>
      <c r="E43" s="2250">
        <v>1290</v>
      </c>
      <c r="F43" s="2313">
        <f t="shared" si="19"/>
        <v>9.0889875290636226</v>
      </c>
      <c r="G43" s="1236">
        <v>66</v>
      </c>
      <c r="H43" s="2304">
        <f t="shared" si="27"/>
        <v>0.46501796660325512</v>
      </c>
      <c r="I43" s="1236">
        <v>31</v>
      </c>
      <c r="J43" s="2313">
        <f t="shared" si="21"/>
        <v>0.21841752976819559</v>
      </c>
      <c r="K43" s="41">
        <v>2409</v>
      </c>
      <c r="L43" s="42">
        <f t="shared" si="22"/>
        <v>16.973155781018811</v>
      </c>
      <c r="M43" s="41">
        <v>3007</v>
      </c>
      <c r="N43" s="2303">
        <f t="shared" si="23"/>
        <v>21.186500387514972</v>
      </c>
      <c r="O43" s="41">
        <v>1646</v>
      </c>
      <c r="P43" s="2303">
        <f t="shared" si="24"/>
        <v>11.597266258014514</v>
      </c>
      <c r="Q43" s="41">
        <v>3220</v>
      </c>
      <c r="R43" s="2304">
        <f t="shared" si="25"/>
        <v>22.687240188825477</v>
      </c>
      <c r="S43" s="84">
        <v>9</v>
      </c>
      <c r="T43" s="2310">
        <f t="shared" si="26"/>
        <v>6.3411540900443875E-2</v>
      </c>
      <c r="V43" s="203"/>
      <c r="Y43" s="203"/>
      <c r="AC43" s="203"/>
      <c r="AD43" s="203"/>
    </row>
    <row r="44" spans="1:30" ht="13.5" customHeight="1">
      <c r="A44" s="50" t="s">
        <v>825</v>
      </c>
      <c r="B44" s="1202">
        <v>14066</v>
      </c>
      <c r="C44" s="31">
        <v>2446</v>
      </c>
      <c r="D44" s="80">
        <f t="shared" ref="D44:D52" si="28">SUM(C44/B44)*100</f>
        <v>17.389449736954358</v>
      </c>
      <c r="E44" s="520">
        <v>1278</v>
      </c>
      <c r="F44" s="2430">
        <f t="shared" ref="F44:F52" si="29">SUM(E44/B44)*100</f>
        <v>9.085738660600029</v>
      </c>
      <c r="G44" s="828">
        <v>67</v>
      </c>
      <c r="H44" s="2429">
        <f t="shared" si="27"/>
        <v>0.4763258922223802</v>
      </c>
      <c r="I44" s="828">
        <v>26</v>
      </c>
      <c r="J44" s="2430">
        <f t="shared" ref="J44:J52" si="30">SUM(I44/B44)*100</f>
        <v>0.18484288354898337</v>
      </c>
      <c r="K44" s="31">
        <v>2374</v>
      </c>
      <c r="L44" s="32">
        <f t="shared" ref="L44:L52" si="31">SUM(K44/B44)*100</f>
        <v>16.877577136357175</v>
      </c>
      <c r="M44" s="31">
        <v>2988</v>
      </c>
      <c r="N44" s="2428">
        <f t="shared" ref="N44:N52" si="32">SUM(M44/B44)*100</f>
        <v>21.242712924783167</v>
      </c>
      <c r="O44" s="31">
        <v>1653</v>
      </c>
      <c r="P44" s="2428">
        <f t="shared" ref="P44:P52" si="33">SUM(O44/B44)*100</f>
        <v>11.751741788710365</v>
      </c>
      <c r="Q44" s="31">
        <v>3229</v>
      </c>
      <c r="R44" s="2429">
        <f t="shared" ref="R44:R52" si="34">SUM(Q44/B44)*100</f>
        <v>22.956064268448742</v>
      </c>
      <c r="S44" s="82">
        <v>5</v>
      </c>
      <c r="T44" s="2436">
        <f t="shared" ref="T44:T52" si="35">SUM(S44/B44)*100</f>
        <v>3.5546708374804496E-2</v>
      </c>
      <c r="V44" s="203"/>
      <c r="Y44" s="203"/>
      <c r="AC44" s="203"/>
      <c r="AD44" s="203"/>
    </row>
    <row r="45" spans="1:30" ht="15" customHeight="1">
      <c r="A45" s="50" t="s">
        <v>829</v>
      </c>
      <c r="B45" s="1202">
        <v>14107</v>
      </c>
      <c r="C45" s="31">
        <v>2450</v>
      </c>
      <c r="D45" s="80">
        <f t="shared" si="28"/>
        <v>17.367264478627632</v>
      </c>
      <c r="E45" s="520">
        <v>1272</v>
      </c>
      <c r="F45" s="2595">
        <f t="shared" si="29"/>
        <v>9.016800170128306</v>
      </c>
      <c r="G45" s="828">
        <v>68</v>
      </c>
      <c r="H45" s="2593">
        <f t="shared" si="27"/>
        <v>0.48203019777415468</v>
      </c>
      <c r="I45" s="828">
        <v>26</v>
      </c>
      <c r="J45" s="2595">
        <f t="shared" si="30"/>
        <v>0.18430566385482383</v>
      </c>
      <c r="K45" s="31">
        <v>2375</v>
      </c>
      <c r="L45" s="2607">
        <f t="shared" si="31"/>
        <v>16.835613525200255</v>
      </c>
      <c r="M45" s="31">
        <v>3013</v>
      </c>
      <c r="N45" s="2594">
        <f t="shared" si="32"/>
        <v>21.358190969022473</v>
      </c>
      <c r="O45" s="31">
        <v>1665</v>
      </c>
      <c r="P45" s="2594">
        <f t="shared" si="33"/>
        <v>11.802651166087758</v>
      </c>
      <c r="Q45" s="2603">
        <v>3234</v>
      </c>
      <c r="R45" s="2607">
        <f t="shared" si="34"/>
        <v>22.924789111788474</v>
      </c>
      <c r="S45" s="82">
        <v>4</v>
      </c>
      <c r="T45" s="102">
        <f t="shared" si="35"/>
        <v>2.8354717516126747E-2</v>
      </c>
      <c r="U45" s="20"/>
      <c r="V45" s="203"/>
      <c r="W45" s="203"/>
      <c r="Y45" s="203"/>
      <c r="Z45" s="203"/>
      <c r="AC45" s="203"/>
      <c r="AD45" s="203"/>
    </row>
    <row r="46" spans="1:30" ht="15" customHeight="1">
      <c r="A46" s="50" t="s">
        <v>844</v>
      </c>
      <c r="B46" s="1202">
        <v>14115</v>
      </c>
      <c r="C46" s="31">
        <v>2447</v>
      </c>
      <c r="D46" s="80">
        <f t="shared" si="28"/>
        <v>17.336167198016295</v>
      </c>
      <c r="E46" s="520">
        <v>1273</v>
      </c>
      <c r="F46" s="2595">
        <f t="shared" si="29"/>
        <v>9.0187743535246199</v>
      </c>
      <c r="G46" s="828">
        <v>68</v>
      </c>
      <c r="H46" s="2593">
        <f t="shared" si="27"/>
        <v>0.48175699610343603</v>
      </c>
      <c r="I46" s="828">
        <v>26</v>
      </c>
      <c r="J46" s="2595">
        <f t="shared" si="30"/>
        <v>0.18420120439249027</v>
      </c>
      <c r="K46" s="31">
        <v>2375</v>
      </c>
      <c r="L46" s="2607">
        <f t="shared" si="31"/>
        <v>16.826071555083246</v>
      </c>
      <c r="M46" s="31">
        <v>3018</v>
      </c>
      <c r="N46" s="2594">
        <f t="shared" si="32"/>
        <v>21.381509032943676</v>
      </c>
      <c r="O46" s="31">
        <v>1664</v>
      </c>
      <c r="P46" s="2594">
        <f t="shared" si="33"/>
        <v>11.788877081119377</v>
      </c>
      <c r="Q46" s="2603">
        <v>3241</v>
      </c>
      <c r="R46" s="2607">
        <f t="shared" si="34"/>
        <v>22.96138859369465</v>
      </c>
      <c r="S46" s="82">
        <v>3</v>
      </c>
      <c r="T46" s="102">
        <f t="shared" si="35"/>
        <v>2.1253985122210415E-2</v>
      </c>
      <c r="V46" s="203"/>
      <c r="W46" s="203"/>
      <c r="Y46" s="203"/>
      <c r="Z46" s="203"/>
      <c r="AC46" s="203"/>
      <c r="AD46" s="203"/>
    </row>
    <row r="47" spans="1:30" ht="15" customHeight="1">
      <c r="A47" s="50" t="s">
        <v>845</v>
      </c>
      <c r="B47" s="2616">
        <v>14077</v>
      </c>
      <c r="C47" s="2617">
        <v>2445</v>
      </c>
      <c r="D47" s="2618">
        <f t="shared" si="28"/>
        <v>17.368757547772962</v>
      </c>
      <c r="E47" s="2250">
        <v>1259</v>
      </c>
      <c r="F47" s="2612">
        <f t="shared" si="29"/>
        <v>8.9436669744974058</v>
      </c>
      <c r="G47" s="2619">
        <v>68</v>
      </c>
      <c r="H47" s="2597">
        <f t="shared" si="27"/>
        <v>0.48305746963131346</v>
      </c>
      <c r="I47" s="2619">
        <v>25</v>
      </c>
      <c r="J47" s="2612">
        <f t="shared" si="30"/>
        <v>0.17759465795268878</v>
      </c>
      <c r="K47" s="2617">
        <v>2353</v>
      </c>
      <c r="L47" s="2299">
        <f t="shared" si="31"/>
        <v>16.715209206507069</v>
      </c>
      <c r="M47" s="2617">
        <v>3021</v>
      </c>
      <c r="N47" s="2610">
        <f t="shared" si="32"/>
        <v>21.460538467002912</v>
      </c>
      <c r="O47" s="2617">
        <v>1653</v>
      </c>
      <c r="P47" s="2610">
        <f t="shared" si="33"/>
        <v>11.742558783831782</v>
      </c>
      <c r="Q47" s="2286">
        <v>3252</v>
      </c>
      <c r="R47" s="2299">
        <f t="shared" si="34"/>
        <v>23.101513106485758</v>
      </c>
      <c r="S47" s="2620">
        <v>1</v>
      </c>
      <c r="T47" s="47">
        <f t="shared" si="35"/>
        <v>7.1037863181075515E-3</v>
      </c>
      <c r="V47" s="203"/>
      <c r="W47" s="203"/>
      <c r="Y47" s="203"/>
      <c r="Z47" s="203"/>
      <c r="AC47" s="203"/>
      <c r="AD47" s="203"/>
    </row>
    <row r="48" spans="1:30" ht="15" customHeight="1">
      <c r="A48" s="2897" t="s">
        <v>846</v>
      </c>
      <c r="B48" s="2898">
        <v>14049</v>
      </c>
      <c r="C48" s="2899">
        <v>2426</v>
      </c>
      <c r="D48" s="2900">
        <f>SUM(C48/B48)*100</f>
        <v>17.268132963200227</v>
      </c>
      <c r="E48" s="2901">
        <v>1246</v>
      </c>
      <c r="F48" s="2902">
        <f t="shared" si="29"/>
        <v>8.8689586447433975</v>
      </c>
      <c r="G48" s="2903">
        <v>68</v>
      </c>
      <c r="H48" s="2902">
        <f t="shared" si="27"/>
        <v>0.48402021496191905</v>
      </c>
      <c r="I48" s="2903">
        <v>26</v>
      </c>
      <c r="J48" s="2902">
        <f t="shared" si="30"/>
        <v>0.18506655277955728</v>
      </c>
      <c r="K48" s="2899">
        <v>2311</v>
      </c>
      <c r="L48" s="2902">
        <f t="shared" si="31"/>
        <v>16.449569364367569</v>
      </c>
      <c r="M48" s="2899">
        <v>2996</v>
      </c>
      <c r="N48" s="2902">
        <f t="shared" si="32"/>
        <v>21.325361235675135</v>
      </c>
      <c r="O48" s="2899">
        <v>1684</v>
      </c>
      <c r="P48" s="2902">
        <f t="shared" si="33"/>
        <v>11.98661826464517</v>
      </c>
      <c r="Q48" s="2899">
        <v>3290</v>
      </c>
      <c r="R48" s="2902">
        <f t="shared" si="34"/>
        <v>23.418036870951671</v>
      </c>
      <c r="S48" s="2904">
        <v>2</v>
      </c>
      <c r="T48" s="2905">
        <f t="shared" si="35"/>
        <v>1.4235888675350559E-2</v>
      </c>
      <c r="U48" s="2262"/>
      <c r="V48" s="204"/>
      <c r="W48" s="203"/>
      <c r="Y48" s="203"/>
      <c r="Z48" s="203"/>
      <c r="AC48" s="203"/>
      <c r="AD48" s="203"/>
    </row>
    <row r="49" spans="1:30" ht="15" customHeight="1">
      <c r="A49" s="2129" t="s">
        <v>868</v>
      </c>
      <c r="B49" s="1198">
        <v>14102</v>
      </c>
      <c r="C49" s="31">
        <v>2447</v>
      </c>
      <c r="D49" s="80">
        <f t="shared" ref="D49" si="36">SUM(C49/B49)*100</f>
        <v>17.352148631399803</v>
      </c>
      <c r="E49" s="121">
        <v>1240</v>
      </c>
      <c r="F49" s="2878">
        <f t="shared" ref="F49" si="37">SUM(E49/B49)*100</f>
        <v>8.7930789958871092</v>
      </c>
      <c r="G49" s="828">
        <v>69</v>
      </c>
      <c r="H49" s="2878">
        <f t="shared" ref="H49" si="38">SUM(G49/B49)*100</f>
        <v>0.48929229896468585</v>
      </c>
      <c r="I49" s="828">
        <v>26</v>
      </c>
      <c r="J49" s="2878">
        <f t="shared" ref="J49" si="39">SUM(I49/B49)*100</f>
        <v>0.18437101120408453</v>
      </c>
      <c r="K49" s="31">
        <v>2301</v>
      </c>
      <c r="L49" s="2878">
        <f t="shared" ref="L49" si="40">SUM(K49/B49)*100</f>
        <v>16.31683449156148</v>
      </c>
      <c r="M49" s="31">
        <v>3003</v>
      </c>
      <c r="N49" s="2878">
        <f t="shared" ref="N49" si="41">SUM(M49/B49)*100</f>
        <v>21.294851794071761</v>
      </c>
      <c r="O49" s="31">
        <v>1696</v>
      </c>
      <c r="P49" s="2878">
        <f t="shared" ref="P49" si="42">SUM(O49/B49)*100</f>
        <v>12.026662884697206</v>
      </c>
      <c r="Q49" s="31">
        <v>3314</v>
      </c>
      <c r="R49" s="2878">
        <f t="shared" ref="R49" si="43">SUM(Q49/B49)*100</f>
        <v>23.50021273578216</v>
      </c>
      <c r="S49" s="82">
        <v>6</v>
      </c>
      <c r="T49" s="2875">
        <f t="shared" ref="T49" si="44">SUM(S49/B49)*100</f>
        <v>4.2547156431711815E-2</v>
      </c>
      <c r="U49" s="2262"/>
      <c r="V49" s="204"/>
      <c r="W49" s="203"/>
      <c r="Y49" s="203"/>
      <c r="Z49" s="203"/>
      <c r="AC49" s="203"/>
      <c r="AD49" s="203"/>
    </row>
    <row r="50" spans="1:30" ht="15" customHeight="1">
      <c r="A50" s="2129" t="s">
        <v>881</v>
      </c>
      <c r="B50" s="1198">
        <v>14134</v>
      </c>
      <c r="C50" s="31">
        <v>2456</v>
      </c>
      <c r="D50" s="80">
        <f t="shared" si="28"/>
        <v>17.376538842507429</v>
      </c>
      <c r="E50" s="121">
        <v>1244</v>
      </c>
      <c r="F50" s="2878">
        <f t="shared" si="29"/>
        <v>8.8014716286967598</v>
      </c>
      <c r="G50" s="828">
        <v>69</v>
      </c>
      <c r="H50" s="2878">
        <f t="shared" si="27"/>
        <v>0.48818451959813214</v>
      </c>
      <c r="I50" s="828">
        <v>26</v>
      </c>
      <c r="J50" s="2878">
        <f t="shared" si="30"/>
        <v>0.18395358709494836</v>
      </c>
      <c r="K50" s="31">
        <v>2304</v>
      </c>
      <c r="L50" s="2878">
        <f t="shared" si="31"/>
        <v>16.3011178717985</v>
      </c>
      <c r="M50" s="31">
        <v>2992</v>
      </c>
      <c r="N50" s="2878">
        <f t="shared" si="32"/>
        <v>21.168812791849444</v>
      </c>
      <c r="O50" s="31">
        <v>1722</v>
      </c>
      <c r="P50" s="2878">
        <f t="shared" si="33"/>
        <v>12.183387576057733</v>
      </c>
      <c r="Q50" s="31">
        <v>3316</v>
      </c>
      <c r="R50" s="2878">
        <f t="shared" si="34"/>
        <v>23.461157492571104</v>
      </c>
      <c r="S50" s="82">
        <v>5</v>
      </c>
      <c r="T50" s="2875">
        <f t="shared" si="35"/>
        <v>3.5375689825951608E-2</v>
      </c>
      <c r="U50" s="2906"/>
      <c r="V50" s="203"/>
      <c r="W50" s="203"/>
      <c r="Y50" s="203"/>
      <c r="Z50" s="203"/>
      <c r="AC50" s="203"/>
      <c r="AD50" s="203"/>
    </row>
    <row r="51" spans="1:30" ht="15" customHeight="1">
      <c r="A51" s="2895" t="s">
        <v>898</v>
      </c>
      <c r="B51" s="1199">
        <v>14098</v>
      </c>
      <c r="C51" s="41">
        <v>2446</v>
      </c>
      <c r="D51" s="83">
        <f t="shared" si="28"/>
        <v>17.34997872038587</v>
      </c>
      <c r="E51" s="126">
        <v>1241</v>
      </c>
      <c r="F51" s="2877">
        <f t="shared" si="29"/>
        <v>8.8026670449709172</v>
      </c>
      <c r="G51" s="1236">
        <v>68</v>
      </c>
      <c r="H51" s="2877">
        <f t="shared" si="27"/>
        <v>0.48233792027237909</v>
      </c>
      <c r="I51" s="1236">
        <v>25</v>
      </c>
      <c r="J51" s="2877">
        <f t="shared" si="30"/>
        <v>0.1773301177471982</v>
      </c>
      <c r="K51" s="41">
        <v>2279</v>
      </c>
      <c r="L51" s="2877">
        <f t="shared" si="31"/>
        <v>16.165413533834585</v>
      </c>
      <c r="M51" s="41">
        <v>2978</v>
      </c>
      <c r="N51" s="2877">
        <f t="shared" si="32"/>
        <v>21.123563626046248</v>
      </c>
      <c r="O51" s="41">
        <v>1748</v>
      </c>
      <c r="P51" s="2877">
        <f t="shared" si="33"/>
        <v>12.398921832884097</v>
      </c>
      <c r="Q51" s="2970">
        <v>3309</v>
      </c>
      <c r="R51" s="2969">
        <f t="shared" si="34"/>
        <v>23.471414385019152</v>
      </c>
      <c r="S51" s="84">
        <v>4</v>
      </c>
      <c r="T51" s="2876">
        <f t="shared" si="35"/>
        <v>2.8372818839551707E-2</v>
      </c>
      <c r="U51" s="2906"/>
      <c r="V51" s="204"/>
      <c r="W51" s="203"/>
      <c r="Y51" s="203"/>
      <c r="Z51" s="203"/>
      <c r="AC51" s="203"/>
      <c r="AD51" s="203"/>
    </row>
    <row r="52" spans="1:30" ht="15" customHeight="1">
      <c r="A52" s="2897" t="s">
        <v>905</v>
      </c>
      <c r="B52" s="2898">
        <v>14050</v>
      </c>
      <c r="C52" s="2899">
        <v>2398</v>
      </c>
      <c r="D52" s="2900">
        <f t="shared" si="28"/>
        <v>17.067615658362989</v>
      </c>
      <c r="E52" s="2901">
        <v>1229</v>
      </c>
      <c r="F52" s="3420">
        <f t="shared" si="29"/>
        <v>8.747330960854093</v>
      </c>
      <c r="G52" s="2903">
        <v>70</v>
      </c>
      <c r="H52" s="3420">
        <f t="shared" ref="H52" si="45">SUM(G52/B52)*100</f>
        <v>0.49822064056939502</v>
      </c>
      <c r="I52" s="2903">
        <v>25</v>
      </c>
      <c r="J52" s="3420">
        <f t="shared" si="30"/>
        <v>0.1779359430604982</v>
      </c>
      <c r="K52" s="2899">
        <v>2270</v>
      </c>
      <c r="L52" s="3420">
        <f t="shared" si="31"/>
        <v>16.156583629893241</v>
      </c>
      <c r="M52" s="2899">
        <v>2971</v>
      </c>
      <c r="N52" s="3420">
        <f t="shared" si="32"/>
        <v>21.14590747330961</v>
      </c>
      <c r="O52" s="2899">
        <v>1765</v>
      </c>
      <c r="P52" s="3420">
        <f t="shared" si="33"/>
        <v>12.562277580071173</v>
      </c>
      <c r="Q52" s="2899">
        <v>3316</v>
      </c>
      <c r="R52" s="3420">
        <f t="shared" si="34"/>
        <v>23.601423487544483</v>
      </c>
      <c r="S52" s="2904">
        <v>6</v>
      </c>
      <c r="T52" s="2905">
        <f t="shared" si="35"/>
        <v>4.2704626334519574E-2</v>
      </c>
      <c r="U52" s="2262"/>
      <c r="V52" s="204"/>
      <c r="W52" s="203"/>
      <c r="Y52" s="203"/>
      <c r="Z52" s="203"/>
      <c r="AC52" s="203"/>
      <c r="AD52" s="203"/>
    </row>
    <row r="53" spans="1:30" ht="15" customHeight="1">
      <c r="A53" s="2129" t="s">
        <v>919</v>
      </c>
      <c r="B53" s="1198">
        <v>14074</v>
      </c>
      <c r="C53" s="31">
        <v>2407</v>
      </c>
      <c r="D53" s="80">
        <f t="shared" ref="D53" si="46">SUM(C53/B53)*100</f>
        <v>17.102458433991757</v>
      </c>
      <c r="E53" s="121">
        <v>1223</v>
      </c>
      <c r="F53" s="3691">
        <f t="shared" ref="F53" si="47">SUM(E53/B53)*100</f>
        <v>8.689782577803042</v>
      </c>
      <c r="G53" s="828">
        <v>71</v>
      </c>
      <c r="H53" s="3691">
        <f t="shared" ref="H53" si="48">SUM(G53/B53)*100</f>
        <v>0.50447633934915448</v>
      </c>
      <c r="I53" s="828">
        <v>23</v>
      </c>
      <c r="J53" s="3691">
        <f t="shared" ref="J53" si="49">SUM(I53/B53)*100</f>
        <v>0.1634219127469092</v>
      </c>
      <c r="K53" s="31">
        <v>2257</v>
      </c>
      <c r="L53" s="3691">
        <f t="shared" ref="L53" si="50">SUM(K53/B53)*100</f>
        <v>16.036663350859744</v>
      </c>
      <c r="M53" s="31">
        <v>2983</v>
      </c>
      <c r="N53" s="3691">
        <f t="shared" ref="N53" si="51">SUM(M53/B53)*100</f>
        <v>21.195111553218702</v>
      </c>
      <c r="O53" s="31">
        <v>1775</v>
      </c>
      <c r="P53" s="3691">
        <f t="shared" ref="P53" si="52">SUM(O53/B53)*100</f>
        <v>12.611908483728861</v>
      </c>
      <c r="Q53" s="31">
        <v>3330</v>
      </c>
      <c r="R53" s="3691">
        <f t="shared" ref="R53" si="53">SUM(Q53/B53)*100</f>
        <v>23.660650845530764</v>
      </c>
      <c r="S53" s="82">
        <v>5</v>
      </c>
      <c r="T53" s="3687">
        <f t="shared" ref="T53" si="54">SUM(S53/B53)*100</f>
        <v>3.5526502771067212E-2</v>
      </c>
      <c r="U53" s="2262"/>
      <c r="V53" s="3371">
        <f>B53-C53-E53-G53-I53-K53-M53-O53-S53</f>
        <v>3330</v>
      </c>
      <c r="W53" s="3439">
        <f>T53+R53+P53+N53+L53+J53+H53+F53+D53</f>
        <v>100</v>
      </c>
      <c r="Y53" s="203"/>
      <c r="Z53" s="203"/>
      <c r="AC53" s="203"/>
      <c r="AD53" s="203"/>
    </row>
    <row r="54" spans="1:30" ht="15" customHeight="1">
      <c r="A54" s="2129" t="s">
        <v>926</v>
      </c>
      <c r="B54" s="1198">
        <v>14105</v>
      </c>
      <c r="C54" s="31">
        <v>2412</v>
      </c>
      <c r="D54" s="80">
        <f t="shared" ref="D54" si="55">SUM(C54/B54)*100</f>
        <v>17.100319035802908</v>
      </c>
      <c r="E54" s="121">
        <v>1223</v>
      </c>
      <c r="F54" s="4159">
        <f t="shared" ref="F54" si="56">SUM(E54/B54)*100</f>
        <v>8.6706841545551221</v>
      </c>
      <c r="G54" s="828">
        <v>72</v>
      </c>
      <c r="H54" s="4159">
        <f t="shared" ref="H54" si="57">SUM(G54/B54)*100</f>
        <v>0.51045728465083307</v>
      </c>
      <c r="I54" s="828">
        <v>24</v>
      </c>
      <c r="J54" s="4159">
        <f t="shared" ref="J54" si="58">SUM(I54/B54)*100</f>
        <v>0.17015242821694435</v>
      </c>
      <c r="K54" s="31">
        <v>2253</v>
      </c>
      <c r="L54" s="4159">
        <f t="shared" ref="L54" si="59">SUM(K54/B54)*100</f>
        <v>15.97305919886565</v>
      </c>
      <c r="M54" s="31">
        <v>2993</v>
      </c>
      <c r="N54" s="4159">
        <f t="shared" ref="N54" si="60">SUM(M54/B54)*100</f>
        <v>21.219425735554768</v>
      </c>
      <c r="O54" s="31">
        <v>1784</v>
      </c>
      <c r="P54" s="4159">
        <f t="shared" ref="P54" si="61">SUM(O54/B54)*100</f>
        <v>12.647997164126195</v>
      </c>
      <c r="Q54" s="31">
        <v>3342</v>
      </c>
      <c r="R54" s="4159">
        <f t="shared" ref="R54" si="62">SUM(Q54/B54)*100</f>
        <v>23.693725629209499</v>
      </c>
      <c r="S54" s="82">
        <v>2</v>
      </c>
      <c r="T54" s="3687">
        <f t="shared" ref="T54" si="63">SUM(S54/B54)*100</f>
        <v>1.4179369018078695E-2</v>
      </c>
      <c r="U54" s="2906"/>
      <c r="V54" s="3439">
        <f>B54-C54-E54-G54-I54-K54-M54-O54-S54</f>
        <v>3342</v>
      </c>
      <c r="W54" s="3439">
        <f>T54+R54+P54+N54+L54+J54+H54+F54+D54</f>
        <v>99.999999999999986</v>
      </c>
      <c r="Y54" s="203"/>
      <c r="Z54" s="203"/>
      <c r="AC54" s="203"/>
      <c r="AD54" s="203"/>
    </row>
    <row r="55" spans="1:30" s="1723" customFormat="1" ht="15" customHeight="1">
      <c r="A55" s="2895" t="s">
        <v>936</v>
      </c>
      <c r="B55" s="1199">
        <v>14047</v>
      </c>
      <c r="C55" s="41">
        <v>2414</v>
      </c>
      <c r="D55" s="83">
        <f t="shared" ref="D55" si="64">SUM(C55/B55)*100</f>
        <v>17.185164091976933</v>
      </c>
      <c r="E55" s="126">
        <v>1217</v>
      </c>
      <c r="F55" s="4158">
        <f t="shared" ref="F55" si="65">SUM(E55/B55)*100</f>
        <v>8.6637716238342719</v>
      </c>
      <c r="G55" s="1236">
        <v>72</v>
      </c>
      <c r="H55" s="4158">
        <f t="shared" ref="H55" si="66">SUM(G55/B55)*100</f>
        <v>0.51256496048978428</v>
      </c>
      <c r="I55" s="1236">
        <v>24</v>
      </c>
      <c r="J55" s="4158">
        <f t="shared" ref="J55" si="67">SUM(I55/B55)*100</f>
        <v>0.17085498682992808</v>
      </c>
      <c r="K55" s="41">
        <v>2234</v>
      </c>
      <c r="L55" s="4158">
        <f t="shared" ref="L55" si="68">SUM(K55/B55)*100</f>
        <v>15.903751690752474</v>
      </c>
      <c r="M55" s="41">
        <v>2987</v>
      </c>
      <c r="N55" s="4158">
        <f t="shared" ref="N55" si="69">SUM(M55/B55)*100</f>
        <v>21.264326902541466</v>
      </c>
      <c r="O55" s="41">
        <v>1771</v>
      </c>
      <c r="P55" s="4158">
        <f t="shared" ref="P55" si="70">SUM(O55/B55)*100</f>
        <v>12.607674236491778</v>
      </c>
      <c r="Q55" s="2970">
        <v>3326</v>
      </c>
      <c r="R55" s="2969">
        <f t="shared" ref="R55" si="71">SUM(Q55/B55)*100</f>
        <v>23.677653591514204</v>
      </c>
      <c r="S55" s="84">
        <v>2</v>
      </c>
      <c r="T55" s="3689">
        <f t="shared" ref="T55" si="72">SUM(S55/B55)*100</f>
        <v>1.4237915569160675E-2</v>
      </c>
      <c r="U55" s="3674"/>
      <c r="V55" s="3371">
        <f>B55-C55-E55-G55-I55-K55-M55-O55-S55</f>
        <v>3326</v>
      </c>
      <c r="W55" s="3439">
        <f>T55+R55+P55+N55+L55+J55+H55+F55+D55</f>
        <v>100</v>
      </c>
      <c r="Y55" s="1722"/>
      <c r="Z55" s="1722"/>
      <c r="AC55" s="1722"/>
      <c r="AD55" s="1722"/>
    </row>
    <row r="56" spans="1:30" ht="12" customHeight="1">
      <c r="A56" s="55" t="s">
        <v>883</v>
      </c>
      <c r="E56" s="55"/>
      <c r="F56" s="55"/>
      <c r="G56" s="55"/>
      <c r="H56" s="55"/>
      <c r="I56" s="55"/>
      <c r="J56" s="55"/>
      <c r="K56" s="55"/>
      <c r="L56" s="55"/>
      <c r="M56" s="55"/>
      <c r="N56" s="55"/>
      <c r="O56" s="55"/>
      <c r="P56" s="55"/>
      <c r="Q56" s="55"/>
      <c r="R56" s="55"/>
      <c r="U56" s="20"/>
      <c r="V56" s="203"/>
      <c r="Y56" s="203"/>
    </row>
    <row r="57" spans="1:30" ht="12" customHeight="1">
      <c r="A57" s="4306" t="s">
        <v>62</v>
      </c>
      <c r="B57" s="4306"/>
      <c r="C57" s="4306"/>
      <c r="D57" s="4306"/>
      <c r="E57" s="4306"/>
      <c r="F57" s="4306"/>
      <c r="G57" s="4306"/>
      <c r="H57" s="4306"/>
      <c r="I57" s="4306"/>
      <c r="J57" s="4306"/>
      <c r="K57" s="4306"/>
      <c r="L57" s="4306"/>
      <c r="M57" s="4306"/>
      <c r="N57" s="4306"/>
      <c r="O57" s="4306"/>
      <c r="P57" s="4306"/>
      <c r="Q57" s="4306"/>
      <c r="R57" s="4306"/>
      <c r="S57" s="4306"/>
      <c r="T57" s="4306"/>
    </row>
    <row r="58" spans="1:30" ht="11.25" customHeight="1">
      <c r="A58" s="1901"/>
      <c r="B58" s="1901"/>
      <c r="C58" s="1901"/>
      <c r="D58" s="1901"/>
      <c r="E58" s="1901"/>
      <c r="F58" s="1901"/>
      <c r="G58" s="1901"/>
      <c r="H58" s="1901"/>
      <c r="I58" s="1901"/>
      <c r="J58" s="1901"/>
      <c r="K58" s="1901"/>
      <c r="L58" s="1901"/>
      <c r="M58" s="1901"/>
      <c r="N58" s="1901"/>
      <c r="O58" s="1901"/>
      <c r="P58" s="1901"/>
      <c r="Q58" s="1901"/>
      <c r="R58" s="1901"/>
      <c r="S58" s="1901"/>
      <c r="T58" s="1901"/>
    </row>
    <row r="59" spans="1:30" ht="15.75" customHeight="1">
      <c r="A59" s="142" t="s">
        <v>628</v>
      </c>
      <c r="C59" s="4349" t="s">
        <v>134</v>
      </c>
      <c r="D59" s="4362"/>
      <c r="E59" s="4362"/>
      <c r="F59" s="4362"/>
      <c r="G59" s="4362"/>
      <c r="H59" s="4362"/>
      <c r="I59" s="4362"/>
      <c r="J59" s="4362"/>
      <c r="K59" s="4362"/>
      <c r="L59" s="4362"/>
      <c r="M59" s="4362"/>
      <c r="N59" s="4362"/>
      <c r="O59" s="4362"/>
      <c r="P59" s="4362"/>
      <c r="Q59" s="4362"/>
      <c r="R59" s="4362"/>
      <c r="S59" s="4362"/>
      <c r="T59" s="4363"/>
    </row>
    <row r="60" spans="1:30" ht="13.7" customHeight="1" thickBot="1">
      <c r="B60" s="167"/>
      <c r="C60" s="4354" t="s">
        <v>143</v>
      </c>
      <c r="D60" s="4297"/>
      <c r="E60" s="4297"/>
      <c r="F60" s="4297"/>
      <c r="G60" s="4297"/>
      <c r="H60" s="4297"/>
      <c r="I60" s="4297"/>
      <c r="J60" s="4297"/>
      <c r="K60" s="4297"/>
      <c r="L60" s="4297"/>
      <c r="M60" s="4297"/>
      <c r="N60" s="4297"/>
      <c r="O60" s="4297"/>
      <c r="P60" s="4297"/>
      <c r="Q60" s="4297"/>
      <c r="R60" s="4297"/>
      <c r="S60" s="4297"/>
      <c r="T60" s="4298"/>
    </row>
    <row r="61" spans="1:30" ht="14.25" customHeight="1">
      <c r="A61" s="63" t="s">
        <v>96</v>
      </c>
      <c r="B61" s="64"/>
      <c r="C61" s="65"/>
      <c r="D61" s="65"/>
      <c r="E61" s="66" t="s">
        <v>135</v>
      </c>
      <c r="F61" s="67"/>
      <c r="G61" s="67"/>
      <c r="H61" s="67"/>
      <c r="I61" s="67"/>
      <c r="J61" s="67"/>
      <c r="K61" s="68"/>
      <c r="L61" s="68"/>
      <c r="M61" s="69"/>
      <c r="N61" s="69"/>
      <c r="O61" s="69"/>
      <c r="P61" s="69"/>
      <c r="Q61" s="70"/>
      <c r="R61" s="70"/>
      <c r="S61" s="71"/>
      <c r="T61" s="72"/>
    </row>
    <row r="62" spans="1:30" ht="30.2" customHeight="1">
      <c r="A62" s="73" t="s">
        <v>101</v>
      </c>
      <c r="B62" s="2240" t="s">
        <v>102</v>
      </c>
      <c r="C62" s="4352" t="s">
        <v>136</v>
      </c>
      <c r="D62" s="4353"/>
      <c r="E62" s="4320" t="s">
        <v>137</v>
      </c>
      <c r="F62" s="4339"/>
      <c r="G62" s="4320" t="s">
        <v>600</v>
      </c>
      <c r="H62" s="4339"/>
      <c r="I62" s="4320" t="s">
        <v>601</v>
      </c>
      <c r="J62" s="4339"/>
      <c r="K62" s="4320" t="s">
        <v>138</v>
      </c>
      <c r="L62" s="4339"/>
      <c r="M62" s="4320" t="s">
        <v>139</v>
      </c>
      <c r="N62" s="4339"/>
      <c r="O62" s="4320" t="s">
        <v>59</v>
      </c>
      <c r="P62" s="4339"/>
      <c r="Q62" s="4320" t="s">
        <v>140</v>
      </c>
      <c r="R62" s="4339"/>
      <c r="S62" s="4320" t="s">
        <v>141</v>
      </c>
      <c r="T62" s="4321"/>
    </row>
    <row r="63" spans="1:30" ht="12.2" customHeight="1">
      <c r="A63" s="89" t="s">
        <v>121</v>
      </c>
      <c r="B63" s="90">
        <v>0.23849426324609624</v>
      </c>
      <c r="C63" s="4290">
        <v>-2.816516270166801</v>
      </c>
      <c r="D63" s="4329"/>
      <c r="E63" s="4290">
        <v>-2.1990104452996206</v>
      </c>
      <c r="F63" s="4329"/>
      <c r="G63" s="4290">
        <v>21.05263157894737</v>
      </c>
      <c r="H63" s="4288"/>
      <c r="I63" s="4288"/>
      <c r="J63" s="4329"/>
      <c r="K63" s="4290">
        <v>3.6445536445536533</v>
      </c>
      <c r="L63" s="4329"/>
      <c r="M63" s="4290">
        <v>0.97323600973236069</v>
      </c>
      <c r="N63" s="4329"/>
      <c r="O63" s="4290">
        <v>2.1754385964912331</v>
      </c>
      <c r="P63" s="4329"/>
      <c r="Q63" s="4290">
        <v>1.9399707174231366</v>
      </c>
      <c r="R63" s="4329"/>
      <c r="S63" s="4290">
        <v>-21.969696969696969</v>
      </c>
      <c r="T63" s="4335"/>
    </row>
    <row r="64" spans="1:30" ht="12.2" customHeight="1">
      <c r="A64" s="89" t="s">
        <v>122</v>
      </c>
      <c r="B64" s="90">
        <v>0.31362007168458206</v>
      </c>
      <c r="C64" s="4271">
        <v>-2.2410494670674979</v>
      </c>
      <c r="D64" s="4319"/>
      <c r="E64" s="4271">
        <v>-1.2215435868961606</v>
      </c>
      <c r="F64" s="4319"/>
      <c r="G64" s="4271">
        <v>0</v>
      </c>
      <c r="H64" s="4269"/>
      <c r="I64" s="4269"/>
      <c r="J64" s="4319"/>
      <c r="K64" s="4271">
        <v>2.7866242038216456</v>
      </c>
      <c r="L64" s="4319"/>
      <c r="M64" s="4271">
        <v>0.18034265103696612</v>
      </c>
      <c r="N64" s="4319"/>
      <c r="O64" s="4271">
        <v>2.0949720670391088</v>
      </c>
      <c r="P64" s="4319"/>
      <c r="Q64" s="4271">
        <v>1.6967509025270715</v>
      </c>
      <c r="R64" s="4319"/>
      <c r="S64" s="4271">
        <v>0</v>
      </c>
      <c r="T64" s="4331"/>
    </row>
    <row r="65" spans="1:20" ht="12.2" customHeight="1">
      <c r="A65" s="89" t="s">
        <v>123</v>
      </c>
      <c r="B65" s="90">
        <v>0.55619485999231699</v>
      </c>
      <c r="C65" s="4271">
        <v>-1.9548458149779719</v>
      </c>
      <c r="D65" s="4319"/>
      <c r="E65" s="4271">
        <v>-0.50167224080267658</v>
      </c>
      <c r="F65" s="4319"/>
      <c r="G65" s="4271">
        <v>0</v>
      </c>
      <c r="H65" s="4269"/>
      <c r="I65" s="4269"/>
      <c r="J65" s="4319"/>
      <c r="K65" s="4271">
        <v>3.2411067193675933</v>
      </c>
      <c r="L65" s="4319"/>
      <c r="M65" s="4271">
        <v>-3.0030030030019361E-2</v>
      </c>
      <c r="N65" s="4319"/>
      <c r="O65" s="4271">
        <v>2.1468144044321349</v>
      </c>
      <c r="P65" s="4319"/>
      <c r="Q65" s="4271">
        <v>2.2980251346499188</v>
      </c>
      <c r="R65" s="4319"/>
      <c r="S65" s="4271">
        <v>-8.6538461538461604</v>
      </c>
      <c r="T65" s="4331"/>
    </row>
    <row r="66" spans="1:20" ht="12.2" customHeight="1">
      <c r="A66" s="88" t="s">
        <v>124</v>
      </c>
      <c r="B66" s="91">
        <v>0.66432449696583262</v>
      </c>
      <c r="C66" s="4275">
        <v>-1.8503175918254726</v>
      </c>
      <c r="D66" s="4325"/>
      <c r="E66" s="4275">
        <v>-0.78037904124860802</v>
      </c>
      <c r="F66" s="4325"/>
      <c r="G66" s="4275">
        <v>0</v>
      </c>
      <c r="H66" s="4278"/>
      <c r="I66" s="4278"/>
      <c r="J66" s="4325"/>
      <c r="K66" s="4275">
        <v>3.6220472440944889</v>
      </c>
      <c r="L66" s="4325"/>
      <c r="M66" s="4275">
        <v>-0.53827751196172358</v>
      </c>
      <c r="N66" s="4325"/>
      <c r="O66" s="4275">
        <v>2.2206800832754965</v>
      </c>
      <c r="P66" s="4325"/>
      <c r="Q66" s="4275">
        <v>3.008595988538687</v>
      </c>
      <c r="R66" s="4325"/>
      <c r="S66" s="4275">
        <v>-5</v>
      </c>
      <c r="T66" s="4322"/>
    </row>
    <row r="67" spans="1:20" ht="12.2" customHeight="1">
      <c r="A67" s="50" t="s">
        <v>125</v>
      </c>
      <c r="B67" s="92">
        <f t="shared" ref="B67:C82" si="73">SUM(B8/B4)*100-100</f>
        <v>0.96456819497139179</v>
      </c>
      <c r="C67" s="4290">
        <f t="shared" si="73"/>
        <v>-2.4198086662915017</v>
      </c>
      <c r="D67" s="4329"/>
      <c r="E67" s="4290">
        <f>SUM(E8/E4)*100-100</f>
        <v>-0.5621135469364873</v>
      </c>
      <c r="F67" s="4329"/>
      <c r="G67" s="4290">
        <f>(G8/G4)*100-100</f>
        <v>4.3478260869565162</v>
      </c>
      <c r="H67" s="4288"/>
      <c r="I67" s="4288"/>
      <c r="J67" s="4329"/>
      <c r="K67" s="4290">
        <f t="shared" ref="K67:K82" si="74">SUM(K8/K4)*100-100</f>
        <v>4.8597392335045413</v>
      </c>
      <c r="L67" s="4329"/>
      <c r="M67" s="4290">
        <f t="shared" ref="M67:M82" si="75">SUM(M8/M4)*100-100</f>
        <v>-0.24096385542168264</v>
      </c>
      <c r="N67" s="4329"/>
      <c r="O67" s="4290">
        <f t="shared" ref="O67:O82" si="76">SUM(O8/O4)*100-100</f>
        <v>1.3736263736263652</v>
      </c>
      <c r="P67" s="4329"/>
      <c r="Q67" s="4290">
        <f t="shared" ref="Q67:Q82" si="77">SUM(Q8/Q4)*100-100</f>
        <v>4.0215439856373507</v>
      </c>
      <c r="R67" s="4329"/>
      <c r="S67" s="4290">
        <f t="shared" ref="S67:S82" si="78">SUM(S8/S4)*100-100</f>
        <v>-1.9417475728155296</v>
      </c>
      <c r="T67" s="4335"/>
    </row>
    <row r="68" spans="1:20" ht="12.2" customHeight="1">
      <c r="A68" s="50" t="s">
        <v>126</v>
      </c>
      <c r="B68" s="93">
        <f t="shared" si="73"/>
        <v>1.0655267019715495</v>
      </c>
      <c r="C68" s="4271">
        <f t="shared" si="73"/>
        <v>-2.7397260273972535</v>
      </c>
      <c r="D68" s="4319"/>
      <c r="E68" s="4271">
        <f t="shared" ref="E68:E96" si="79">SUM(E9/E5)*100-100</f>
        <v>5.6211354693644466E-2</v>
      </c>
      <c r="F68" s="4319"/>
      <c r="G68" s="4271">
        <f t="shared" ref="G68:G80" si="80">(G9/G5)*100-100</f>
        <v>9.0909090909090793</v>
      </c>
      <c r="H68" s="4269"/>
      <c r="I68" s="4269"/>
      <c r="J68" s="4319"/>
      <c r="K68" s="4271">
        <f t="shared" si="74"/>
        <v>5.0348567002323819</v>
      </c>
      <c r="L68" s="4319"/>
      <c r="M68" s="4271">
        <f t="shared" si="75"/>
        <v>-0.18001800180017824</v>
      </c>
      <c r="N68" s="4319"/>
      <c r="O68" s="4271">
        <f t="shared" si="76"/>
        <v>1.7099863201094365</v>
      </c>
      <c r="P68" s="4319"/>
      <c r="Q68" s="4271">
        <f t="shared" si="77"/>
        <v>4.6148384806531766</v>
      </c>
      <c r="R68" s="4319"/>
      <c r="S68" s="4271">
        <f t="shared" si="78"/>
        <v>-16.831683168316829</v>
      </c>
      <c r="T68" s="4331"/>
    </row>
    <row r="69" spans="1:20" ht="12.2" customHeight="1">
      <c r="A69" s="50" t="s">
        <v>127</v>
      </c>
      <c r="B69" s="93">
        <f t="shared" si="73"/>
        <v>0.85828724012971236</v>
      </c>
      <c r="C69" s="4271">
        <f t="shared" si="73"/>
        <v>-2.8081999438360015</v>
      </c>
      <c r="D69" s="4319"/>
      <c r="E69" s="4271">
        <f t="shared" si="79"/>
        <v>-0.72829131652660806</v>
      </c>
      <c r="F69" s="4319"/>
      <c r="G69" s="4271">
        <f t="shared" si="80"/>
        <v>8.6956521739130324</v>
      </c>
      <c r="H69" s="4269"/>
      <c r="I69" s="4269"/>
      <c r="J69" s="4319"/>
      <c r="K69" s="4271">
        <f t="shared" si="74"/>
        <v>4.5558958652373747</v>
      </c>
      <c r="L69" s="4319"/>
      <c r="M69" s="4271">
        <f t="shared" si="75"/>
        <v>0.24031240612796978</v>
      </c>
      <c r="N69" s="4319"/>
      <c r="O69" s="4271">
        <f t="shared" si="76"/>
        <v>1.0169491525423808</v>
      </c>
      <c r="P69" s="4319"/>
      <c r="Q69" s="4271">
        <f t="shared" si="77"/>
        <v>4.1067041067041004</v>
      </c>
      <c r="R69" s="4319"/>
      <c r="S69" s="4271">
        <f t="shared" si="78"/>
        <v>-13.68421052631578</v>
      </c>
      <c r="T69" s="4331"/>
    </row>
    <row r="70" spans="1:20" ht="12.2" customHeight="1">
      <c r="A70" s="51" t="s">
        <v>401</v>
      </c>
      <c r="B70" s="412">
        <f t="shared" si="73"/>
        <v>0.71070499397170295</v>
      </c>
      <c r="C70" s="4275">
        <f t="shared" si="73"/>
        <v>-3.1795160382667405</v>
      </c>
      <c r="D70" s="4325"/>
      <c r="E70" s="4275">
        <f t="shared" si="79"/>
        <v>-0.95505617977528345</v>
      </c>
      <c r="F70" s="4325"/>
      <c r="G70" s="4275">
        <f t="shared" si="80"/>
        <v>8.6956521739130324</v>
      </c>
      <c r="H70" s="4278"/>
      <c r="I70" s="4278"/>
      <c r="J70" s="4325"/>
      <c r="K70" s="4275">
        <f t="shared" si="74"/>
        <v>3.9893617021276668</v>
      </c>
      <c r="L70" s="4325"/>
      <c r="M70" s="4275">
        <f t="shared" si="75"/>
        <v>0.45099218280215325</v>
      </c>
      <c r="N70" s="4325"/>
      <c r="O70" s="4275">
        <f t="shared" si="76"/>
        <v>1.357773251866945</v>
      </c>
      <c r="P70" s="4325"/>
      <c r="Q70" s="4275">
        <f t="shared" si="77"/>
        <v>3.9290681502086215</v>
      </c>
      <c r="R70" s="4325"/>
      <c r="S70" s="4275">
        <f t="shared" si="78"/>
        <v>-13.68421052631578</v>
      </c>
      <c r="T70" s="4322"/>
    </row>
    <row r="71" spans="1:20" ht="12.2" customHeight="1">
      <c r="A71" s="50" t="s">
        <v>421</v>
      </c>
      <c r="B71" s="93">
        <f t="shared" si="73"/>
        <v>0.61779504490159809</v>
      </c>
      <c r="C71" s="4290">
        <f t="shared" si="73"/>
        <v>-2.941176470588232</v>
      </c>
      <c r="D71" s="4329"/>
      <c r="E71" s="4290">
        <f t="shared" si="79"/>
        <v>-2.0915771622385506</v>
      </c>
      <c r="F71" s="4329"/>
      <c r="G71" s="4290">
        <f t="shared" si="80"/>
        <v>16.666666666666671</v>
      </c>
      <c r="H71" s="4288"/>
      <c r="I71" s="4288"/>
      <c r="J71" s="4329"/>
      <c r="K71" s="4290">
        <f t="shared" si="74"/>
        <v>3.9562923888470323</v>
      </c>
      <c r="L71" s="4329"/>
      <c r="M71" s="4290">
        <f t="shared" si="75"/>
        <v>0.72463768115942173</v>
      </c>
      <c r="N71" s="4329"/>
      <c r="O71" s="4290">
        <f t="shared" si="76"/>
        <v>0.94850948509485988</v>
      </c>
      <c r="P71" s="4329"/>
      <c r="Q71" s="4290">
        <f t="shared" si="77"/>
        <v>2.7269589230238154</v>
      </c>
      <c r="R71" s="4329"/>
      <c r="S71" s="4290">
        <f t="shared" si="78"/>
        <v>-17.821782178217831</v>
      </c>
      <c r="T71" s="4335"/>
    </row>
    <row r="72" spans="1:20" ht="12.2" customHeight="1">
      <c r="A72" s="50" t="s">
        <v>571</v>
      </c>
      <c r="B72" s="93">
        <f t="shared" si="73"/>
        <v>0.11363636363637397</v>
      </c>
      <c r="C72" s="4271">
        <f t="shared" si="73"/>
        <v>-3.5929864903707909</v>
      </c>
      <c r="D72" s="4319"/>
      <c r="E72" s="4271">
        <f t="shared" si="79"/>
        <v>-1.9662921348314626</v>
      </c>
      <c r="F72" s="4319"/>
      <c r="G72" s="4271">
        <f t="shared" si="80"/>
        <v>12.5</v>
      </c>
      <c r="H72" s="4269"/>
      <c r="I72" s="4269"/>
      <c r="J72" s="4319"/>
      <c r="K72" s="4271">
        <f t="shared" si="74"/>
        <v>2.8023598820059021</v>
      </c>
      <c r="L72" s="4319"/>
      <c r="M72" s="4271">
        <f t="shared" si="75"/>
        <v>0.15028554253080983</v>
      </c>
      <c r="N72" s="4319"/>
      <c r="O72" s="4271">
        <f t="shared" si="76"/>
        <v>-6.7249495628786349E-2</v>
      </c>
      <c r="P72" s="4319"/>
      <c r="Q72" s="4271">
        <f t="shared" si="77"/>
        <v>1.696640651510009</v>
      </c>
      <c r="R72" s="4319"/>
      <c r="S72" s="4271">
        <f t="shared" si="78"/>
        <v>21.428571428571416</v>
      </c>
      <c r="T72" s="4331"/>
    </row>
    <row r="73" spans="1:20" ht="12.2" customHeight="1">
      <c r="A73" s="89" t="s">
        <v>422</v>
      </c>
      <c r="B73" s="93">
        <f t="shared" si="73"/>
        <v>-1.2607160867375455E-2</v>
      </c>
      <c r="C73" s="4271">
        <f t="shared" si="73"/>
        <v>-3.4672060098237552</v>
      </c>
      <c r="D73" s="4319"/>
      <c r="E73" s="4271">
        <f t="shared" si="79"/>
        <v>-1.07223476297969</v>
      </c>
      <c r="F73" s="4319"/>
      <c r="G73" s="4271">
        <f>(G14/G10)*100-100</f>
        <v>4</v>
      </c>
      <c r="H73" s="4269"/>
      <c r="I73" s="4269"/>
      <c r="J73" s="4319"/>
      <c r="K73" s="4271">
        <f t="shared" si="74"/>
        <v>1.8674478213108756</v>
      </c>
      <c r="L73" s="4319"/>
      <c r="M73" s="4271">
        <f t="shared" si="75"/>
        <v>8.9901108780338745E-2</v>
      </c>
      <c r="N73" s="4319"/>
      <c r="O73" s="4271">
        <f t="shared" si="76"/>
        <v>0.60402684563757703</v>
      </c>
      <c r="P73" s="4319"/>
      <c r="Q73" s="4271">
        <f t="shared" si="77"/>
        <v>2.0566419420094348</v>
      </c>
      <c r="R73" s="4319"/>
      <c r="S73" s="4271">
        <f t="shared" si="78"/>
        <v>2.4390243902439011</v>
      </c>
      <c r="T73" s="4331"/>
    </row>
    <row r="74" spans="1:20" ht="12.2" customHeight="1">
      <c r="A74" s="88" t="s">
        <v>475</v>
      </c>
      <c r="B74" s="412">
        <f t="shared" si="73"/>
        <v>-1.3420704429462518</v>
      </c>
      <c r="C74" s="4275">
        <f t="shared" si="73"/>
        <v>-4.4463818657366971</v>
      </c>
      <c r="D74" s="4325"/>
      <c r="E74" s="4275">
        <f t="shared" si="79"/>
        <v>-3.2331253545093546</v>
      </c>
      <c r="F74" s="4325"/>
      <c r="G74" s="4275">
        <f t="shared" si="80"/>
        <v>4</v>
      </c>
      <c r="H74" s="4330"/>
      <c r="I74" s="4330"/>
      <c r="J74" s="4325"/>
      <c r="K74" s="4275">
        <f t="shared" si="74"/>
        <v>0.76726342710998097</v>
      </c>
      <c r="L74" s="4325"/>
      <c r="M74" s="4275">
        <f t="shared" si="75"/>
        <v>-1.5863513917988712</v>
      </c>
      <c r="N74" s="4325"/>
      <c r="O74" s="4275">
        <f t="shared" si="76"/>
        <v>-1.0716677829872765</v>
      </c>
      <c r="P74" s="4325"/>
      <c r="Q74" s="4275">
        <f t="shared" si="77"/>
        <v>0.76948812311809434</v>
      </c>
      <c r="R74" s="4325"/>
      <c r="S74" s="4275">
        <f t="shared" si="78"/>
        <v>-6.0975609756097668</v>
      </c>
      <c r="T74" s="4322"/>
    </row>
    <row r="75" spans="1:20" ht="12.2" customHeight="1">
      <c r="A75" s="50" t="s">
        <v>522</v>
      </c>
      <c r="B75" s="93">
        <f t="shared" si="73"/>
        <v>-1.2913026965438661</v>
      </c>
      <c r="C75" s="4290">
        <f t="shared" si="73"/>
        <v>-4.6642899584076076</v>
      </c>
      <c r="D75" s="4329"/>
      <c r="E75" s="4290">
        <f t="shared" si="79"/>
        <v>-0.86605080831408543</v>
      </c>
      <c r="F75" s="4329"/>
      <c r="G75" s="4290">
        <f t="shared" si="80"/>
        <v>-7.1428571428571388</v>
      </c>
      <c r="H75" s="4288"/>
      <c r="I75" s="4288"/>
      <c r="J75" s="4329"/>
      <c r="K75" s="4290">
        <f t="shared" si="74"/>
        <v>-0.25371511417179704</v>
      </c>
      <c r="L75" s="4329"/>
      <c r="M75" s="4290">
        <f t="shared" si="75"/>
        <v>-1.5587529976019141</v>
      </c>
      <c r="N75" s="4329"/>
      <c r="O75" s="4290">
        <f t="shared" si="76"/>
        <v>-0.53691275167786046</v>
      </c>
      <c r="P75" s="4329"/>
      <c r="Q75" s="4290">
        <f t="shared" si="77"/>
        <v>0.90725806451612812</v>
      </c>
      <c r="R75" s="4329"/>
      <c r="S75" s="4290">
        <f t="shared" si="78"/>
        <v>14.457831325301214</v>
      </c>
      <c r="T75" s="4335"/>
    </row>
    <row r="76" spans="1:20" ht="12.2" customHeight="1">
      <c r="A76" s="89" t="s">
        <v>480</v>
      </c>
      <c r="B76" s="93">
        <f t="shared" si="73"/>
        <v>-2.2953714213646066</v>
      </c>
      <c r="C76" s="4271">
        <f t="shared" si="73"/>
        <v>-4.0846750149075746</v>
      </c>
      <c r="D76" s="4319"/>
      <c r="E76" s="4271">
        <f t="shared" si="79"/>
        <v>-3.954154727793707</v>
      </c>
      <c r="F76" s="4319"/>
      <c r="G76" s="4271">
        <f t="shared" si="80"/>
        <v>3.7037037037036953</v>
      </c>
      <c r="H76" s="4269"/>
      <c r="I76" s="4269"/>
      <c r="J76" s="4319"/>
      <c r="K76" s="4271">
        <f t="shared" si="74"/>
        <v>-1.5423242467718694</v>
      </c>
      <c r="L76" s="4319"/>
      <c r="M76" s="4271">
        <f t="shared" si="75"/>
        <v>-2.4609843937574993</v>
      </c>
      <c r="N76" s="4319"/>
      <c r="O76" s="4271">
        <f t="shared" si="76"/>
        <v>-1.3458950201884221</v>
      </c>
      <c r="P76" s="4319"/>
      <c r="Q76" s="4271">
        <f t="shared" si="77"/>
        <v>0.26693360026692403</v>
      </c>
      <c r="R76" s="4319"/>
      <c r="S76" s="4271">
        <f t="shared" si="78"/>
        <v>-22.549019607843135</v>
      </c>
      <c r="T76" s="4331"/>
    </row>
    <row r="77" spans="1:20" ht="12.2" customHeight="1">
      <c r="A77" s="50" t="s">
        <v>494</v>
      </c>
      <c r="B77" s="93">
        <f t="shared" si="73"/>
        <v>-1.2293531711007404</v>
      </c>
      <c r="C77" s="4271">
        <f t="shared" si="73"/>
        <v>-3.9209817419934154</v>
      </c>
      <c r="D77" s="4319"/>
      <c r="E77" s="4271">
        <f t="shared" si="79"/>
        <v>-2.0536223616657168</v>
      </c>
      <c r="F77" s="4319"/>
      <c r="G77" s="4271">
        <f>(G18/G14)*100-100</f>
        <v>15.384615384615373</v>
      </c>
      <c r="H77" s="4269"/>
      <c r="I77" s="4269"/>
      <c r="J77" s="4319"/>
      <c r="K77" s="4271">
        <f t="shared" si="74"/>
        <v>-0.21567217828901164</v>
      </c>
      <c r="L77" s="4319"/>
      <c r="M77" s="4271">
        <f t="shared" si="75"/>
        <v>-1.7365269461077872</v>
      </c>
      <c r="N77" s="4319"/>
      <c r="O77" s="4271">
        <f t="shared" si="76"/>
        <v>-0.53368912608405594</v>
      </c>
      <c r="P77" s="4319"/>
      <c r="Q77" s="4271">
        <f t="shared" si="77"/>
        <v>0.62768417575156832</v>
      </c>
      <c r="R77" s="4319"/>
      <c r="S77" s="4271">
        <f t="shared" si="78"/>
        <v>1.1904761904761898</v>
      </c>
      <c r="T77" s="4331"/>
    </row>
    <row r="78" spans="1:20" ht="12.2" customHeight="1">
      <c r="A78" s="51" t="s">
        <v>424</v>
      </c>
      <c r="B78" s="412">
        <f t="shared" si="73"/>
        <v>-0.37041767786435287</v>
      </c>
      <c r="C78" s="4275">
        <f t="shared" si="73"/>
        <v>-3.3150851581508505</v>
      </c>
      <c r="D78" s="4325"/>
      <c r="E78" s="4275">
        <f t="shared" si="79"/>
        <v>0.11723329425556983</v>
      </c>
      <c r="F78" s="4325"/>
      <c r="G78" s="4275">
        <f t="shared" si="80"/>
        <v>15.384615384615373</v>
      </c>
      <c r="H78" s="4330"/>
      <c r="I78" s="4330"/>
      <c r="J78" s="4325"/>
      <c r="K78" s="4275">
        <f t="shared" si="74"/>
        <v>0.14503263234226438</v>
      </c>
      <c r="L78" s="4325"/>
      <c r="M78" s="4275">
        <f t="shared" si="75"/>
        <v>-0.1520681265206747</v>
      </c>
      <c r="N78" s="4325"/>
      <c r="O78" s="4275">
        <f t="shared" si="76"/>
        <v>0.60934326337169864</v>
      </c>
      <c r="P78" s="4325"/>
      <c r="Q78" s="4275">
        <f t="shared" si="77"/>
        <v>0.73041168658699007</v>
      </c>
      <c r="R78" s="4325"/>
      <c r="S78" s="4275">
        <f t="shared" si="78"/>
        <v>14.285714285714278</v>
      </c>
      <c r="T78" s="4322"/>
    </row>
    <row r="79" spans="1:20" ht="12.2" customHeight="1">
      <c r="A79" s="50" t="s">
        <v>412</v>
      </c>
      <c r="B79" s="93">
        <f t="shared" si="73"/>
        <v>-0.94908298063357677</v>
      </c>
      <c r="C79" s="4290">
        <f t="shared" si="73"/>
        <v>-4.4873792458709971</v>
      </c>
      <c r="D79" s="4329"/>
      <c r="E79" s="4290">
        <f t="shared" si="79"/>
        <v>-10.599883517763544</v>
      </c>
      <c r="F79" s="4329"/>
      <c r="G79" s="4290">
        <f t="shared" si="80"/>
        <v>11.538461538461547</v>
      </c>
      <c r="H79" s="4288"/>
      <c r="I79" s="4288"/>
      <c r="J79" s="4329"/>
      <c r="K79" s="4290">
        <f t="shared" si="74"/>
        <v>1.5261627906976827</v>
      </c>
      <c r="L79" s="4329"/>
      <c r="M79" s="4290">
        <f t="shared" si="75"/>
        <v>-3.5018270401948826</v>
      </c>
      <c r="N79" s="4329"/>
      <c r="O79" s="4290">
        <f t="shared" si="76"/>
        <v>8.5695006747638303</v>
      </c>
      <c r="P79" s="4329"/>
      <c r="Q79" s="4290">
        <f t="shared" si="77"/>
        <v>3.6297036297036271</v>
      </c>
      <c r="R79" s="4329"/>
      <c r="S79" s="4290">
        <f t="shared" si="78"/>
        <v>4.2105263157894655</v>
      </c>
      <c r="T79" s="4335"/>
    </row>
    <row r="80" spans="1:20" ht="12.2" customHeight="1">
      <c r="A80" s="50" t="s">
        <v>207</v>
      </c>
      <c r="B80" s="93">
        <f t="shared" si="73"/>
        <v>0.14844455918418475</v>
      </c>
      <c r="C80" s="4271">
        <f t="shared" si="73"/>
        <v>-4.3518806341311773</v>
      </c>
      <c r="D80" s="4319"/>
      <c r="E80" s="4271">
        <f t="shared" si="79"/>
        <v>-7.9952267303102644</v>
      </c>
      <c r="F80" s="4319"/>
      <c r="G80" s="4271">
        <f t="shared" si="80"/>
        <v>14.285714285714278</v>
      </c>
      <c r="H80" s="4269"/>
      <c r="I80" s="4269"/>
      <c r="J80" s="4319"/>
      <c r="K80" s="4271">
        <f t="shared" si="74"/>
        <v>2.1129326047358887</v>
      </c>
      <c r="L80" s="4319"/>
      <c r="M80" s="4271">
        <f t="shared" si="75"/>
        <v>-1.5692307692307708</v>
      </c>
      <c r="N80" s="4319"/>
      <c r="O80" s="4271">
        <f t="shared" si="76"/>
        <v>10.436562073669847</v>
      </c>
      <c r="P80" s="4319"/>
      <c r="Q80" s="4271">
        <f t="shared" si="77"/>
        <v>3.8602329450915249</v>
      </c>
      <c r="R80" s="4319"/>
      <c r="S80" s="4271">
        <f t="shared" si="78"/>
        <v>12.658227848101262</v>
      </c>
      <c r="T80" s="4331"/>
    </row>
    <row r="81" spans="1:24" ht="12.2" customHeight="1">
      <c r="A81" s="50" t="s">
        <v>61</v>
      </c>
      <c r="B81" s="93">
        <f t="shared" si="73"/>
        <v>-0.8935980085530133</v>
      </c>
      <c r="C81" s="4271">
        <f t="shared" si="73"/>
        <v>-4.5482866043613797</v>
      </c>
      <c r="D81" s="4319"/>
      <c r="E81" s="4271">
        <f t="shared" si="79"/>
        <v>-10.832847990681415</v>
      </c>
      <c r="F81" s="4319"/>
      <c r="G81" s="4271">
        <f t="shared" ref="G81:G90" si="81">(G22/G18)*100-100</f>
        <v>13.333333333333329</v>
      </c>
      <c r="H81" s="4319"/>
      <c r="I81" s="4271">
        <f>(I22/G18)*100-100</f>
        <v>13.333333333333329</v>
      </c>
      <c r="J81" s="4319"/>
      <c r="K81" s="4271">
        <f t="shared" si="74"/>
        <v>0.90057636887608794</v>
      </c>
      <c r="L81" s="4319"/>
      <c r="M81" s="4271">
        <f t="shared" si="75"/>
        <v>-2.3765996343692848</v>
      </c>
      <c r="N81" s="4319"/>
      <c r="O81" s="4271">
        <f t="shared" si="76"/>
        <v>9.5238095238095326</v>
      </c>
      <c r="P81" s="4319"/>
      <c r="Q81" s="4271">
        <f t="shared" si="77"/>
        <v>3.0531845042679038</v>
      </c>
      <c r="R81" s="4319"/>
      <c r="S81" s="4271">
        <f t="shared" si="78"/>
        <v>2.3529411764705799</v>
      </c>
      <c r="T81" s="4331"/>
    </row>
    <row r="82" spans="1:24" ht="12.2" customHeight="1">
      <c r="A82" s="50" t="s">
        <v>547</v>
      </c>
      <c r="B82" s="93">
        <f t="shared" si="73"/>
        <v>-0.724358974358978</v>
      </c>
      <c r="C82" s="4271">
        <f t="shared" si="73"/>
        <v>-4.120792702107579</v>
      </c>
      <c r="D82" s="4319"/>
      <c r="E82" s="4271">
        <f t="shared" si="79"/>
        <v>-11.182669789227162</v>
      </c>
      <c r="F82" s="4319"/>
      <c r="G82" s="4271">
        <f t="shared" si="81"/>
        <v>13.333333333333329</v>
      </c>
      <c r="H82" s="4319"/>
      <c r="I82" s="4271">
        <f>(I23/G19)*100-100</f>
        <v>16.666666666666671</v>
      </c>
      <c r="J82" s="4319"/>
      <c r="K82" s="4271">
        <f t="shared" si="74"/>
        <v>1.0861694424330324</v>
      </c>
      <c r="L82" s="4319"/>
      <c r="M82" s="4271">
        <f t="shared" si="75"/>
        <v>-2.2235759975632163</v>
      </c>
      <c r="N82" s="4319"/>
      <c r="O82" s="4271">
        <f t="shared" si="76"/>
        <v>9.5558546433378098</v>
      </c>
      <c r="P82" s="4319"/>
      <c r="Q82" s="4271">
        <f t="shared" si="77"/>
        <v>3.328938694792356</v>
      </c>
      <c r="R82" s="4319"/>
      <c r="S82" s="4271">
        <f t="shared" si="78"/>
        <v>0</v>
      </c>
      <c r="T82" s="4331"/>
    </row>
    <row r="83" spans="1:24" ht="12.2" customHeight="1">
      <c r="A83" s="659" t="s">
        <v>599</v>
      </c>
      <c r="B83" s="164">
        <f t="shared" ref="B83:C94" si="82">SUM(B24/B20)*100-100</f>
        <v>-0.55677845396866132</v>
      </c>
      <c r="C83" s="4288">
        <f t="shared" si="82"/>
        <v>-2.903752039151712</v>
      </c>
      <c r="D83" s="4288"/>
      <c r="E83" s="4290">
        <f t="shared" si="79"/>
        <v>-2.2149837133550392</v>
      </c>
      <c r="F83" s="4329"/>
      <c r="G83" s="4288">
        <f t="shared" si="81"/>
        <v>17.241379310344811</v>
      </c>
      <c r="H83" s="4288"/>
      <c r="I83" s="4290">
        <f t="shared" ref="I83:I91" si="83">(I24/I20)*100-100</f>
        <v>2.941176470588232</v>
      </c>
      <c r="J83" s="4329"/>
      <c r="K83" s="4288">
        <f t="shared" ref="K83:K94" si="84">SUM(K24/K20)*100-100</f>
        <v>-1.1095204008589832</v>
      </c>
      <c r="L83" s="4288"/>
      <c r="M83" s="4290">
        <f t="shared" ref="M83:M90" si="85">SUM(M24/M20)*100-100</f>
        <v>0.37866834963710971</v>
      </c>
      <c r="N83" s="4329"/>
      <c r="O83" s="4288">
        <f t="shared" ref="O83:O90" si="86">SUM(O24/O20)*100-100</f>
        <v>1.118707271597259</v>
      </c>
      <c r="P83" s="4288"/>
      <c r="Q83" s="4290">
        <f t="shared" ref="Q83:Q90" si="87">SUM(Q24/Q20)*100-100</f>
        <v>1.4781491002570704</v>
      </c>
      <c r="R83" s="4329"/>
      <c r="S83" s="4288">
        <f t="shared" ref="S83:S89" si="88">SUM(S24/S20)*100-100</f>
        <v>-14.141414141414145</v>
      </c>
      <c r="T83" s="4335"/>
    </row>
    <row r="84" spans="1:24" ht="12.2" customHeight="1">
      <c r="A84" s="50" t="s">
        <v>626</v>
      </c>
      <c r="B84" s="90">
        <f t="shared" si="82"/>
        <v>-0.78623445253592195</v>
      </c>
      <c r="C84" s="4269">
        <f t="shared" si="82"/>
        <v>-2.6974325641859025</v>
      </c>
      <c r="D84" s="4269"/>
      <c r="E84" s="4271">
        <f t="shared" si="79"/>
        <v>-3.2425421530479923</v>
      </c>
      <c r="F84" s="4319"/>
      <c r="G84" s="4269">
        <f t="shared" si="81"/>
        <v>9.375</v>
      </c>
      <c r="H84" s="4269"/>
      <c r="I84" s="4271">
        <f t="shared" si="83"/>
        <v>-2.8571428571428612</v>
      </c>
      <c r="J84" s="4319"/>
      <c r="K84" s="4269">
        <f t="shared" si="84"/>
        <v>-1.177310024973238</v>
      </c>
      <c r="L84" s="4269"/>
      <c r="M84" s="4271">
        <f t="shared" si="85"/>
        <v>-0.34385745545483815</v>
      </c>
      <c r="N84" s="4319"/>
      <c r="O84" s="4269">
        <f t="shared" si="86"/>
        <v>0.61766522544782276</v>
      </c>
      <c r="P84" s="4269"/>
      <c r="Q84" s="4271">
        <f t="shared" si="87"/>
        <v>1.4098045498237752</v>
      </c>
      <c r="R84" s="4319"/>
      <c r="S84" s="4269">
        <f t="shared" si="88"/>
        <v>-1.1235955056179847</v>
      </c>
      <c r="T84" s="4331"/>
    </row>
    <row r="85" spans="1:24" ht="12.2" customHeight="1">
      <c r="A85" s="50" t="s">
        <v>638</v>
      </c>
      <c r="B85" s="90">
        <f t="shared" si="82"/>
        <v>-0.62471823275585336</v>
      </c>
      <c r="C85" s="4269">
        <f t="shared" si="82"/>
        <v>-1.5013054830287302</v>
      </c>
      <c r="D85" s="4269"/>
      <c r="E85" s="4271">
        <f t="shared" si="79"/>
        <v>-3.2005225342913235</v>
      </c>
      <c r="F85" s="4319"/>
      <c r="G85" s="4269">
        <f t="shared" si="81"/>
        <v>8.8235294117646959</v>
      </c>
      <c r="H85" s="4269"/>
      <c r="I85" s="4271">
        <f t="shared" si="83"/>
        <v>0</v>
      </c>
      <c r="J85" s="4319"/>
      <c r="K85" s="4269">
        <f t="shared" si="84"/>
        <v>-1.0710460549803571</v>
      </c>
      <c r="L85" s="4269"/>
      <c r="M85" s="4271">
        <f t="shared" si="85"/>
        <v>-0.65543071161047806</v>
      </c>
      <c r="N85" s="4319"/>
      <c r="O85" s="4269">
        <f t="shared" si="86"/>
        <v>0.61236987140232202</v>
      </c>
      <c r="P85" s="4269"/>
      <c r="Q85" s="4271">
        <f t="shared" si="87"/>
        <v>1.1787193373685909</v>
      </c>
      <c r="R85" s="4319"/>
      <c r="S85" s="4269">
        <f t="shared" si="88"/>
        <v>-1.1494252873563227</v>
      </c>
      <c r="T85" s="4331"/>
    </row>
    <row r="86" spans="1:24" ht="12.2" customHeight="1">
      <c r="A86" s="51" t="s">
        <v>639</v>
      </c>
      <c r="B86" s="91">
        <f t="shared" si="82"/>
        <v>-0.71673016078001694</v>
      </c>
      <c r="C86" s="4330">
        <f t="shared" si="82"/>
        <v>-1.7716535433070817</v>
      </c>
      <c r="D86" s="4330"/>
      <c r="E86" s="4275">
        <f t="shared" si="79"/>
        <v>-1.7798286090968958</v>
      </c>
      <c r="F86" s="4325"/>
      <c r="G86" s="4330">
        <f t="shared" si="81"/>
        <v>11.764705882352942</v>
      </c>
      <c r="H86" s="4330"/>
      <c r="I86" s="4275">
        <f t="shared" si="83"/>
        <v>-8.5714285714285694</v>
      </c>
      <c r="J86" s="4325"/>
      <c r="K86" s="4330">
        <f t="shared" si="84"/>
        <v>-0.75214899713466821</v>
      </c>
      <c r="L86" s="4330"/>
      <c r="M86" s="4275">
        <f t="shared" si="85"/>
        <v>-0.28037383177570518</v>
      </c>
      <c r="N86" s="4325"/>
      <c r="O86" s="4330">
        <f t="shared" si="86"/>
        <v>0.49140049140048347</v>
      </c>
      <c r="P86" s="4330"/>
      <c r="Q86" s="4275">
        <f t="shared" si="87"/>
        <v>1.1164274322169092</v>
      </c>
      <c r="R86" s="4325"/>
      <c r="S86" s="4330">
        <f t="shared" si="88"/>
        <v>-50</v>
      </c>
      <c r="T86" s="4322"/>
    </row>
    <row r="87" spans="1:24" ht="12.2" customHeight="1">
      <c r="A87" s="660" t="s">
        <v>689</v>
      </c>
      <c r="B87" s="90">
        <f t="shared" si="82"/>
        <v>-0.95703125</v>
      </c>
      <c r="C87" s="4269">
        <f t="shared" si="82"/>
        <v>-2.7217741935483843</v>
      </c>
      <c r="D87" s="4269"/>
      <c r="E87" s="4271">
        <f t="shared" si="79"/>
        <v>-1.1992005329780113</v>
      </c>
      <c r="F87" s="4319"/>
      <c r="G87" s="4269">
        <f t="shared" si="81"/>
        <v>17.64705882352942</v>
      </c>
      <c r="H87" s="4269"/>
      <c r="I87" s="4271">
        <f t="shared" si="83"/>
        <v>-11.428571428571431</v>
      </c>
      <c r="J87" s="4319"/>
      <c r="K87" s="4290">
        <f t="shared" si="84"/>
        <v>-1.3753166847629359</v>
      </c>
      <c r="L87" s="4329"/>
      <c r="M87" s="4271">
        <f t="shared" si="85"/>
        <v>3.1436655139899017E-2</v>
      </c>
      <c r="N87" s="4319"/>
      <c r="O87" s="4269">
        <f t="shared" si="86"/>
        <v>1.6594960049170169</v>
      </c>
      <c r="P87" s="4269"/>
      <c r="Q87" s="4271">
        <f t="shared" si="87"/>
        <v>1.2982900569981126</v>
      </c>
      <c r="R87" s="4319"/>
      <c r="S87" s="4269">
        <f t="shared" si="88"/>
        <v>-95.294117647058826</v>
      </c>
      <c r="T87" s="4331"/>
    </row>
    <row r="88" spans="1:24" ht="12.2" customHeight="1">
      <c r="A88" s="50" t="s">
        <v>707</v>
      </c>
      <c r="B88" s="90">
        <f t="shared" si="82"/>
        <v>-0.82494316336473617</v>
      </c>
      <c r="C88" s="4271">
        <f t="shared" si="82"/>
        <v>-2.9058116232464926</v>
      </c>
      <c r="D88" s="4319"/>
      <c r="E88" s="4271">
        <f t="shared" si="79"/>
        <v>-2.2117962466487882</v>
      </c>
      <c r="F88" s="4319"/>
      <c r="G88" s="4271">
        <f t="shared" si="81"/>
        <v>14.285714285714278</v>
      </c>
      <c r="H88" s="4319"/>
      <c r="I88" s="4271">
        <f t="shared" si="83"/>
        <v>-8.8235294117647101</v>
      </c>
      <c r="J88" s="4319"/>
      <c r="K88" s="4269">
        <f t="shared" si="84"/>
        <v>-1.5162454873646141</v>
      </c>
      <c r="L88" s="4269"/>
      <c r="M88" s="4271">
        <f t="shared" si="85"/>
        <v>6.2735257214569629E-2</v>
      </c>
      <c r="N88" s="4319"/>
      <c r="O88" s="4271">
        <f t="shared" si="86"/>
        <v>0.92081031307552053</v>
      </c>
      <c r="P88" s="4319"/>
      <c r="Q88" s="4271">
        <f t="shared" si="87"/>
        <v>1.706161137440759</v>
      </c>
      <c r="R88" s="4319"/>
      <c r="S88" s="4271">
        <f t="shared" si="88"/>
        <v>-77.27272727272728</v>
      </c>
      <c r="T88" s="4331"/>
    </row>
    <row r="89" spans="1:24" ht="12.2" customHeight="1">
      <c r="A89" s="50" t="s">
        <v>708</v>
      </c>
      <c r="B89" s="90">
        <f t="shared" si="82"/>
        <v>-0.81011017498380511</v>
      </c>
      <c r="C89" s="4269">
        <f t="shared" si="82"/>
        <v>-4.2743538767395677</v>
      </c>
      <c r="D89" s="4269"/>
      <c r="E89" s="4271">
        <f t="shared" si="79"/>
        <v>-2.0917678812415659</v>
      </c>
      <c r="F89" s="4319"/>
      <c r="G89" s="4269">
        <f t="shared" si="81"/>
        <v>21.621621621621628</v>
      </c>
      <c r="H89" s="4269"/>
      <c r="I89" s="4271">
        <f t="shared" si="83"/>
        <v>-8.8235294117647101</v>
      </c>
      <c r="J89" s="4319"/>
      <c r="K89" s="4271">
        <f t="shared" si="84"/>
        <v>-1.299169974738362</v>
      </c>
      <c r="L89" s="4319"/>
      <c r="M89" s="4271">
        <f t="shared" si="85"/>
        <v>0.56550424128181476</v>
      </c>
      <c r="N89" s="4319"/>
      <c r="O89" s="4269">
        <f t="shared" si="86"/>
        <v>1.156421180766884</v>
      </c>
      <c r="P89" s="4269"/>
      <c r="Q89" s="4271">
        <f t="shared" si="87"/>
        <v>2.0465994962216598</v>
      </c>
      <c r="R89" s="4319"/>
      <c r="S89" s="4269">
        <f t="shared" si="88"/>
        <v>-76.744186046511629</v>
      </c>
      <c r="T89" s="4331"/>
    </row>
    <row r="90" spans="1:24" ht="12.2" customHeight="1">
      <c r="A90" s="51" t="s">
        <v>709</v>
      </c>
      <c r="B90" s="91">
        <f t="shared" si="82"/>
        <v>-1.2356919875130075</v>
      </c>
      <c r="C90" s="4330">
        <f t="shared" si="82"/>
        <v>-4.1416165664662685</v>
      </c>
      <c r="D90" s="4330"/>
      <c r="E90" s="4275">
        <f t="shared" si="79"/>
        <v>-4.0268456375839037</v>
      </c>
      <c r="F90" s="4325"/>
      <c r="G90" s="4330">
        <f t="shared" si="81"/>
        <v>34.21052631578948</v>
      </c>
      <c r="H90" s="4330"/>
      <c r="I90" s="4275">
        <f t="shared" si="83"/>
        <v>-6.25</v>
      </c>
      <c r="J90" s="4325"/>
      <c r="K90" s="4275">
        <f t="shared" si="84"/>
        <v>-2.634428004330573</v>
      </c>
      <c r="L90" s="4325"/>
      <c r="M90" s="4275">
        <f t="shared" si="85"/>
        <v>-0.5935645110902783</v>
      </c>
      <c r="N90" s="4325"/>
      <c r="O90" s="4330">
        <f t="shared" si="86"/>
        <v>0.73349633251834234</v>
      </c>
      <c r="P90" s="4330"/>
      <c r="Q90" s="4275">
        <f t="shared" si="87"/>
        <v>2.9022082018927478</v>
      </c>
      <c r="R90" s="4325"/>
      <c r="S90" s="4330">
        <f t="shared" ref="S90:S95" si="89">SUM(S31/S27)*100-100</f>
        <v>-65.909090909090907</v>
      </c>
      <c r="T90" s="4322"/>
    </row>
    <row r="91" spans="1:24" ht="12.2" customHeight="1">
      <c r="A91" s="660" t="s">
        <v>725</v>
      </c>
      <c r="B91" s="164">
        <f t="shared" si="82"/>
        <v>-1.281798461841845</v>
      </c>
      <c r="C91" s="4288">
        <f t="shared" si="82"/>
        <v>-2.4525043177892911</v>
      </c>
      <c r="D91" s="4288"/>
      <c r="E91" s="4290">
        <f t="shared" si="79"/>
        <v>-5.3270397842211707</v>
      </c>
      <c r="F91" s="4329"/>
      <c r="G91" s="4288">
        <f t="shared" ref="G91:G101" si="90">(G32/G28)*100-100</f>
        <v>35</v>
      </c>
      <c r="H91" s="4288"/>
      <c r="I91" s="4290">
        <f t="shared" si="83"/>
        <v>-6.4516129032258078</v>
      </c>
      <c r="J91" s="4329"/>
      <c r="K91" s="4290">
        <f t="shared" si="84"/>
        <v>-2.7522935779816464</v>
      </c>
      <c r="L91" s="4329"/>
      <c r="M91" s="4290">
        <f t="shared" ref="M91:M101" si="91">SUM(M32/M28)*100-100</f>
        <v>-0.87994971715902182</v>
      </c>
      <c r="N91" s="4329"/>
      <c r="O91" s="4288">
        <f t="shared" ref="O91:O95" si="92">SUM(O32/O28)*100-100</f>
        <v>-0.30229746070132535</v>
      </c>
      <c r="P91" s="4288"/>
      <c r="Q91" s="4290">
        <f t="shared" ref="Q91:Q95" si="93">SUM(Q32/Q28)*100-100</f>
        <v>1.2191309784307549</v>
      </c>
      <c r="R91" s="4329"/>
      <c r="S91" s="4288">
        <f t="shared" si="89"/>
        <v>300</v>
      </c>
      <c r="T91" s="4335"/>
      <c r="X91" s="20"/>
    </row>
    <row r="92" spans="1:24" ht="12.2" customHeight="1">
      <c r="A92" s="50" t="s">
        <v>726</v>
      </c>
      <c r="B92" s="90">
        <f t="shared" ref="B92:B101" si="94">SUM(B33/B29)*100-100</f>
        <v>-1.381975373329837</v>
      </c>
      <c r="C92" s="4271">
        <f t="shared" si="82"/>
        <v>-1.9951840385276824</v>
      </c>
      <c r="D92" s="4319"/>
      <c r="E92" s="4271">
        <f t="shared" si="79"/>
        <v>-4.3180260452364649</v>
      </c>
      <c r="F92" s="4319"/>
      <c r="G92" s="4271">
        <f t="shared" si="90"/>
        <v>45</v>
      </c>
      <c r="H92" s="4319"/>
      <c r="I92" s="4271">
        <f t="shared" ref="I92:I101" si="95">(I33/I29)*100-100</f>
        <v>-6.4516129032258078</v>
      </c>
      <c r="J92" s="4319"/>
      <c r="K92" s="4269">
        <f t="shared" si="84"/>
        <v>-2.9692082111436946</v>
      </c>
      <c r="L92" s="4269"/>
      <c r="M92" s="4271">
        <f t="shared" si="91"/>
        <v>-1.2225705329153556</v>
      </c>
      <c r="N92" s="4319"/>
      <c r="O92" s="4271">
        <f t="shared" si="92"/>
        <v>1.7639902676398975</v>
      </c>
      <c r="P92" s="4319"/>
      <c r="Q92" s="4271">
        <f t="shared" si="93"/>
        <v>0.65237651444547851</v>
      </c>
      <c r="R92" s="4319"/>
      <c r="S92" s="4271">
        <f t="shared" si="89"/>
        <v>-30</v>
      </c>
      <c r="T92" s="4331"/>
      <c r="W92" s="20"/>
      <c r="X92" s="20"/>
    </row>
    <row r="93" spans="1:24" ht="13.5" customHeight="1">
      <c r="A93" s="50" t="s">
        <v>727</v>
      </c>
      <c r="B93" s="90">
        <f t="shared" si="94"/>
        <v>-1.8098660568441716</v>
      </c>
      <c r="C93" s="4269">
        <f t="shared" si="82"/>
        <v>-1.765316718587755</v>
      </c>
      <c r="D93" s="4269"/>
      <c r="E93" s="4271">
        <f t="shared" si="79"/>
        <v>-4.686423156443837</v>
      </c>
      <c r="F93" s="4319"/>
      <c r="G93" s="4269">
        <f t="shared" si="90"/>
        <v>33.333333333333314</v>
      </c>
      <c r="H93" s="4269"/>
      <c r="I93" s="4271">
        <f t="shared" si="95"/>
        <v>-6.4516129032258078</v>
      </c>
      <c r="J93" s="4319"/>
      <c r="K93" s="4271">
        <f t="shared" si="84"/>
        <v>-3.6197440585009133</v>
      </c>
      <c r="L93" s="4319"/>
      <c r="M93" s="4271">
        <f t="shared" si="91"/>
        <v>-1.874414245548266</v>
      </c>
      <c r="N93" s="4319"/>
      <c r="O93" s="4269">
        <f t="shared" si="92"/>
        <v>0.84235860409145857</v>
      </c>
      <c r="P93" s="4269"/>
      <c r="Q93" s="4271">
        <f t="shared" si="93"/>
        <v>0.37025609379821844</v>
      </c>
      <c r="R93" s="4319"/>
      <c r="S93" s="4269">
        <f t="shared" si="89"/>
        <v>-40</v>
      </c>
      <c r="T93" s="4331"/>
    </row>
    <row r="94" spans="1:24" ht="13.5" customHeight="1">
      <c r="A94" s="51" t="s">
        <v>728</v>
      </c>
      <c r="B94" s="91">
        <f t="shared" si="94"/>
        <v>-2.5220597919136054</v>
      </c>
      <c r="C94" s="4330">
        <f t="shared" si="82"/>
        <v>-3.3449477351916386</v>
      </c>
      <c r="D94" s="4330"/>
      <c r="E94" s="4275">
        <f t="shared" si="79"/>
        <v>-4.6153846153846132</v>
      </c>
      <c r="F94" s="4325"/>
      <c r="G94" s="4330">
        <f t="shared" si="90"/>
        <v>21.568627450980387</v>
      </c>
      <c r="H94" s="4330"/>
      <c r="I94" s="4275">
        <f t="shared" si="95"/>
        <v>-3.3333333333333286</v>
      </c>
      <c r="J94" s="4325"/>
      <c r="K94" s="4275">
        <f t="shared" si="84"/>
        <v>-3.8176426982950318</v>
      </c>
      <c r="L94" s="4325"/>
      <c r="M94" s="4275">
        <f t="shared" si="91"/>
        <v>-3.4569453174104297</v>
      </c>
      <c r="N94" s="4325"/>
      <c r="O94" s="4330">
        <f t="shared" si="92"/>
        <v>0.84951456310679418</v>
      </c>
      <c r="P94" s="4330"/>
      <c r="Q94" s="4275">
        <f t="shared" si="93"/>
        <v>-0.91968117719190445</v>
      </c>
      <c r="R94" s="4325"/>
      <c r="S94" s="4330">
        <f t="shared" si="89"/>
        <v>-13.333333333333329</v>
      </c>
      <c r="T94" s="4322"/>
    </row>
    <row r="95" spans="1:24" ht="13.5" customHeight="1">
      <c r="A95" s="660" t="s">
        <v>765</v>
      </c>
      <c r="B95" s="164">
        <f t="shared" si="94"/>
        <v>-2.7899853509122323</v>
      </c>
      <c r="C95" s="4288">
        <f t="shared" ref="C95:C101" si="96">SUM(C36/C32)*100-100</f>
        <v>-5.1699716713881116</v>
      </c>
      <c r="D95" s="4288"/>
      <c r="E95" s="4290">
        <f t="shared" si="79"/>
        <v>-4.2022792022792004</v>
      </c>
      <c r="F95" s="4329"/>
      <c r="G95" s="4288">
        <f t="shared" si="90"/>
        <v>18.518518518518505</v>
      </c>
      <c r="H95" s="4288"/>
      <c r="I95" s="4290">
        <f t="shared" si="95"/>
        <v>10.34482758620689</v>
      </c>
      <c r="J95" s="4329"/>
      <c r="K95" s="4290">
        <f t="shared" ref="K95:K101" si="97">SUM(K36/K32)*100-100</f>
        <v>-3.8867924528301927</v>
      </c>
      <c r="L95" s="4329"/>
      <c r="M95" s="4290">
        <f t="shared" si="91"/>
        <v>-3.3291058972732941</v>
      </c>
      <c r="N95" s="4329"/>
      <c r="O95" s="4288">
        <f t="shared" si="92"/>
        <v>0.24257125530624535</v>
      </c>
      <c r="P95" s="4288"/>
      <c r="Q95" s="4290">
        <f t="shared" si="93"/>
        <v>-0.58678196417541528</v>
      </c>
      <c r="R95" s="4329"/>
      <c r="S95" s="4288">
        <f t="shared" si="89"/>
        <v>-25</v>
      </c>
      <c r="T95" s="4335"/>
      <c r="W95" s="20"/>
    </row>
    <row r="96" spans="1:24" ht="13.5" customHeight="1">
      <c r="A96" s="50" t="s">
        <v>769</v>
      </c>
      <c r="B96" s="90">
        <f t="shared" si="94"/>
        <v>-3.2011688915454641</v>
      </c>
      <c r="C96" s="4271">
        <f t="shared" si="96"/>
        <v>-7.1955071955072043</v>
      </c>
      <c r="D96" s="4319"/>
      <c r="E96" s="4271">
        <f t="shared" si="79"/>
        <v>-3.6532951289398312</v>
      </c>
      <c r="F96" s="4319"/>
      <c r="G96" s="4271">
        <f t="shared" si="90"/>
        <v>12.068965517241367</v>
      </c>
      <c r="H96" s="4319"/>
      <c r="I96" s="4271">
        <f t="shared" si="95"/>
        <v>10.34482758620689</v>
      </c>
      <c r="J96" s="4319"/>
      <c r="K96" s="4269">
        <f t="shared" si="97"/>
        <v>-3.8911975821684877</v>
      </c>
      <c r="L96" s="4269"/>
      <c r="M96" s="4271">
        <f t="shared" si="91"/>
        <v>-2.8879720723579823</v>
      </c>
      <c r="N96" s="4319"/>
      <c r="O96" s="4271">
        <f t="shared" ref="O96:O101" si="98">SUM(O37/O33)*100-100</f>
        <v>-1.0161386730424482</v>
      </c>
      <c r="P96" s="4319"/>
      <c r="Q96" s="4271">
        <f t="shared" ref="Q96:Q101" si="99">SUM(Q37/Q33)*100-100</f>
        <v>-0.55555555555555713</v>
      </c>
      <c r="R96" s="4319"/>
      <c r="S96" s="4271">
        <f t="shared" ref="S96:S101" si="100">SUM(S37/S33)*100-100</f>
        <v>-50</v>
      </c>
      <c r="T96" s="4331"/>
    </row>
    <row r="97" spans="1:23" ht="13.5" customHeight="1">
      <c r="A97" s="50" t="s">
        <v>755</v>
      </c>
      <c r="B97" s="90">
        <f t="shared" si="94"/>
        <v>-2.9944104338567996</v>
      </c>
      <c r="C97" s="4271">
        <f t="shared" si="96"/>
        <v>-7.6462297392530019</v>
      </c>
      <c r="D97" s="4319"/>
      <c r="E97" s="4271">
        <f t="shared" ref="E97:E101" si="101">SUM(E38/E34)*100-100</f>
        <v>-2.6753434562545237</v>
      </c>
      <c r="F97" s="4319"/>
      <c r="G97" s="4271">
        <f t="shared" si="90"/>
        <v>11.666666666666671</v>
      </c>
      <c r="H97" s="4319"/>
      <c r="I97" s="4271">
        <f t="shared" si="95"/>
        <v>13.793103448275872</v>
      </c>
      <c r="J97" s="4319"/>
      <c r="K97" s="4269">
        <f t="shared" si="97"/>
        <v>-3.9074355083459835</v>
      </c>
      <c r="L97" s="4269"/>
      <c r="M97" s="4271">
        <f t="shared" si="91"/>
        <v>-2.1967526265520547</v>
      </c>
      <c r="N97" s="4319"/>
      <c r="O97" s="4271">
        <f t="shared" si="98"/>
        <v>-1.0739856801909298</v>
      </c>
      <c r="P97" s="4319"/>
      <c r="Q97" s="4271">
        <f t="shared" si="99"/>
        <v>-0.43037196434060832</v>
      </c>
      <c r="R97" s="4319"/>
      <c r="S97" s="4271">
        <f t="shared" si="100"/>
        <v>-25</v>
      </c>
      <c r="T97" s="4331"/>
    </row>
    <row r="98" spans="1:23" ht="13.5" customHeight="1">
      <c r="A98" s="51" t="s">
        <v>770</v>
      </c>
      <c r="B98" s="91">
        <f t="shared" si="94"/>
        <v>-2.094170100655262</v>
      </c>
      <c r="C98" s="4275">
        <f t="shared" si="96"/>
        <v>-5.8759913482335975</v>
      </c>
      <c r="D98" s="4325"/>
      <c r="E98" s="4275">
        <f t="shared" si="101"/>
        <v>-2.5659824046920789</v>
      </c>
      <c r="F98" s="4325"/>
      <c r="G98" s="4275">
        <f t="shared" si="90"/>
        <v>9.6774193548387046</v>
      </c>
      <c r="H98" s="4325"/>
      <c r="I98" s="4275">
        <f t="shared" si="95"/>
        <v>3.448275862068968</v>
      </c>
      <c r="J98" s="4325"/>
      <c r="K98" s="4330">
        <f t="shared" si="97"/>
        <v>-3.5838150289017392</v>
      </c>
      <c r="L98" s="4330"/>
      <c r="M98" s="4275">
        <f t="shared" si="91"/>
        <v>-0.45572916666665719</v>
      </c>
      <c r="N98" s="4325"/>
      <c r="O98" s="4275">
        <f t="shared" si="98"/>
        <v>-0.84235860409145857</v>
      </c>
      <c r="P98" s="4325"/>
      <c r="Q98" s="4275">
        <f t="shared" si="99"/>
        <v>0.30940594059404702</v>
      </c>
      <c r="R98" s="4325"/>
      <c r="S98" s="4275">
        <f t="shared" si="100"/>
        <v>-61.538461538461533</v>
      </c>
      <c r="T98" s="4322"/>
    </row>
    <row r="99" spans="1:23" ht="13.5" customHeight="1">
      <c r="A99" s="50" t="s">
        <v>792</v>
      </c>
      <c r="B99" s="164">
        <f>SUM(B40/B36)*100-100</f>
        <v>-1.7946434687307402</v>
      </c>
      <c r="C99" s="4290">
        <f t="shared" si="96"/>
        <v>-4.9663928304704967</v>
      </c>
      <c r="D99" s="4329"/>
      <c r="E99" s="4271">
        <f t="shared" si="101"/>
        <v>-2.4535315985130097</v>
      </c>
      <c r="F99" s="4319"/>
      <c r="G99" s="4271">
        <f t="shared" si="90"/>
        <v>4.6875</v>
      </c>
      <c r="H99" s="4319"/>
      <c r="I99" s="4290">
        <f t="shared" si="95"/>
        <v>-9.375</v>
      </c>
      <c r="J99" s="4329"/>
      <c r="K99" s="4269">
        <f t="shared" si="97"/>
        <v>-3.3765213977228115</v>
      </c>
      <c r="L99" s="4269"/>
      <c r="M99" s="4271">
        <f t="shared" si="91"/>
        <v>-0.72154804854051235</v>
      </c>
      <c r="N99" s="4319"/>
      <c r="O99" s="4271">
        <f t="shared" si="98"/>
        <v>-0.48396854204476369</v>
      </c>
      <c r="P99" s="4319"/>
      <c r="Q99" s="4290">
        <f t="shared" si="99"/>
        <v>0.83876980428705394</v>
      </c>
      <c r="R99" s="4329"/>
      <c r="S99" s="4271">
        <f t="shared" si="100"/>
        <v>-58.333333333333329</v>
      </c>
      <c r="T99" s="4331"/>
      <c r="V99" s="20"/>
    </row>
    <row r="100" spans="1:23" ht="13.5" customHeight="1">
      <c r="A100" s="50" t="s">
        <v>798</v>
      </c>
      <c r="B100" s="90">
        <f t="shared" si="94"/>
        <v>-1.5094339622641542</v>
      </c>
      <c r="C100" s="4271">
        <f t="shared" si="96"/>
        <v>-3.4417549167927319</v>
      </c>
      <c r="D100" s="4319"/>
      <c r="E100" s="4271">
        <f t="shared" si="101"/>
        <v>-2.6022304832713701</v>
      </c>
      <c r="F100" s="4319"/>
      <c r="G100" s="4271">
        <f t="shared" si="90"/>
        <v>4.6153846153846274</v>
      </c>
      <c r="H100" s="4319"/>
      <c r="I100" s="4271">
        <f t="shared" si="95"/>
        <v>-9.375</v>
      </c>
      <c r="J100" s="4319"/>
      <c r="K100" s="4269">
        <f t="shared" si="97"/>
        <v>-3.6163522012578682</v>
      </c>
      <c r="L100" s="4269"/>
      <c r="M100" s="4271">
        <f t="shared" si="91"/>
        <v>-0.98039215686273451</v>
      </c>
      <c r="N100" s="4319"/>
      <c r="O100" s="4271">
        <f t="shared" si="98"/>
        <v>0.54347826086956275</v>
      </c>
      <c r="P100" s="4319"/>
      <c r="Q100" s="4271">
        <f t="shared" si="99"/>
        <v>0.6828057107386627</v>
      </c>
      <c r="R100" s="4319"/>
      <c r="S100" s="4271">
        <f t="shared" si="100"/>
        <v>-42.857142857142861</v>
      </c>
      <c r="T100" s="4331"/>
      <c r="V100" s="20"/>
    </row>
    <row r="101" spans="1:23" ht="13.5" customHeight="1">
      <c r="A101" s="50" t="s">
        <v>787</v>
      </c>
      <c r="B101" s="90">
        <f t="shared" si="94"/>
        <v>-1.797228700782</v>
      </c>
      <c r="C101" s="4271">
        <f t="shared" si="96"/>
        <v>-3.1285768790537958</v>
      </c>
      <c r="D101" s="4319"/>
      <c r="E101" s="4269">
        <f t="shared" si="101"/>
        <v>-3.2689450222882641</v>
      </c>
      <c r="F101" s="4319"/>
      <c r="G101" s="4271">
        <f t="shared" si="90"/>
        <v>1.4925373134328339</v>
      </c>
      <c r="H101" s="4319"/>
      <c r="I101" s="4271">
        <f t="shared" si="95"/>
        <v>-12.121212121212125</v>
      </c>
      <c r="J101" s="4319"/>
      <c r="K101" s="4269">
        <f t="shared" si="97"/>
        <v>-3.7899723647848447</v>
      </c>
      <c r="L101" s="4269"/>
      <c r="M101" s="4271">
        <f t="shared" si="91"/>
        <v>-1.3671875</v>
      </c>
      <c r="N101" s="4319"/>
      <c r="O101" s="4271">
        <f t="shared" si="98"/>
        <v>0.66344993968637311</v>
      </c>
      <c r="P101" s="4319"/>
      <c r="Q101" s="4271">
        <f t="shared" si="99"/>
        <v>0</v>
      </c>
      <c r="R101" s="4319"/>
      <c r="S101" s="4271">
        <f t="shared" si="100"/>
        <v>-66.666666666666671</v>
      </c>
      <c r="T101" s="4331"/>
      <c r="V101" s="20"/>
    </row>
    <row r="102" spans="1:23" ht="13.5" customHeight="1">
      <c r="A102" s="51" t="s">
        <v>799</v>
      </c>
      <c r="B102" s="91">
        <f t="shared" ref="B102:C106" si="102">SUM(B43/B39)*100-100</f>
        <v>-2.069964810598222</v>
      </c>
      <c r="C102" s="4275">
        <f t="shared" si="102"/>
        <v>-3.6767522022213655</v>
      </c>
      <c r="D102" s="4325"/>
      <c r="E102" s="4275">
        <f t="shared" ref="E102:E107" si="103">SUM(E43/E39)*100-100</f>
        <v>-2.9345372460496577</v>
      </c>
      <c r="F102" s="4325"/>
      <c r="G102" s="4275">
        <f t="shared" ref="G102:G107" si="104">(G43/G39)*100-100</f>
        <v>-2.941176470588232</v>
      </c>
      <c r="H102" s="4325"/>
      <c r="I102" s="4275">
        <f t="shared" ref="I102:I107" si="105">(I43/I39)*100-100</f>
        <v>3.3333333333333428</v>
      </c>
      <c r="J102" s="4325"/>
      <c r="K102" s="4330">
        <f t="shared" ref="K102:K107" si="106">SUM(K43/K39)*100-100</f>
        <v>-3.7170263788968754</v>
      </c>
      <c r="L102" s="4330"/>
      <c r="M102" s="4275">
        <f t="shared" ref="M102:M107" si="107">SUM(M43/M39)*100-100</f>
        <v>-1.6677567037279317</v>
      </c>
      <c r="N102" s="4325"/>
      <c r="O102" s="4275">
        <f t="shared" ref="O102:O107" si="108">SUM(O43/O39)*100-100</f>
        <v>-0.1213592233009706</v>
      </c>
      <c r="P102" s="4325"/>
      <c r="Q102" s="4275">
        <f t="shared" ref="Q102:Q107" si="109">SUM(Q43/Q39)*100-100</f>
        <v>-0.67859346082664729</v>
      </c>
      <c r="R102" s="4325"/>
      <c r="S102" s="4275">
        <f t="shared" ref="S102:T108" si="110">SUM(S43/S39)*100-100</f>
        <v>80</v>
      </c>
      <c r="T102" s="4322"/>
      <c r="V102" s="1224"/>
    </row>
    <row r="103" spans="1:23" ht="13.5" customHeight="1">
      <c r="A103" s="50" t="s">
        <v>825</v>
      </c>
      <c r="B103" s="164">
        <f t="shared" si="102"/>
        <v>-1.8902141312687348</v>
      </c>
      <c r="C103" s="4290">
        <f t="shared" si="102"/>
        <v>-3.8899803536345843</v>
      </c>
      <c r="D103" s="4329"/>
      <c r="E103" s="4271">
        <f t="shared" si="103"/>
        <v>-2.5914634146341484</v>
      </c>
      <c r="F103" s="4319"/>
      <c r="G103" s="4271">
        <f t="shared" si="104"/>
        <v>0</v>
      </c>
      <c r="H103" s="4319"/>
      <c r="I103" s="4290">
        <f t="shared" si="105"/>
        <v>-10.34482758620689</v>
      </c>
      <c r="J103" s="4329"/>
      <c r="K103" s="4269">
        <f t="shared" si="106"/>
        <v>-3.5351483136936253</v>
      </c>
      <c r="L103" s="4269"/>
      <c r="M103" s="4271">
        <f t="shared" si="107"/>
        <v>-1.2884043607532192</v>
      </c>
      <c r="N103" s="4319"/>
      <c r="O103" s="4271">
        <f t="shared" si="108"/>
        <v>0.48632218844983299</v>
      </c>
      <c r="P103" s="4319"/>
      <c r="Q103" s="4290">
        <f t="shared" si="109"/>
        <v>-0.52372150338878498</v>
      </c>
      <c r="R103" s="4329"/>
      <c r="S103" s="4271">
        <f t="shared" si="110"/>
        <v>0</v>
      </c>
      <c r="T103" s="4331"/>
      <c r="V103" s="20"/>
    </row>
    <row r="104" spans="1:23" ht="13.5" customHeight="1">
      <c r="A104" s="50" t="s">
        <v>829</v>
      </c>
      <c r="B104" s="90">
        <f t="shared" si="102"/>
        <v>-1.7276210379658608</v>
      </c>
      <c r="C104" s="4271">
        <f t="shared" si="102"/>
        <v>-4.0344692518605569</v>
      </c>
      <c r="D104" s="4319"/>
      <c r="E104" s="4271">
        <f t="shared" si="103"/>
        <v>-2.9007633587786188</v>
      </c>
      <c r="F104" s="4319"/>
      <c r="G104" s="4271">
        <f t="shared" si="104"/>
        <v>0</v>
      </c>
      <c r="H104" s="4319"/>
      <c r="I104" s="4271">
        <f t="shared" si="105"/>
        <v>-10.34482758620689</v>
      </c>
      <c r="J104" s="4319"/>
      <c r="K104" s="4269">
        <f t="shared" si="106"/>
        <v>-3.1402936378466535</v>
      </c>
      <c r="L104" s="4269"/>
      <c r="M104" s="4271">
        <f t="shared" si="107"/>
        <v>-0.56105610561056096</v>
      </c>
      <c r="N104" s="4319"/>
      <c r="O104" s="4271">
        <f t="shared" si="108"/>
        <v>0</v>
      </c>
      <c r="P104" s="4319"/>
      <c r="Q104" s="4271">
        <f t="shared" si="109"/>
        <v>-0.308261405671999</v>
      </c>
      <c r="R104" s="4319"/>
      <c r="S104" s="4271">
        <f t="shared" si="110"/>
        <v>0</v>
      </c>
      <c r="T104" s="4331"/>
      <c r="V104" s="20"/>
    </row>
    <row r="105" spans="1:23" ht="13.5" customHeight="1">
      <c r="A105" s="50" t="s">
        <v>844</v>
      </c>
      <c r="B105" s="90">
        <f t="shared" si="102"/>
        <v>-1.4040234702430894</v>
      </c>
      <c r="C105" s="4271">
        <f t="shared" si="102"/>
        <v>-3.6234738085860556</v>
      </c>
      <c r="D105" s="4319"/>
      <c r="E105" s="4271">
        <f t="shared" si="103"/>
        <v>-2.2273425499231934</v>
      </c>
      <c r="F105" s="4319"/>
      <c r="G105" s="4271">
        <f t="shared" si="104"/>
        <v>0</v>
      </c>
      <c r="H105" s="4319"/>
      <c r="I105" s="4271">
        <f t="shared" si="105"/>
        <v>-10.34482758620689</v>
      </c>
      <c r="J105" s="4319"/>
      <c r="K105" s="4269">
        <f t="shared" si="106"/>
        <v>-2.5441116126384884</v>
      </c>
      <c r="L105" s="4269"/>
      <c r="M105" s="4271">
        <f t="shared" si="107"/>
        <v>-0.39603960396038929</v>
      </c>
      <c r="N105" s="4319"/>
      <c r="O105" s="4271">
        <f t="shared" si="108"/>
        <v>-0.29958058717795666</v>
      </c>
      <c r="P105" s="4319"/>
      <c r="Q105" s="4271">
        <f t="shared" si="109"/>
        <v>6.1747452917558121E-2</v>
      </c>
      <c r="R105" s="4319"/>
      <c r="S105" s="4271">
        <f t="shared" si="110"/>
        <v>0</v>
      </c>
      <c r="T105" s="4331"/>
      <c r="V105" s="20"/>
    </row>
    <row r="106" spans="1:23" ht="13.5" customHeight="1">
      <c r="A106" s="88" t="s">
        <v>845</v>
      </c>
      <c r="B106" s="2621">
        <f t="shared" si="102"/>
        <v>-0.81730430493905715</v>
      </c>
      <c r="C106" s="4323">
        <f t="shared" si="102"/>
        <v>-2.7833001988071544</v>
      </c>
      <c r="D106" s="4324"/>
      <c r="E106" s="4323">
        <f t="shared" si="103"/>
        <v>-2.4031007751938063</v>
      </c>
      <c r="F106" s="4324"/>
      <c r="G106" s="4323">
        <f t="shared" si="104"/>
        <v>3.0303030303030312</v>
      </c>
      <c r="H106" s="4324"/>
      <c r="I106" s="4323">
        <f t="shared" si="105"/>
        <v>-19.354838709677423</v>
      </c>
      <c r="J106" s="4324"/>
      <c r="K106" s="4330">
        <f t="shared" si="106"/>
        <v>-2.3246160232461648</v>
      </c>
      <c r="L106" s="4330"/>
      <c r="M106" s="4323">
        <f t="shared" si="107"/>
        <v>0.46558031260393307</v>
      </c>
      <c r="N106" s="4324"/>
      <c r="O106" s="4323">
        <f t="shared" si="108"/>
        <v>0.42527339003646603</v>
      </c>
      <c r="P106" s="4324"/>
      <c r="Q106" s="4323">
        <f t="shared" si="109"/>
        <v>0.99378881987577472</v>
      </c>
      <c r="R106" s="4324"/>
      <c r="S106" s="4323">
        <f t="shared" si="110"/>
        <v>-88.888888888888886</v>
      </c>
      <c r="T106" s="4328"/>
      <c r="V106" s="20"/>
    </row>
    <row r="107" spans="1:23" ht="13.5" customHeight="1">
      <c r="A107" s="2129" t="s">
        <v>846</v>
      </c>
      <c r="B107" s="2896">
        <f>SUM(B48/B44)*100-100</f>
        <v>-0.12085880847433828</v>
      </c>
      <c r="C107" s="4273">
        <f>SUM(C48/C44)*100-100</f>
        <v>-0.81766148814391215</v>
      </c>
      <c r="D107" s="4326"/>
      <c r="E107" s="4273">
        <f t="shared" si="103"/>
        <v>-2.5039123630673004</v>
      </c>
      <c r="F107" s="4326"/>
      <c r="G107" s="4273">
        <f t="shared" si="104"/>
        <v>1.4925373134328339</v>
      </c>
      <c r="H107" s="4326"/>
      <c r="I107" s="4273">
        <f t="shared" si="105"/>
        <v>0</v>
      </c>
      <c r="J107" s="4326"/>
      <c r="K107" s="4273">
        <f t="shared" si="106"/>
        <v>-2.6537489469250204</v>
      </c>
      <c r="L107" s="4326"/>
      <c r="M107" s="4273">
        <f t="shared" si="107"/>
        <v>0.26773761713521083</v>
      </c>
      <c r="N107" s="4326"/>
      <c r="O107" s="4273">
        <f t="shared" si="108"/>
        <v>1.8753781004234611</v>
      </c>
      <c r="P107" s="4326"/>
      <c r="Q107" s="4273">
        <f t="shared" si="109"/>
        <v>1.8891297615360827</v>
      </c>
      <c r="R107" s="4326"/>
      <c r="S107" s="4273">
        <f t="shared" si="110"/>
        <v>-60</v>
      </c>
      <c r="T107" s="4327"/>
      <c r="U107" s="2262"/>
      <c r="V107" s="20"/>
      <c r="W107" s="20"/>
    </row>
    <row r="108" spans="1:23" ht="13.5" customHeight="1">
      <c r="A108" s="2129" t="s">
        <v>868</v>
      </c>
      <c r="B108" s="90">
        <f t="shared" ref="B108:B113" si="111">SUM(B49/B45)*100-100</f>
        <v>-3.5443396895161072E-2</v>
      </c>
      <c r="C108" s="4271">
        <f t="shared" ref="C108:R108" si="112">SUM(C49/C45)*100-100</f>
        <v>-0.12244897959183731</v>
      </c>
      <c r="D108" s="4319">
        <f t="shared" si="112"/>
        <v>-8.7036431364481359E-2</v>
      </c>
      <c r="E108" s="4271">
        <f t="shared" si="112"/>
        <v>-2.5157232704402475</v>
      </c>
      <c r="F108" s="4319">
        <f t="shared" si="112"/>
        <v>-2.4811592806765503</v>
      </c>
      <c r="G108" s="4271">
        <f t="shared" si="112"/>
        <v>1.470588235294116</v>
      </c>
      <c r="H108" s="4319">
        <f t="shared" si="112"/>
        <v>1.5065656102179759</v>
      </c>
      <c r="I108" s="4271">
        <f t="shared" si="112"/>
        <v>0</v>
      </c>
      <c r="J108" s="4319">
        <f t="shared" si="112"/>
        <v>3.5455963693095782E-2</v>
      </c>
      <c r="K108" s="4271">
        <f t="shared" si="112"/>
        <v>-3.1157894736842024</v>
      </c>
      <c r="L108" s="4319">
        <f t="shared" si="112"/>
        <v>-3.0814382431756684</v>
      </c>
      <c r="M108" s="4271">
        <f t="shared" si="112"/>
        <v>-0.33189512114172715</v>
      </c>
      <c r="N108" s="4319">
        <f t="shared" si="112"/>
        <v>-0.29655683406230082</v>
      </c>
      <c r="O108" s="4271">
        <f t="shared" si="112"/>
        <v>1.8618618618618541</v>
      </c>
      <c r="P108" s="4319">
        <f t="shared" si="112"/>
        <v>1.8979779666207293</v>
      </c>
      <c r="Q108" s="4271">
        <f t="shared" si="112"/>
        <v>2.4737167594310421</v>
      </c>
      <c r="R108" s="4319">
        <f t="shared" si="112"/>
        <v>2.5100498032402356</v>
      </c>
      <c r="S108" s="4271">
        <f t="shared" si="110"/>
        <v>50</v>
      </c>
      <c r="T108" s="4269">
        <f t="shared" si="110"/>
        <v>50.053183945539644</v>
      </c>
      <c r="U108" s="2262"/>
      <c r="V108" s="20"/>
    </row>
    <row r="109" spans="1:23" ht="13.5" customHeight="1">
      <c r="A109" s="2129" t="s">
        <v>881</v>
      </c>
      <c r="B109" s="90">
        <f t="shared" si="111"/>
        <v>0.13460857244066915</v>
      </c>
      <c r="C109" s="4271">
        <f t="shared" ref="C109:T109" si="113">SUM(C50/C46)*100-100</f>
        <v>0.36779730281976697</v>
      </c>
      <c r="D109" s="4319">
        <f t="shared" si="113"/>
        <v>0.23287526031563743</v>
      </c>
      <c r="E109" s="4271">
        <f t="shared" si="113"/>
        <v>-2.2780832678711675</v>
      </c>
      <c r="F109" s="4319">
        <f t="shared" si="113"/>
        <v>-2.409448516060678</v>
      </c>
      <c r="G109" s="4271">
        <f t="shared" si="113"/>
        <v>1.470588235294116</v>
      </c>
      <c r="H109" s="4319">
        <f t="shared" si="113"/>
        <v>1.3341837371711165</v>
      </c>
      <c r="I109" s="4271">
        <f t="shared" si="113"/>
        <v>0</v>
      </c>
      <c r="J109" s="4319">
        <f t="shared" si="113"/>
        <v>-0.13442762133861663</v>
      </c>
      <c r="K109" s="4271">
        <f t="shared" si="113"/>
        <v>-2.9894736842105374</v>
      </c>
      <c r="L109" s="4319">
        <f t="shared" si="113"/>
        <v>-3.1198826271849214</v>
      </c>
      <c r="M109" s="4271">
        <f t="shared" si="113"/>
        <v>-0.86149768058317022</v>
      </c>
      <c r="N109" s="4319">
        <f t="shared" si="113"/>
        <v>-0.99476721108186439</v>
      </c>
      <c r="O109" s="4271">
        <f t="shared" si="113"/>
        <v>3.4855769230769198</v>
      </c>
      <c r="P109" s="4319">
        <f t="shared" si="113"/>
        <v>3.3464637235906878</v>
      </c>
      <c r="Q109" s="4271">
        <f t="shared" si="113"/>
        <v>2.3141005862388226</v>
      </c>
      <c r="R109" s="4319">
        <f t="shared" si="113"/>
        <v>2.1765621745267367</v>
      </c>
      <c r="S109" s="4271">
        <f t="shared" si="113"/>
        <v>66.666666666666686</v>
      </c>
      <c r="T109" s="4269">
        <f t="shared" si="113"/>
        <v>66.442620631102301</v>
      </c>
      <c r="U109" s="2262"/>
      <c r="V109" s="20"/>
    </row>
    <row r="110" spans="1:23" ht="13.5" customHeight="1">
      <c r="A110" s="88" t="s">
        <v>898</v>
      </c>
      <c r="B110" s="2621">
        <f t="shared" si="111"/>
        <v>0.14917951268024865</v>
      </c>
      <c r="C110" s="4323">
        <f t="shared" ref="C110:T110" si="114">SUM(C51/C47)*100-100</f>
        <v>4.0899795501019298E-2</v>
      </c>
      <c r="D110" s="4324">
        <f t="shared" si="114"/>
        <v>-0.10811842663724747</v>
      </c>
      <c r="E110" s="4323">
        <f t="shared" si="114"/>
        <v>-1.429706115965061</v>
      </c>
      <c r="F110" s="4324">
        <f t="shared" si="114"/>
        <v>-1.5765337632600307</v>
      </c>
      <c r="G110" s="4323">
        <f t="shared" si="114"/>
        <v>0</v>
      </c>
      <c r="H110" s="4324">
        <f t="shared" si="114"/>
        <v>-0.14895729890763221</v>
      </c>
      <c r="I110" s="4323">
        <f t="shared" si="114"/>
        <v>0</v>
      </c>
      <c r="J110" s="4324">
        <f t="shared" si="114"/>
        <v>-0.14895729890763221</v>
      </c>
      <c r="K110" s="4330">
        <f t="shared" si="114"/>
        <v>-3.1449213769655699</v>
      </c>
      <c r="L110" s="4330">
        <f t="shared" si="114"/>
        <v>-3.2891940859373392</v>
      </c>
      <c r="M110" s="4323">
        <f t="shared" si="114"/>
        <v>-1.4233697451175118</v>
      </c>
      <c r="N110" s="4324">
        <f t="shared" si="114"/>
        <v>-1.5702068308993518</v>
      </c>
      <c r="O110" s="4323">
        <f t="shared" si="114"/>
        <v>5.7471264367816133</v>
      </c>
      <c r="P110" s="4324">
        <f t="shared" si="114"/>
        <v>5.5896083735689217</v>
      </c>
      <c r="Q110" s="4323">
        <f t="shared" si="114"/>
        <v>1.7527675276752746</v>
      </c>
      <c r="R110" s="4324">
        <f t="shared" si="114"/>
        <v>1.6011993536022828</v>
      </c>
      <c r="S110" s="4323">
        <f t="shared" si="114"/>
        <v>300</v>
      </c>
      <c r="T110" s="4328">
        <f t="shared" si="114"/>
        <v>299.40417080436936</v>
      </c>
      <c r="U110" s="2894"/>
      <c r="V110" s="2894"/>
    </row>
    <row r="111" spans="1:23" ht="13.5" customHeight="1">
      <c r="A111" s="2897" t="s">
        <v>905</v>
      </c>
      <c r="B111" s="2896">
        <f t="shared" si="111"/>
        <v>7.1179443376792051E-3</v>
      </c>
      <c r="C111" s="4273">
        <f>SUM(C52/C48)*100-100</f>
        <v>-1.1541632316570514</v>
      </c>
      <c r="D111" s="4326">
        <f t="shared" ref="D111:T111" si="115">SUM(D52/D47)*100-100</f>
        <v>-1.7338136512164368</v>
      </c>
      <c r="E111" s="4273">
        <f t="shared" si="115"/>
        <v>-2.3828435266084256</v>
      </c>
      <c r="F111" s="4326">
        <f t="shared" si="115"/>
        <v>-2.195251838011842</v>
      </c>
      <c r="G111" s="4273">
        <f t="shared" si="115"/>
        <v>2.941176470588232</v>
      </c>
      <c r="H111" s="4326">
        <f t="shared" si="115"/>
        <v>3.1389993719908063</v>
      </c>
      <c r="I111" s="4273">
        <f t="shared" si="115"/>
        <v>0</v>
      </c>
      <c r="J111" s="4326">
        <f t="shared" si="115"/>
        <v>0.19217081850533191</v>
      </c>
      <c r="K111" s="4273">
        <f t="shared" si="115"/>
        <v>-3.5274118147046352</v>
      </c>
      <c r="L111" s="4326">
        <f t="shared" si="115"/>
        <v>-3.3420196523556598</v>
      </c>
      <c r="M111" s="4273">
        <f t="shared" si="115"/>
        <v>-1.6550810989738522</v>
      </c>
      <c r="N111" s="4326">
        <f t="shared" si="115"/>
        <v>-1.4660908633633341</v>
      </c>
      <c r="O111" s="4273">
        <f t="shared" si="115"/>
        <v>6.7755595886267486</v>
      </c>
      <c r="P111" s="4326">
        <f t="shared" si="115"/>
        <v>6.9807510554518331</v>
      </c>
      <c r="Q111" s="4273">
        <f t="shared" si="115"/>
        <v>1.9680196801968037</v>
      </c>
      <c r="R111" s="4326">
        <f t="shared" si="115"/>
        <v>2.1639724582299209</v>
      </c>
      <c r="S111" s="4273">
        <f t="shared" si="115"/>
        <v>500</v>
      </c>
      <c r="T111" s="4333">
        <f t="shared" si="115"/>
        <v>501.15302491103205</v>
      </c>
      <c r="U111" s="2262"/>
      <c r="V111" s="20"/>
      <c r="W111" s="20"/>
    </row>
    <row r="112" spans="1:23" ht="13.5" customHeight="1">
      <c r="A112" s="2129" t="s">
        <v>919</v>
      </c>
      <c r="B112" s="90">
        <f t="shared" si="111"/>
        <v>-0.19855339668131933</v>
      </c>
      <c r="C112" s="4271">
        <f t="shared" ref="C112:T114" si="116">SUM(C53/C49)*100-100</f>
        <v>-1.6346546791990164</v>
      </c>
      <c r="D112" s="4319">
        <f t="shared" si="116"/>
        <v>-1.4389583832645201</v>
      </c>
      <c r="E112" s="4271">
        <f t="shared" si="116"/>
        <v>-1.3709677419354875</v>
      </c>
      <c r="F112" s="4319">
        <f t="shared" si="116"/>
        <v>-1.1747468450173528</v>
      </c>
      <c r="G112" s="4271">
        <f t="shared" si="116"/>
        <v>2.8985507246376727</v>
      </c>
      <c r="H112" s="4319">
        <f t="shared" si="116"/>
        <v>3.1032657608953258</v>
      </c>
      <c r="I112" s="4271">
        <f t="shared" si="116"/>
        <v>-11.538461538461547</v>
      </c>
      <c r="J112" s="4319">
        <f t="shared" si="116"/>
        <v>-11.362468709349486</v>
      </c>
      <c r="K112" s="4271">
        <f t="shared" si="116"/>
        <v>-1.9122120817036148</v>
      </c>
      <c r="L112" s="4319">
        <f t="shared" si="116"/>
        <v>-1.7170679818235044</v>
      </c>
      <c r="M112" s="4271">
        <f t="shared" si="116"/>
        <v>-0.66600066600067009</v>
      </c>
      <c r="N112" s="4319">
        <f t="shared" si="116"/>
        <v>-0.46837724825502391</v>
      </c>
      <c r="O112" s="4271">
        <f t="shared" si="116"/>
        <v>4.6580188679245111</v>
      </c>
      <c r="P112" s="4319">
        <f t="shared" si="116"/>
        <v>4.8662343381747633</v>
      </c>
      <c r="Q112" s="4271">
        <f t="shared" si="116"/>
        <v>0.48280024140012756</v>
      </c>
      <c r="R112" s="4319">
        <f t="shared" si="116"/>
        <v>0.68270918034846773</v>
      </c>
      <c r="S112" s="4271">
        <f t="shared" si="116"/>
        <v>-16.666666666666657</v>
      </c>
      <c r="T112" s="4269">
        <f t="shared" si="116"/>
        <v>-16.500876320401701</v>
      </c>
      <c r="U112" s="2262"/>
      <c r="V112" s="20"/>
    </row>
    <row r="113" spans="1:28" ht="13.5" customHeight="1">
      <c r="A113" s="2129" t="s">
        <v>926</v>
      </c>
      <c r="B113" s="90">
        <f t="shared" si="111"/>
        <v>-0.20517900099051189</v>
      </c>
      <c r="C113" s="4271">
        <f t="shared" si="116"/>
        <v>-1.7915309446254071</v>
      </c>
      <c r="D113" s="4319">
        <f t="shared" si="116"/>
        <v>-1.5896134967270825</v>
      </c>
      <c r="E113" s="4271">
        <f t="shared" si="116"/>
        <v>-1.6881028938906724</v>
      </c>
      <c r="F113" s="4319">
        <f t="shared" si="116"/>
        <v>-1.4859727970401195</v>
      </c>
      <c r="G113" s="4271">
        <f t="shared" si="116"/>
        <v>4.3478260869565162</v>
      </c>
      <c r="H113" s="4319">
        <f t="shared" si="116"/>
        <v>4.5623661051431128</v>
      </c>
      <c r="I113" s="4271">
        <f t="shared" si="116"/>
        <v>-7.6923076923076934</v>
      </c>
      <c r="J113" s="4319">
        <f t="shared" si="116"/>
        <v>-7.5025222916041798</v>
      </c>
      <c r="K113" s="4271">
        <f t="shared" si="116"/>
        <v>-2.2135416666666572</v>
      </c>
      <c r="L113" s="4319">
        <f t="shared" si="116"/>
        <v>-2.0124918764031605</v>
      </c>
      <c r="M113" s="4271">
        <f t="shared" si="116"/>
        <v>3.3422459893046153E-2</v>
      </c>
      <c r="N113" s="4319">
        <f t="shared" si="116"/>
        <v>0.23909202751706005</v>
      </c>
      <c r="O113" s="4271">
        <f t="shared" si="116"/>
        <v>3.6004645760743301</v>
      </c>
      <c r="P113" s="4319">
        <f t="shared" si="116"/>
        <v>3.8134680126362639</v>
      </c>
      <c r="Q113" s="4271">
        <f t="shared" si="116"/>
        <v>0.78407720144753057</v>
      </c>
      <c r="R113" s="4319">
        <f t="shared" si="116"/>
        <v>0.99129012160648244</v>
      </c>
      <c r="S113" s="4271">
        <f t="shared" si="116"/>
        <v>-60</v>
      </c>
      <c r="T113" s="4269">
        <f t="shared" si="116"/>
        <v>-59.91775965969515</v>
      </c>
      <c r="U113" s="2262"/>
      <c r="V113" s="20"/>
    </row>
    <row r="114" spans="1:28" s="1723" customFormat="1" ht="13.5" customHeight="1" thickBot="1">
      <c r="A114" s="3366" t="s">
        <v>936</v>
      </c>
      <c r="B114" s="3379">
        <f>SUM(B55/B51)*100-100</f>
        <v>-0.36175344020428213</v>
      </c>
      <c r="C114" s="4312">
        <f>SUM(C55/C51)*100-100</f>
        <v>-1.3082583810302566</v>
      </c>
      <c r="D114" s="4332">
        <f t="shared" si="116"/>
        <v>-0.94994138647146542</v>
      </c>
      <c r="E114" s="4312">
        <f t="shared" si="116"/>
        <v>-1.9339242546333537</v>
      </c>
      <c r="F114" s="4332">
        <f t="shared" si="116"/>
        <v>-1.5778788454346682</v>
      </c>
      <c r="G114" s="4312">
        <f t="shared" si="116"/>
        <v>5.8823529411764781</v>
      </c>
      <c r="H114" s="4332">
        <f t="shared" si="116"/>
        <v>6.2667766615438012</v>
      </c>
      <c r="I114" s="4312">
        <f t="shared" si="116"/>
        <v>-4</v>
      </c>
      <c r="J114" s="4332">
        <f t="shared" si="116"/>
        <v>-3.6514558268669646</v>
      </c>
      <c r="K114" s="4312">
        <f t="shared" si="116"/>
        <v>-1.9745502413339153</v>
      </c>
      <c r="L114" s="4332">
        <f t="shared" si="116"/>
        <v>-1.6186523316242329</v>
      </c>
      <c r="M114" s="4312">
        <f t="shared" si="116"/>
        <v>0.30221625251847684</v>
      </c>
      <c r="N114" s="4332">
        <f t="shared" si="116"/>
        <v>0.66638034655125011</v>
      </c>
      <c r="O114" s="4312">
        <f t="shared" si="116"/>
        <v>1.3157894736842053</v>
      </c>
      <c r="P114" s="4332">
        <f t="shared" si="116"/>
        <v>1.6836335160532485</v>
      </c>
      <c r="Q114" s="4312">
        <f t="shared" si="116"/>
        <v>0.51375037775763133</v>
      </c>
      <c r="R114" s="4332">
        <f t="shared" si="116"/>
        <v>0.87868248206928001</v>
      </c>
      <c r="S114" s="4312">
        <f t="shared" si="116"/>
        <v>-50</v>
      </c>
      <c r="T114" s="4334">
        <f t="shared" si="116"/>
        <v>-49.818466576493194</v>
      </c>
      <c r="U114" s="3369"/>
      <c r="V114" s="1991"/>
    </row>
    <row r="115" spans="1:28" ht="10.5" customHeight="1">
      <c r="A115" s="55" t="s">
        <v>142</v>
      </c>
      <c r="E115" s="55"/>
      <c r="F115" s="55"/>
      <c r="G115" s="55"/>
      <c r="H115" s="55"/>
      <c r="I115" s="108"/>
      <c r="J115" s="108"/>
      <c r="K115" s="61"/>
      <c r="L115" s="108"/>
      <c r="M115" s="61"/>
      <c r="N115" s="108"/>
      <c r="O115" s="61"/>
      <c r="P115" s="108"/>
      <c r="Q115" s="61"/>
      <c r="R115" s="108"/>
      <c r="S115" s="61"/>
      <c r="T115" s="108"/>
      <c r="U115" s="20"/>
    </row>
    <row r="116" spans="1:28" ht="12.75" customHeight="1">
      <c r="A116" s="55" t="s">
        <v>606</v>
      </c>
      <c r="E116" s="55"/>
      <c r="F116" s="55"/>
      <c r="G116" s="55"/>
      <c r="H116" s="55"/>
      <c r="I116" s="108"/>
      <c r="J116" s="108"/>
      <c r="K116" s="61"/>
      <c r="L116" s="108"/>
      <c r="M116" s="61"/>
      <c r="N116" s="108"/>
      <c r="O116" s="61"/>
      <c r="P116" s="108"/>
      <c r="Q116" s="61"/>
      <c r="R116" s="108"/>
      <c r="S116" s="61"/>
      <c r="T116" s="108"/>
    </row>
    <row r="117" spans="1:28" ht="6.75" customHeight="1">
      <c r="A117" s="55"/>
      <c r="E117" s="55"/>
      <c r="F117" s="55"/>
      <c r="G117" s="55"/>
      <c r="H117" s="55"/>
      <c r="I117" s="108"/>
      <c r="J117" s="108"/>
      <c r="K117" s="61"/>
      <c r="L117" s="108"/>
      <c r="M117" s="61"/>
      <c r="N117" s="108"/>
      <c r="O117" s="61"/>
      <c r="P117" s="108"/>
      <c r="Q117" s="61"/>
      <c r="R117" s="108"/>
      <c r="S117" s="61"/>
      <c r="T117" s="108"/>
    </row>
    <row r="118" spans="1:28" ht="6.75" customHeight="1">
      <c r="A118" s="55"/>
      <c r="E118" s="55"/>
      <c r="F118" s="55"/>
      <c r="G118" s="55"/>
      <c r="H118" s="55"/>
      <c r="I118" s="2302"/>
      <c r="J118" s="2302"/>
      <c r="K118" s="2301"/>
      <c r="L118" s="2302"/>
      <c r="M118" s="2301"/>
      <c r="N118" s="2302"/>
      <c r="O118" s="2301"/>
      <c r="P118" s="2302"/>
      <c r="Q118" s="2301"/>
      <c r="R118" s="2302"/>
      <c r="S118" s="2301"/>
      <c r="T118" s="2302"/>
    </row>
    <row r="119" spans="1:28" ht="39.200000000000003" customHeight="1" thickBot="1">
      <c r="A119" s="142" t="s">
        <v>14</v>
      </c>
      <c r="C119" s="4367" t="s">
        <v>145</v>
      </c>
      <c r="D119" s="4368"/>
      <c r="E119" s="4368"/>
      <c r="F119" s="4368"/>
      <c r="G119" s="4368"/>
      <c r="H119" s="4368"/>
      <c r="I119" s="4368"/>
      <c r="J119" s="4368"/>
      <c r="K119" s="4368"/>
      <c r="L119" s="4368"/>
      <c r="M119" s="4368"/>
      <c r="N119" s="4368"/>
      <c r="O119" s="4368"/>
      <c r="P119" s="4368"/>
      <c r="Q119" s="4368"/>
      <c r="R119" s="4368"/>
      <c r="S119" s="4368"/>
      <c r="T119" s="4369"/>
    </row>
    <row r="120" spans="1:28" ht="20.25" customHeight="1">
      <c r="A120" s="63" t="s">
        <v>96</v>
      </c>
      <c r="B120" s="64"/>
      <c r="C120" s="65"/>
      <c r="D120" s="65"/>
      <c r="E120" s="67" t="s">
        <v>135</v>
      </c>
      <c r="F120" s="67"/>
      <c r="G120" s="67"/>
      <c r="H120" s="67"/>
      <c r="I120" s="67"/>
      <c r="J120" s="67"/>
      <c r="K120" s="68"/>
      <c r="L120" s="68"/>
      <c r="M120" s="69"/>
      <c r="N120" s="69"/>
      <c r="O120" s="69"/>
      <c r="P120" s="69"/>
      <c r="Q120" s="70"/>
      <c r="R120" s="70"/>
      <c r="S120" s="71"/>
      <c r="T120" s="72"/>
      <c r="U120" s="20"/>
      <c r="V120" s="20"/>
      <c r="W120" s="20"/>
      <c r="X120" s="20"/>
      <c r="Y120" s="20"/>
      <c r="Z120" s="20"/>
      <c r="AA120" s="20"/>
      <c r="AB120" s="20"/>
    </row>
    <row r="121" spans="1:28" ht="41.25" customHeight="1">
      <c r="A121" s="73" t="s">
        <v>101</v>
      </c>
      <c r="B121" s="26" t="s">
        <v>102</v>
      </c>
      <c r="C121" s="74" t="s">
        <v>136</v>
      </c>
      <c r="D121" s="95" t="s">
        <v>103</v>
      </c>
      <c r="E121" s="76" t="s">
        <v>137</v>
      </c>
      <c r="F121" s="2976" t="s">
        <v>103</v>
      </c>
      <c r="G121" s="2975" t="s">
        <v>600</v>
      </c>
      <c r="H121" s="2976" t="s">
        <v>103</v>
      </c>
      <c r="I121" s="827" t="s">
        <v>601</v>
      </c>
      <c r="J121" s="2976" t="s">
        <v>103</v>
      </c>
      <c r="K121" s="97" t="s">
        <v>138</v>
      </c>
      <c r="L121" s="95" t="s">
        <v>103</v>
      </c>
      <c r="M121" s="97" t="s">
        <v>139</v>
      </c>
      <c r="N121" s="95" t="s">
        <v>103</v>
      </c>
      <c r="O121" s="76" t="s">
        <v>59</v>
      </c>
      <c r="P121" s="2976" t="s">
        <v>103</v>
      </c>
      <c r="Q121" s="2975" t="s">
        <v>140</v>
      </c>
      <c r="R121" s="2976" t="s">
        <v>103</v>
      </c>
      <c r="S121" s="2975" t="s">
        <v>141</v>
      </c>
      <c r="T121" s="2977" t="s">
        <v>103</v>
      </c>
      <c r="U121" s="100"/>
      <c r="V121" s="100"/>
      <c r="W121" s="100"/>
      <c r="X121" s="100"/>
      <c r="Y121" s="100"/>
      <c r="Z121" s="100"/>
      <c r="AA121" s="100"/>
      <c r="AB121" s="100"/>
    </row>
    <row r="122" spans="1:28" ht="12.75" customHeight="1">
      <c r="A122" s="898" t="s">
        <v>618</v>
      </c>
      <c r="B122" s="911">
        <v>1106</v>
      </c>
      <c r="C122" s="676">
        <v>162</v>
      </c>
      <c r="D122" s="899">
        <v>10.116731517509727</v>
      </c>
      <c r="E122" s="676">
        <v>69</v>
      </c>
      <c r="F122" s="705">
        <v>6.2386980108499097</v>
      </c>
      <c r="G122" s="4346">
        <v>1</v>
      </c>
      <c r="H122" s="4347"/>
      <c r="I122" s="4348"/>
      <c r="J122" s="676">
        <v>4.9751243781094526E-3</v>
      </c>
      <c r="K122" s="676">
        <v>224</v>
      </c>
      <c r="L122" s="899">
        <v>17.120622568093385</v>
      </c>
      <c r="M122" s="676">
        <v>188</v>
      </c>
      <c r="N122" s="899">
        <v>17.509727626459142</v>
      </c>
      <c r="O122" s="676">
        <v>69</v>
      </c>
      <c r="P122" s="899">
        <v>4.6692607003891053</v>
      </c>
      <c r="Q122" s="676">
        <v>173</v>
      </c>
      <c r="R122" s="899">
        <v>17.120622568093385</v>
      </c>
      <c r="S122" s="676">
        <v>220</v>
      </c>
      <c r="T122" s="900">
        <v>26.07003891050584</v>
      </c>
    </row>
    <row r="123" spans="1:28">
      <c r="A123" s="79" t="s">
        <v>125</v>
      </c>
      <c r="B123" s="726">
        <v>354</v>
      </c>
      <c r="C123" s="31">
        <v>36</v>
      </c>
      <c r="D123" s="2202">
        <f t="shared" ref="D123:D145" si="117">SUM(C123/B123)*100</f>
        <v>10.16949152542373</v>
      </c>
      <c r="E123" s="31">
        <v>30</v>
      </c>
      <c r="F123" s="2202">
        <f>SUM(E123/B123)*100</f>
        <v>8.4745762711864394</v>
      </c>
      <c r="G123" s="4336">
        <v>0</v>
      </c>
      <c r="H123" s="4337"/>
      <c r="I123" s="4338"/>
      <c r="J123" s="2207">
        <f>G123/B123</f>
        <v>0</v>
      </c>
      <c r="K123" s="31">
        <v>80</v>
      </c>
      <c r="L123" s="2202">
        <f t="shared" ref="L123:L145" si="118">SUM(K123/B123)*100</f>
        <v>22.598870056497177</v>
      </c>
      <c r="M123" s="31">
        <v>60</v>
      </c>
      <c r="N123" s="2202">
        <f t="shared" ref="N123:N145" si="119">SUM(M123/B123)*100</f>
        <v>16.949152542372879</v>
      </c>
      <c r="O123" s="31">
        <v>20</v>
      </c>
      <c r="P123" s="2202">
        <f t="shared" ref="P123:P145" si="120">SUM(O123/B123)*100</f>
        <v>5.6497175141242941</v>
      </c>
      <c r="Q123" s="31">
        <v>62</v>
      </c>
      <c r="R123" s="2202">
        <f t="shared" ref="R123:R145" si="121">SUM(Q123/B123)*100</f>
        <v>17.514124293785311</v>
      </c>
      <c r="S123" s="82">
        <v>66</v>
      </c>
      <c r="T123" s="2226">
        <f t="shared" ref="T123:T145" si="122">SUM(S123/B123)*100</f>
        <v>18.64406779661017</v>
      </c>
    </row>
    <row r="124" spans="1:28">
      <c r="A124" s="79" t="s">
        <v>126</v>
      </c>
      <c r="B124" s="726">
        <v>292</v>
      </c>
      <c r="C124" s="31">
        <v>24</v>
      </c>
      <c r="D124" s="2202">
        <f t="shared" si="117"/>
        <v>8.2191780821917799</v>
      </c>
      <c r="E124" s="31">
        <v>15</v>
      </c>
      <c r="F124" s="2202">
        <f t="shared" ref="F124:F145" si="123">SUM(E124/B124)*100</f>
        <v>5.1369863013698627</v>
      </c>
      <c r="G124" s="4343">
        <v>0</v>
      </c>
      <c r="H124" s="4344"/>
      <c r="I124" s="4345"/>
      <c r="J124" s="2207">
        <f>G124/B124</f>
        <v>0</v>
      </c>
      <c r="K124" s="31">
        <v>77</v>
      </c>
      <c r="L124" s="2202">
        <f t="shared" si="118"/>
        <v>26.36986301369863</v>
      </c>
      <c r="M124" s="31">
        <v>54</v>
      </c>
      <c r="N124" s="2202">
        <f t="shared" si="119"/>
        <v>18.493150684931507</v>
      </c>
      <c r="O124" s="31">
        <v>18</v>
      </c>
      <c r="P124" s="2202">
        <f t="shared" si="120"/>
        <v>6.1643835616438354</v>
      </c>
      <c r="Q124" s="31">
        <v>39</v>
      </c>
      <c r="R124" s="2202">
        <f t="shared" si="121"/>
        <v>13.356164383561644</v>
      </c>
      <c r="S124" s="82">
        <v>65</v>
      </c>
      <c r="T124" s="2226">
        <f t="shared" si="122"/>
        <v>22.260273972602739</v>
      </c>
    </row>
    <row r="125" spans="1:28">
      <c r="A125" s="79" t="s">
        <v>127</v>
      </c>
      <c r="B125" s="726">
        <v>196</v>
      </c>
      <c r="C125" s="31">
        <v>16</v>
      </c>
      <c r="D125" s="2202">
        <f t="shared" si="117"/>
        <v>8.1632653061224492</v>
      </c>
      <c r="E125" s="31">
        <v>10</v>
      </c>
      <c r="F125" s="2202">
        <f t="shared" si="123"/>
        <v>5.1020408163265305</v>
      </c>
      <c r="G125" s="4343">
        <v>0</v>
      </c>
      <c r="H125" s="4344"/>
      <c r="I125" s="4345"/>
      <c r="J125" s="2207">
        <f>G125/B125</f>
        <v>0</v>
      </c>
      <c r="K125" s="31">
        <v>38</v>
      </c>
      <c r="L125" s="2202">
        <f t="shared" si="118"/>
        <v>19.387755102040817</v>
      </c>
      <c r="M125" s="31">
        <v>42</v>
      </c>
      <c r="N125" s="2202">
        <f t="shared" si="119"/>
        <v>21.428571428571427</v>
      </c>
      <c r="O125" s="31">
        <v>12</v>
      </c>
      <c r="P125" s="2202">
        <f t="shared" si="120"/>
        <v>6.1224489795918364</v>
      </c>
      <c r="Q125" s="31">
        <v>32</v>
      </c>
      <c r="R125" s="2202">
        <f t="shared" si="121"/>
        <v>16.326530612244898</v>
      </c>
      <c r="S125" s="82">
        <v>46</v>
      </c>
      <c r="T125" s="2226">
        <f t="shared" si="122"/>
        <v>23.469387755102041</v>
      </c>
    </row>
    <row r="126" spans="1:28">
      <c r="A126" s="86" t="s">
        <v>401</v>
      </c>
      <c r="B126" s="727">
        <v>235</v>
      </c>
      <c r="C126" s="41">
        <v>12</v>
      </c>
      <c r="D126" s="42">
        <f t="shared" si="117"/>
        <v>5.1063829787234036</v>
      </c>
      <c r="E126" s="41">
        <v>9</v>
      </c>
      <c r="F126" s="2177">
        <f t="shared" si="123"/>
        <v>3.8297872340425529</v>
      </c>
      <c r="G126" s="4340">
        <v>0</v>
      </c>
      <c r="H126" s="4341"/>
      <c r="I126" s="4342"/>
      <c r="J126" s="2207">
        <f>G126/B126</f>
        <v>0</v>
      </c>
      <c r="K126" s="41">
        <v>30</v>
      </c>
      <c r="L126" s="2177">
        <f t="shared" si="118"/>
        <v>12.76595744680851</v>
      </c>
      <c r="M126" s="41">
        <v>50</v>
      </c>
      <c r="N126" s="2177">
        <f t="shared" si="119"/>
        <v>21.276595744680851</v>
      </c>
      <c r="O126" s="41">
        <v>20</v>
      </c>
      <c r="P126" s="2177">
        <f t="shared" si="120"/>
        <v>8.5106382978723403</v>
      </c>
      <c r="Q126" s="41">
        <v>49</v>
      </c>
      <c r="R126" s="2177">
        <f t="shared" si="121"/>
        <v>20.851063829787233</v>
      </c>
      <c r="S126" s="84">
        <v>65</v>
      </c>
      <c r="T126" s="2227">
        <f t="shared" si="122"/>
        <v>27.659574468085108</v>
      </c>
    </row>
    <row r="127" spans="1:28" s="55" customFormat="1" ht="11.25" customHeight="1">
      <c r="A127" s="79" t="s">
        <v>421</v>
      </c>
      <c r="B127" s="726">
        <v>367</v>
      </c>
      <c r="C127" s="2222">
        <v>38</v>
      </c>
      <c r="D127" s="32">
        <f t="shared" si="117"/>
        <v>10.354223433242508</v>
      </c>
      <c r="E127" s="2233">
        <v>27</v>
      </c>
      <c r="F127" s="509">
        <f t="shared" si="123"/>
        <v>7.3569482288828345</v>
      </c>
      <c r="G127" s="4336">
        <v>3</v>
      </c>
      <c r="H127" s="4337"/>
      <c r="I127" s="4338"/>
      <c r="J127" s="155">
        <f>SUM(G127/B127)*100</f>
        <v>0.81743869209809261</v>
      </c>
      <c r="K127" s="2222">
        <v>96</v>
      </c>
      <c r="L127" s="414">
        <f t="shared" si="118"/>
        <v>26.158038147138964</v>
      </c>
      <c r="M127" s="2235">
        <v>63</v>
      </c>
      <c r="N127" s="2202">
        <f t="shared" si="119"/>
        <v>17.166212534059948</v>
      </c>
      <c r="O127" s="2222">
        <v>20</v>
      </c>
      <c r="P127" s="2203">
        <f t="shared" si="120"/>
        <v>5.4495912806539506</v>
      </c>
      <c r="Q127" s="104">
        <v>53</v>
      </c>
      <c r="R127" s="2202">
        <f t="shared" si="121"/>
        <v>14.441416893732969</v>
      </c>
      <c r="S127" s="31">
        <v>67</v>
      </c>
      <c r="T127" s="2208">
        <f t="shared" si="122"/>
        <v>18.256130790190735</v>
      </c>
    </row>
    <row r="128" spans="1:28" s="55" customFormat="1" ht="11.25" customHeight="1">
      <c r="A128" s="79" t="s">
        <v>571</v>
      </c>
      <c r="B128" s="726">
        <v>262</v>
      </c>
      <c r="C128" s="2222">
        <v>22</v>
      </c>
      <c r="D128" s="32">
        <f t="shared" si="117"/>
        <v>8.3969465648854964</v>
      </c>
      <c r="E128" s="31">
        <v>16</v>
      </c>
      <c r="F128" s="509">
        <f t="shared" si="123"/>
        <v>6.1068702290076331</v>
      </c>
      <c r="G128" s="4343">
        <v>0</v>
      </c>
      <c r="H128" s="4344"/>
      <c r="I128" s="4345"/>
      <c r="J128" s="32">
        <f t="shared" ref="J128:J136" si="124">SUM(G128/B128)*100</f>
        <v>0</v>
      </c>
      <c r="K128" s="31">
        <v>62</v>
      </c>
      <c r="L128" s="473">
        <f t="shared" si="118"/>
        <v>23.664122137404579</v>
      </c>
      <c r="M128" s="31">
        <v>47</v>
      </c>
      <c r="N128" s="2202">
        <f t="shared" si="119"/>
        <v>17.938931297709924</v>
      </c>
      <c r="O128" s="31">
        <v>17</v>
      </c>
      <c r="P128" s="2201">
        <f t="shared" si="120"/>
        <v>6.4885496183206106</v>
      </c>
      <c r="Q128" s="31">
        <v>35</v>
      </c>
      <c r="R128" s="32">
        <f t="shared" si="121"/>
        <v>13.358778625954198</v>
      </c>
      <c r="S128" s="31">
        <v>63</v>
      </c>
      <c r="T128" s="2208">
        <f t="shared" si="122"/>
        <v>24.045801526717558</v>
      </c>
      <c r="U128" s="203"/>
      <c r="V128" s="203"/>
      <c r="W128" s="203"/>
      <c r="X128" s="203"/>
      <c r="Y128" s="203"/>
      <c r="Z128" s="203"/>
      <c r="AA128" s="203"/>
      <c r="AB128" s="203"/>
    </row>
    <row r="129" spans="1:29" s="55" customFormat="1" ht="11.25" customHeight="1">
      <c r="A129" s="89" t="s">
        <v>422</v>
      </c>
      <c r="B129" s="726">
        <v>172</v>
      </c>
      <c r="C129" s="2222">
        <v>8</v>
      </c>
      <c r="D129" s="32">
        <f t="shared" si="117"/>
        <v>4.6511627906976747</v>
      </c>
      <c r="E129" s="31">
        <v>10</v>
      </c>
      <c r="F129" s="509">
        <f t="shared" si="123"/>
        <v>5.8139534883720927</v>
      </c>
      <c r="G129" s="4343">
        <v>0</v>
      </c>
      <c r="H129" s="4344"/>
      <c r="I129" s="4345"/>
      <c r="J129" s="32">
        <f t="shared" si="124"/>
        <v>0</v>
      </c>
      <c r="K129" s="31">
        <v>26</v>
      </c>
      <c r="L129" s="509">
        <f t="shared" si="118"/>
        <v>15.11627906976744</v>
      </c>
      <c r="M129" s="31">
        <v>28</v>
      </c>
      <c r="N129" s="2202">
        <f t="shared" si="119"/>
        <v>16.279069767441861</v>
      </c>
      <c r="O129" s="31">
        <v>17</v>
      </c>
      <c r="P129" s="2202">
        <f t="shared" si="120"/>
        <v>9.8837209302325579</v>
      </c>
      <c r="Q129" s="31">
        <v>32</v>
      </c>
      <c r="R129" s="32">
        <f t="shared" si="121"/>
        <v>18.604651162790699</v>
      </c>
      <c r="S129" s="31">
        <v>51</v>
      </c>
      <c r="T129" s="2208">
        <f t="shared" si="122"/>
        <v>29.651162790697676</v>
      </c>
      <c r="U129" s="203"/>
      <c r="V129" s="203"/>
      <c r="W129" s="203"/>
      <c r="X129" s="203"/>
      <c r="Y129" s="203"/>
      <c r="Z129" s="203"/>
      <c r="AA129" s="203"/>
      <c r="AB129" s="203"/>
    </row>
    <row r="130" spans="1:29" s="55" customFormat="1" ht="11.25" customHeight="1">
      <c r="A130" s="88" t="s">
        <v>475</v>
      </c>
      <c r="B130" s="727">
        <v>188</v>
      </c>
      <c r="C130" s="2225">
        <v>10</v>
      </c>
      <c r="D130" s="42">
        <f t="shared" si="117"/>
        <v>5.3191489361702127</v>
      </c>
      <c r="E130" s="41">
        <v>7</v>
      </c>
      <c r="F130" s="2254">
        <f t="shared" si="123"/>
        <v>3.7234042553191489</v>
      </c>
      <c r="G130" s="4340">
        <v>0</v>
      </c>
      <c r="H130" s="4341"/>
      <c r="I130" s="4342"/>
      <c r="J130" s="42">
        <f t="shared" si="124"/>
        <v>0</v>
      </c>
      <c r="K130" s="41">
        <v>23</v>
      </c>
      <c r="L130" s="2254">
        <f t="shared" si="118"/>
        <v>12.23404255319149</v>
      </c>
      <c r="M130" s="41">
        <v>34</v>
      </c>
      <c r="N130" s="2177">
        <f t="shared" si="119"/>
        <v>18.085106382978726</v>
      </c>
      <c r="O130" s="41">
        <v>16</v>
      </c>
      <c r="P130" s="2177">
        <f t="shared" si="120"/>
        <v>8.5106382978723403</v>
      </c>
      <c r="Q130" s="2225">
        <v>41</v>
      </c>
      <c r="R130" s="42">
        <f t="shared" si="121"/>
        <v>21.808510638297875</v>
      </c>
      <c r="S130" s="41">
        <v>57</v>
      </c>
      <c r="T130" s="2206">
        <f t="shared" si="122"/>
        <v>30.319148936170215</v>
      </c>
      <c r="U130" s="203"/>
      <c r="V130" s="203"/>
      <c r="W130" s="203"/>
      <c r="X130" s="203"/>
      <c r="Y130" s="203"/>
      <c r="Z130" s="203"/>
      <c r="AA130" s="203"/>
      <c r="AB130" s="203"/>
    </row>
    <row r="131" spans="1:29" s="55" customFormat="1" ht="11.25" customHeight="1">
      <c r="A131" s="28" t="s">
        <v>522</v>
      </c>
      <c r="B131" s="726">
        <v>339</v>
      </c>
      <c r="C131" s="2222">
        <v>49</v>
      </c>
      <c r="D131" s="32">
        <f t="shared" si="117"/>
        <v>14.454277286135694</v>
      </c>
      <c r="E131" s="31">
        <v>12</v>
      </c>
      <c r="F131" s="509">
        <f t="shared" si="123"/>
        <v>3.5398230088495577</v>
      </c>
      <c r="G131" s="4336">
        <v>0</v>
      </c>
      <c r="H131" s="4337"/>
      <c r="I131" s="4338"/>
      <c r="J131" s="32">
        <f t="shared" si="124"/>
        <v>0</v>
      </c>
      <c r="K131" s="31">
        <v>89</v>
      </c>
      <c r="L131" s="509">
        <f t="shared" si="118"/>
        <v>26.253687315634217</v>
      </c>
      <c r="M131" s="31">
        <v>52</v>
      </c>
      <c r="N131" s="2202">
        <f t="shared" si="119"/>
        <v>15.339233038348082</v>
      </c>
      <c r="O131" s="31">
        <v>24</v>
      </c>
      <c r="P131" s="2202">
        <f t="shared" si="120"/>
        <v>7.0796460176991154</v>
      </c>
      <c r="Q131" s="2222">
        <v>48</v>
      </c>
      <c r="R131" s="32">
        <f t="shared" si="121"/>
        <v>14.159292035398231</v>
      </c>
      <c r="S131" s="31">
        <v>65</v>
      </c>
      <c r="T131" s="2208">
        <f t="shared" si="122"/>
        <v>19.174041297935105</v>
      </c>
      <c r="U131" s="203"/>
      <c r="V131" s="203"/>
      <c r="W131" s="203"/>
      <c r="X131" s="203"/>
      <c r="Y131" s="203"/>
      <c r="Z131" s="203"/>
      <c r="AA131" s="203"/>
      <c r="AB131" s="203"/>
    </row>
    <row r="132" spans="1:29" s="55" customFormat="1" ht="11.25" customHeight="1">
      <c r="A132" s="89" t="s">
        <v>480</v>
      </c>
      <c r="B132" s="726">
        <v>263</v>
      </c>
      <c r="C132" s="2222">
        <v>39</v>
      </c>
      <c r="D132" s="32">
        <f t="shared" si="117"/>
        <v>14.82889733840304</v>
      </c>
      <c r="E132" s="31">
        <v>16</v>
      </c>
      <c r="F132" s="509">
        <f t="shared" si="123"/>
        <v>6.083650190114068</v>
      </c>
      <c r="G132" s="4343">
        <v>2</v>
      </c>
      <c r="H132" s="4344"/>
      <c r="I132" s="4345"/>
      <c r="J132" s="32">
        <f t="shared" si="124"/>
        <v>0.76045627376425851</v>
      </c>
      <c r="K132" s="31">
        <v>46</v>
      </c>
      <c r="L132" s="509">
        <f t="shared" si="118"/>
        <v>17.490494296577946</v>
      </c>
      <c r="M132" s="31">
        <v>34</v>
      </c>
      <c r="N132" s="2202">
        <f t="shared" si="119"/>
        <v>12.927756653992395</v>
      </c>
      <c r="O132" s="31">
        <v>17</v>
      </c>
      <c r="P132" s="2202">
        <f t="shared" si="120"/>
        <v>6.4638783269961975</v>
      </c>
      <c r="Q132" s="2222">
        <v>41</v>
      </c>
      <c r="R132" s="32">
        <f t="shared" si="121"/>
        <v>15.589353612167301</v>
      </c>
      <c r="S132" s="31">
        <v>68</v>
      </c>
      <c r="T132" s="2208">
        <f t="shared" si="122"/>
        <v>25.85551330798479</v>
      </c>
      <c r="U132" s="203"/>
      <c r="V132" s="203"/>
      <c r="W132"/>
      <c r="X132"/>
      <c r="Y132"/>
      <c r="Z132"/>
      <c r="AA132" s="203"/>
      <c r="AB132" s="203"/>
    </row>
    <row r="133" spans="1:29" s="55" customFormat="1" ht="11.25" customHeight="1">
      <c r="A133" s="89" t="s">
        <v>494</v>
      </c>
      <c r="B133" s="726">
        <v>171</v>
      </c>
      <c r="C133" s="2222">
        <v>16</v>
      </c>
      <c r="D133" s="32">
        <f t="shared" si="117"/>
        <v>9.3567251461988299</v>
      </c>
      <c r="E133" s="31">
        <v>13</v>
      </c>
      <c r="F133" s="509">
        <f t="shared" si="123"/>
        <v>7.6023391812865491</v>
      </c>
      <c r="G133" s="4343">
        <v>1</v>
      </c>
      <c r="H133" s="4344"/>
      <c r="I133" s="4345"/>
      <c r="J133" s="32">
        <f t="shared" si="124"/>
        <v>0.58479532163742687</v>
      </c>
      <c r="K133" s="31">
        <v>36</v>
      </c>
      <c r="L133" s="509">
        <f t="shared" si="118"/>
        <v>21.052631578947366</v>
      </c>
      <c r="M133" s="31">
        <v>25</v>
      </c>
      <c r="N133" s="2202">
        <f t="shared" si="119"/>
        <v>14.619883040935672</v>
      </c>
      <c r="O133" s="31">
        <v>17</v>
      </c>
      <c r="P133" s="2202">
        <f t="shared" si="120"/>
        <v>9.9415204678362574</v>
      </c>
      <c r="Q133" s="2222">
        <v>36</v>
      </c>
      <c r="R133" s="32">
        <f t="shared" si="121"/>
        <v>21.052631578947366</v>
      </c>
      <c r="S133" s="31">
        <v>27</v>
      </c>
      <c r="T133" s="2208">
        <f t="shared" si="122"/>
        <v>15.789473684210526</v>
      </c>
      <c r="U133" s="203"/>
      <c r="V133" s="203"/>
      <c r="W133"/>
      <c r="X133"/>
      <c r="Y133"/>
      <c r="Z133"/>
      <c r="AA133" s="203"/>
      <c r="AB133" s="203"/>
    </row>
    <row r="134" spans="1:29" s="55" customFormat="1" ht="11.25" customHeight="1">
      <c r="A134" s="88" t="s">
        <v>424</v>
      </c>
      <c r="B134" s="727">
        <v>187</v>
      </c>
      <c r="C134" s="2225">
        <v>14</v>
      </c>
      <c r="D134" s="42">
        <f t="shared" si="117"/>
        <v>7.4866310160427805</v>
      </c>
      <c r="E134" s="41">
        <v>8</v>
      </c>
      <c r="F134" s="2254">
        <f t="shared" si="123"/>
        <v>4.2780748663101598</v>
      </c>
      <c r="G134" s="4340">
        <v>0</v>
      </c>
      <c r="H134" s="4341"/>
      <c r="I134" s="4342"/>
      <c r="J134" s="42">
        <f t="shared" si="124"/>
        <v>0</v>
      </c>
      <c r="K134" s="41">
        <v>21</v>
      </c>
      <c r="L134" s="2254">
        <f t="shared" si="118"/>
        <v>11.229946524064172</v>
      </c>
      <c r="M134" s="41">
        <v>41</v>
      </c>
      <c r="N134" s="2177">
        <f t="shared" si="119"/>
        <v>21.925133689839569</v>
      </c>
      <c r="O134" s="41">
        <v>17</v>
      </c>
      <c r="P134" s="2177">
        <f t="shared" si="120"/>
        <v>9.0909090909090917</v>
      </c>
      <c r="Q134" s="2225">
        <v>36</v>
      </c>
      <c r="R134" s="42">
        <f t="shared" si="121"/>
        <v>19.251336898395721</v>
      </c>
      <c r="S134" s="41">
        <v>50</v>
      </c>
      <c r="T134" s="2206">
        <f t="shared" si="122"/>
        <v>26.737967914438503</v>
      </c>
      <c r="U134" s="203"/>
      <c r="V134" s="203"/>
      <c r="W134"/>
      <c r="X134"/>
      <c r="Y134"/>
      <c r="Z134"/>
      <c r="AA134" s="203"/>
      <c r="AB134" s="203"/>
    </row>
    <row r="135" spans="1:29" s="55" customFormat="1" ht="11.25" customHeight="1">
      <c r="A135" s="28" t="s">
        <v>412</v>
      </c>
      <c r="B135" s="726">
        <v>319</v>
      </c>
      <c r="C135" s="2222">
        <v>47</v>
      </c>
      <c r="D135" s="32">
        <f t="shared" si="117"/>
        <v>14.733542319749215</v>
      </c>
      <c r="E135" s="31">
        <v>23</v>
      </c>
      <c r="F135" s="509">
        <f t="shared" si="123"/>
        <v>7.2100313479623823</v>
      </c>
      <c r="G135" s="4336">
        <v>0</v>
      </c>
      <c r="H135" s="4337"/>
      <c r="I135" s="4338"/>
      <c r="J135" s="32">
        <f t="shared" si="124"/>
        <v>0</v>
      </c>
      <c r="K135" s="31">
        <v>58</v>
      </c>
      <c r="L135" s="509">
        <f t="shared" si="118"/>
        <v>18.181818181818183</v>
      </c>
      <c r="M135" s="31">
        <v>63</v>
      </c>
      <c r="N135" s="2202">
        <f t="shared" si="119"/>
        <v>19.749216300940439</v>
      </c>
      <c r="O135" s="31">
        <v>28</v>
      </c>
      <c r="P135" s="2202">
        <f t="shared" si="120"/>
        <v>8.7774294670846391</v>
      </c>
      <c r="Q135" s="2222">
        <v>51</v>
      </c>
      <c r="R135" s="32">
        <f t="shared" si="121"/>
        <v>15.987460815047022</v>
      </c>
      <c r="S135" s="31">
        <v>49</v>
      </c>
      <c r="T135" s="2208">
        <f t="shared" si="122"/>
        <v>15.360501567398119</v>
      </c>
      <c r="U135" s="203"/>
      <c r="V135" s="203"/>
      <c r="W135"/>
      <c r="X135"/>
      <c r="Y135"/>
      <c r="Z135"/>
      <c r="AA135" s="203"/>
      <c r="AB135" s="203"/>
    </row>
    <row r="136" spans="1:29" s="55" customFormat="1" ht="11.25" customHeight="1">
      <c r="A136" s="28" t="s">
        <v>207</v>
      </c>
      <c r="B136" s="726">
        <v>226</v>
      </c>
      <c r="C136" s="2222">
        <v>30</v>
      </c>
      <c r="D136" s="32">
        <f t="shared" si="117"/>
        <v>13.274336283185843</v>
      </c>
      <c r="E136" s="31">
        <v>16</v>
      </c>
      <c r="F136" s="509">
        <f t="shared" si="123"/>
        <v>7.0796460176991154</v>
      </c>
      <c r="G136" s="4343">
        <v>1</v>
      </c>
      <c r="H136" s="4344"/>
      <c r="I136" s="4345"/>
      <c r="J136" s="2207">
        <f t="shared" si="124"/>
        <v>0.44247787610619471</v>
      </c>
      <c r="K136" s="2235">
        <v>32</v>
      </c>
      <c r="L136" s="509">
        <f t="shared" si="118"/>
        <v>14.159292035398231</v>
      </c>
      <c r="M136" s="31">
        <v>59</v>
      </c>
      <c r="N136" s="2202">
        <f t="shared" si="119"/>
        <v>26.10619469026549</v>
      </c>
      <c r="O136" s="31">
        <v>21</v>
      </c>
      <c r="P136" s="2202">
        <f t="shared" si="120"/>
        <v>9.2920353982300892</v>
      </c>
      <c r="Q136" s="2222">
        <v>27</v>
      </c>
      <c r="R136" s="32">
        <f t="shared" si="121"/>
        <v>11.946902654867257</v>
      </c>
      <c r="S136" s="31">
        <v>40</v>
      </c>
      <c r="T136" s="2208">
        <f t="shared" si="122"/>
        <v>17.699115044247787</v>
      </c>
      <c r="U136" s="203"/>
      <c r="V136" s="203"/>
      <c r="W136"/>
      <c r="X136"/>
      <c r="Y136"/>
      <c r="Z136"/>
      <c r="AA136" s="203"/>
      <c r="AB136" s="203"/>
    </row>
    <row r="137" spans="1:29" s="55" customFormat="1" ht="11.25" customHeight="1">
      <c r="A137" s="50" t="s">
        <v>61</v>
      </c>
      <c r="B137" s="726">
        <v>178</v>
      </c>
      <c r="C137" s="2222">
        <v>18</v>
      </c>
      <c r="D137" s="32">
        <f t="shared" si="117"/>
        <v>10.112359550561797</v>
      </c>
      <c r="E137" s="31">
        <v>7</v>
      </c>
      <c r="F137" s="509">
        <f t="shared" si="123"/>
        <v>3.9325842696629212</v>
      </c>
      <c r="G137" s="828">
        <v>1</v>
      </c>
      <c r="H137" s="2207">
        <f t="shared" ref="H137:H145" si="125">SUM(G137/B137)*100</f>
        <v>0.5617977528089888</v>
      </c>
      <c r="I137" s="2211">
        <v>0</v>
      </c>
      <c r="J137" s="2207">
        <f t="shared" ref="J137:J145" si="126">SUM(I137/B137)*100</f>
        <v>0</v>
      </c>
      <c r="K137" s="2235">
        <v>26</v>
      </c>
      <c r="L137" s="509">
        <f t="shared" si="118"/>
        <v>14.606741573033707</v>
      </c>
      <c r="M137" s="31">
        <v>37</v>
      </c>
      <c r="N137" s="2202">
        <f t="shared" si="119"/>
        <v>20.786516853932586</v>
      </c>
      <c r="O137" s="31">
        <v>27</v>
      </c>
      <c r="P137" s="2202">
        <f t="shared" si="120"/>
        <v>15.168539325842698</v>
      </c>
      <c r="Q137" s="2222">
        <v>25</v>
      </c>
      <c r="R137" s="32">
        <f t="shared" si="121"/>
        <v>14.04494382022472</v>
      </c>
      <c r="S137" s="31">
        <v>37</v>
      </c>
      <c r="T137" s="2208">
        <f t="shared" si="122"/>
        <v>20.786516853932586</v>
      </c>
      <c r="U137" s="203"/>
      <c r="V137" s="203"/>
      <c r="W137"/>
      <c r="X137"/>
      <c r="Y137"/>
      <c r="Z137"/>
      <c r="AA137" s="203"/>
      <c r="AB137" s="203"/>
      <c r="AC137" s="418"/>
    </row>
    <row r="138" spans="1:29" s="55" customFormat="1" ht="11.25" customHeight="1">
      <c r="A138" s="50" t="s">
        <v>547</v>
      </c>
      <c r="B138" s="726">
        <v>199</v>
      </c>
      <c r="C138" s="2222">
        <v>23</v>
      </c>
      <c r="D138" s="32">
        <f t="shared" si="117"/>
        <v>11.557788944723619</v>
      </c>
      <c r="E138" s="31">
        <v>8</v>
      </c>
      <c r="F138" s="509">
        <f>SUM(E138/B138)*100</f>
        <v>4.0201005025125625</v>
      </c>
      <c r="G138" s="828">
        <v>0</v>
      </c>
      <c r="H138" s="32">
        <f t="shared" si="125"/>
        <v>0</v>
      </c>
      <c r="I138" s="828">
        <v>0</v>
      </c>
      <c r="J138" s="2207">
        <f t="shared" si="126"/>
        <v>0</v>
      </c>
      <c r="K138" s="31">
        <v>31</v>
      </c>
      <c r="L138" s="509">
        <f t="shared" si="118"/>
        <v>15.577889447236181</v>
      </c>
      <c r="M138" s="31">
        <v>37</v>
      </c>
      <c r="N138" s="2202">
        <f t="shared" si="119"/>
        <v>18.592964824120603</v>
      </c>
      <c r="O138" s="31">
        <v>12</v>
      </c>
      <c r="P138" s="2202">
        <f t="shared" si="120"/>
        <v>6.0301507537688437</v>
      </c>
      <c r="Q138" s="2222">
        <v>40</v>
      </c>
      <c r="R138" s="32">
        <f t="shared" si="121"/>
        <v>20.100502512562816</v>
      </c>
      <c r="S138" s="31">
        <v>48</v>
      </c>
      <c r="T138" s="2208">
        <f t="shared" si="122"/>
        <v>24.120603015075375</v>
      </c>
      <c r="U138" s="203"/>
      <c r="V138" s="203"/>
      <c r="W138"/>
      <c r="X138"/>
      <c r="Y138"/>
      <c r="Z138"/>
      <c r="AA138" s="203"/>
      <c r="AB138" s="203"/>
      <c r="AC138" s="418"/>
    </row>
    <row r="139" spans="1:29" s="55" customFormat="1" ht="11.25" customHeight="1">
      <c r="A139" s="660" t="s">
        <v>599</v>
      </c>
      <c r="B139" s="728">
        <v>288</v>
      </c>
      <c r="C139" s="2228">
        <v>49</v>
      </c>
      <c r="D139" s="155">
        <f t="shared" si="117"/>
        <v>17.013888888888889</v>
      </c>
      <c r="E139" s="2229">
        <v>15</v>
      </c>
      <c r="F139" s="414">
        <f t="shared" si="123"/>
        <v>5.2083333333333339</v>
      </c>
      <c r="G139" s="2213">
        <v>0</v>
      </c>
      <c r="H139" s="155">
        <f t="shared" si="125"/>
        <v>0</v>
      </c>
      <c r="I139" s="2213">
        <v>0</v>
      </c>
      <c r="J139" s="155">
        <f t="shared" si="126"/>
        <v>0</v>
      </c>
      <c r="K139" s="2229">
        <v>48</v>
      </c>
      <c r="L139" s="414">
        <f t="shared" si="118"/>
        <v>16.666666666666664</v>
      </c>
      <c r="M139" s="104">
        <v>53</v>
      </c>
      <c r="N139" s="2204">
        <f t="shared" si="119"/>
        <v>18.402777777777779</v>
      </c>
      <c r="O139" s="104">
        <v>24</v>
      </c>
      <c r="P139" s="155">
        <f t="shared" si="120"/>
        <v>8.3333333333333321</v>
      </c>
      <c r="Q139" s="2229">
        <v>63</v>
      </c>
      <c r="R139" s="155">
        <f t="shared" si="121"/>
        <v>21.875</v>
      </c>
      <c r="S139" s="104">
        <v>36</v>
      </c>
      <c r="T139" s="2214">
        <f t="shared" si="122"/>
        <v>12.5</v>
      </c>
      <c r="U139" s="203"/>
      <c r="V139" s="203"/>
      <c r="W139"/>
      <c r="X139"/>
      <c r="Y139"/>
      <c r="Z139"/>
      <c r="AA139" s="203"/>
      <c r="AB139" s="203"/>
      <c r="AC139" s="418"/>
    </row>
    <row r="140" spans="1:29" s="55" customFormat="1" ht="11.25" customHeight="1">
      <c r="A140" s="89" t="s">
        <v>626</v>
      </c>
      <c r="B140" s="726">
        <v>232</v>
      </c>
      <c r="C140" s="2222">
        <v>38</v>
      </c>
      <c r="D140" s="32">
        <f t="shared" si="117"/>
        <v>16.379310344827587</v>
      </c>
      <c r="E140" s="2223">
        <v>11</v>
      </c>
      <c r="F140" s="473">
        <f t="shared" si="123"/>
        <v>4.7413793103448274</v>
      </c>
      <c r="G140" s="2210">
        <v>0</v>
      </c>
      <c r="H140" s="32">
        <f t="shared" si="125"/>
        <v>0</v>
      </c>
      <c r="I140" s="2210">
        <v>0</v>
      </c>
      <c r="J140" s="32">
        <f t="shared" si="126"/>
        <v>0</v>
      </c>
      <c r="K140" s="2223">
        <v>34</v>
      </c>
      <c r="L140" s="473">
        <f t="shared" si="118"/>
        <v>14.655172413793101</v>
      </c>
      <c r="M140" s="31">
        <v>41</v>
      </c>
      <c r="N140" s="2202">
        <f t="shared" si="119"/>
        <v>17.672413793103448</v>
      </c>
      <c r="O140" s="31">
        <v>20</v>
      </c>
      <c r="P140" s="32">
        <f t="shared" si="120"/>
        <v>8.6206896551724146</v>
      </c>
      <c r="Q140" s="2223">
        <v>30</v>
      </c>
      <c r="R140" s="32">
        <f t="shared" si="121"/>
        <v>12.931034482758621</v>
      </c>
      <c r="S140" s="31">
        <v>58</v>
      </c>
      <c r="T140" s="2208">
        <f t="shared" si="122"/>
        <v>25</v>
      </c>
      <c r="U140" s="203"/>
      <c r="V140" s="203"/>
      <c r="W140"/>
      <c r="X140"/>
      <c r="Y140"/>
      <c r="Z140"/>
      <c r="AA140" s="203"/>
      <c r="AB140" s="203"/>
      <c r="AC140" s="418"/>
    </row>
    <row r="141" spans="1:29" s="55" customFormat="1" ht="11.25" customHeight="1">
      <c r="A141" s="89" t="s">
        <v>638</v>
      </c>
      <c r="B141" s="726">
        <v>172</v>
      </c>
      <c r="C141" s="2222">
        <v>37</v>
      </c>
      <c r="D141" s="32">
        <f t="shared" si="117"/>
        <v>21.511627906976745</v>
      </c>
      <c r="E141" s="2223">
        <v>8</v>
      </c>
      <c r="F141" s="473">
        <f t="shared" si="123"/>
        <v>4.6511627906976747</v>
      </c>
      <c r="G141" s="2210">
        <v>0</v>
      </c>
      <c r="H141" s="32">
        <f t="shared" si="125"/>
        <v>0</v>
      </c>
      <c r="I141" s="2210">
        <v>0</v>
      </c>
      <c r="J141" s="32">
        <f t="shared" si="126"/>
        <v>0</v>
      </c>
      <c r="K141" s="2223">
        <v>21</v>
      </c>
      <c r="L141" s="473">
        <f t="shared" si="118"/>
        <v>12.209302325581394</v>
      </c>
      <c r="M141" s="31">
        <v>23</v>
      </c>
      <c r="N141" s="2202">
        <f t="shared" si="119"/>
        <v>13.372093023255813</v>
      </c>
      <c r="O141" s="31">
        <v>21</v>
      </c>
      <c r="P141" s="32">
        <f t="shared" si="120"/>
        <v>12.209302325581394</v>
      </c>
      <c r="Q141" s="2223">
        <v>27</v>
      </c>
      <c r="R141" s="32">
        <f t="shared" si="121"/>
        <v>15.697674418604651</v>
      </c>
      <c r="S141" s="31">
        <v>35</v>
      </c>
      <c r="T141" s="2208">
        <f t="shared" si="122"/>
        <v>20.348837209302324</v>
      </c>
      <c r="U141" s="203"/>
      <c r="V141" s="203"/>
      <c r="W141"/>
      <c r="X141"/>
      <c r="Y141"/>
      <c r="Z141"/>
      <c r="AA141" s="203"/>
      <c r="AB141" s="203"/>
      <c r="AC141" s="203" t="s">
        <v>96</v>
      </c>
    </row>
    <row r="142" spans="1:29" s="55" customFormat="1" ht="11.25" customHeight="1">
      <c r="A142" s="51" t="s">
        <v>639</v>
      </c>
      <c r="B142" s="727">
        <v>183</v>
      </c>
      <c r="C142" s="2225">
        <v>17</v>
      </c>
      <c r="D142" s="42">
        <f t="shared" si="117"/>
        <v>9.2896174863387984</v>
      </c>
      <c r="E142" s="2181">
        <v>8</v>
      </c>
      <c r="F142" s="1237">
        <f>SUM(E142/B142)*100</f>
        <v>4.3715846994535523</v>
      </c>
      <c r="G142" s="2249">
        <v>2</v>
      </c>
      <c r="H142" s="42">
        <f t="shared" si="125"/>
        <v>1.0928961748633881</v>
      </c>
      <c r="I142" s="2249">
        <v>0</v>
      </c>
      <c r="J142" s="42">
        <f t="shared" si="126"/>
        <v>0</v>
      </c>
      <c r="K142" s="2181">
        <v>15</v>
      </c>
      <c r="L142" s="1237">
        <f t="shared" si="118"/>
        <v>8.1967213114754092</v>
      </c>
      <c r="M142" s="41">
        <v>33</v>
      </c>
      <c r="N142" s="2177">
        <f t="shared" si="119"/>
        <v>18.032786885245901</v>
      </c>
      <c r="O142" s="41">
        <v>16</v>
      </c>
      <c r="P142" s="42">
        <f t="shared" si="120"/>
        <v>8.7431693989071047</v>
      </c>
      <c r="Q142" s="2181">
        <v>32</v>
      </c>
      <c r="R142" s="42">
        <f t="shared" si="121"/>
        <v>17.486338797814209</v>
      </c>
      <c r="S142" s="41">
        <v>60</v>
      </c>
      <c r="T142" s="2206">
        <f t="shared" si="122"/>
        <v>32.786885245901637</v>
      </c>
      <c r="U142" s="203"/>
      <c r="V142" s="203"/>
      <c r="W142" s="20"/>
      <c r="X142" s="20"/>
      <c r="Y142" s="20"/>
      <c r="Z142" s="20"/>
      <c r="AA142" s="203"/>
      <c r="AB142" s="203"/>
      <c r="AC142" s="203"/>
    </row>
    <row r="143" spans="1:29" s="55" customFormat="1" ht="11.25" customHeight="1">
      <c r="A143" s="660" t="s">
        <v>689</v>
      </c>
      <c r="B143" s="728">
        <v>262</v>
      </c>
      <c r="C143" s="2228">
        <v>30</v>
      </c>
      <c r="D143" s="155">
        <f t="shared" si="117"/>
        <v>11.450381679389313</v>
      </c>
      <c r="E143" s="104">
        <v>14</v>
      </c>
      <c r="F143" s="414">
        <f t="shared" si="123"/>
        <v>5.343511450381679</v>
      </c>
      <c r="G143" s="2213">
        <v>1</v>
      </c>
      <c r="H143" s="155">
        <f t="shared" si="125"/>
        <v>0.38167938931297707</v>
      </c>
      <c r="I143" s="1524">
        <v>0</v>
      </c>
      <c r="J143" s="155">
        <f t="shared" si="126"/>
        <v>0</v>
      </c>
      <c r="K143" s="2229">
        <v>46</v>
      </c>
      <c r="L143" s="414">
        <f t="shared" si="118"/>
        <v>17.557251908396946</v>
      </c>
      <c r="M143" s="104">
        <v>43</v>
      </c>
      <c r="N143" s="155">
        <f t="shared" si="119"/>
        <v>16.412213740458014</v>
      </c>
      <c r="O143" s="104">
        <v>25</v>
      </c>
      <c r="P143" s="155">
        <f t="shared" si="120"/>
        <v>9.5419847328244281</v>
      </c>
      <c r="Q143" s="104">
        <v>46</v>
      </c>
      <c r="R143" s="155">
        <f t="shared" si="121"/>
        <v>17.557251908396946</v>
      </c>
      <c r="S143" s="104">
        <v>57</v>
      </c>
      <c r="T143" s="2214">
        <f t="shared" si="122"/>
        <v>21.755725190839694</v>
      </c>
      <c r="U143" s="203"/>
      <c r="V143" s="203"/>
      <c r="W143" s="100"/>
      <c r="X143" s="100"/>
      <c r="Y143" s="100"/>
      <c r="Z143" s="100"/>
      <c r="AA143" s="203"/>
      <c r="AB143" s="203"/>
      <c r="AC143" s="203"/>
    </row>
    <row r="144" spans="1:29" s="55" customFormat="1" ht="11.25" customHeight="1">
      <c r="A144" s="50" t="s">
        <v>707</v>
      </c>
      <c r="B144" s="726">
        <v>231</v>
      </c>
      <c r="C144" s="31">
        <v>26</v>
      </c>
      <c r="D144" s="32">
        <f t="shared" si="117"/>
        <v>11.255411255411255</v>
      </c>
      <c r="E144" s="2223">
        <v>9</v>
      </c>
      <c r="F144" s="473">
        <f t="shared" si="123"/>
        <v>3.8961038961038961</v>
      </c>
      <c r="G144" s="828">
        <v>0</v>
      </c>
      <c r="H144" s="32">
        <f t="shared" si="125"/>
        <v>0</v>
      </c>
      <c r="I144" s="2210">
        <v>0</v>
      </c>
      <c r="J144" s="32">
        <f t="shared" si="126"/>
        <v>0</v>
      </c>
      <c r="K144" s="31">
        <v>35</v>
      </c>
      <c r="L144" s="473">
        <f t="shared" si="118"/>
        <v>15.151515151515152</v>
      </c>
      <c r="M144" s="31">
        <v>28</v>
      </c>
      <c r="N144" s="2202">
        <f t="shared" si="119"/>
        <v>12.121212121212121</v>
      </c>
      <c r="O144" s="31">
        <v>19</v>
      </c>
      <c r="P144" s="32">
        <f t="shared" si="120"/>
        <v>8.2251082251082259</v>
      </c>
      <c r="Q144" s="2223">
        <v>36</v>
      </c>
      <c r="R144" s="32">
        <f t="shared" si="121"/>
        <v>15.584415584415584</v>
      </c>
      <c r="S144" s="31">
        <v>78</v>
      </c>
      <c r="T144" s="48">
        <f t="shared" si="122"/>
        <v>33.766233766233768</v>
      </c>
      <c r="U144" s="203"/>
      <c r="V144" s="203"/>
      <c r="W144"/>
      <c r="X144"/>
      <c r="Y144"/>
      <c r="Z144"/>
      <c r="AA144" s="203"/>
      <c r="AB144" s="203"/>
      <c r="AC144" s="203"/>
    </row>
    <row r="145" spans="1:29" s="55" customFormat="1" ht="11.25" customHeight="1">
      <c r="A145" s="50" t="s">
        <v>708</v>
      </c>
      <c r="B145" s="726">
        <v>145</v>
      </c>
      <c r="C145" s="2222">
        <v>6</v>
      </c>
      <c r="D145" s="32">
        <f t="shared" si="117"/>
        <v>4.1379310344827589</v>
      </c>
      <c r="E145" s="2223">
        <v>5</v>
      </c>
      <c r="F145" s="473">
        <f t="shared" si="123"/>
        <v>3.4482758620689653</v>
      </c>
      <c r="G145" s="2210">
        <v>1</v>
      </c>
      <c r="H145" s="32">
        <f t="shared" si="125"/>
        <v>0.68965517241379315</v>
      </c>
      <c r="I145" s="2210">
        <v>0</v>
      </c>
      <c r="J145" s="32">
        <f t="shared" si="126"/>
        <v>0</v>
      </c>
      <c r="K145" s="2223">
        <v>24</v>
      </c>
      <c r="L145" s="473">
        <f t="shared" si="118"/>
        <v>16.551724137931036</v>
      </c>
      <c r="M145" s="31">
        <v>29</v>
      </c>
      <c r="N145" s="2202">
        <f t="shared" si="119"/>
        <v>20</v>
      </c>
      <c r="O145" s="31">
        <v>9</v>
      </c>
      <c r="P145" s="32">
        <f t="shared" si="120"/>
        <v>6.2068965517241379</v>
      </c>
      <c r="Q145" s="2223">
        <v>30</v>
      </c>
      <c r="R145" s="32">
        <f t="shared" si="121"/>
        <v>20.689655172413794</v>
      </c>
      <c r="S145" s="31">
        <v>41</v>
      </c>
      <c r="T145" s="2208">
        <f t="shared" si="122"/>
        <v>28.27586206896552</v>
      </c>
      <c r="U145" s="203"/>
      <c r="V145" s="203"/>
      <c r="W145"/>
      <c r="X145"/>
      <c r="Y145"/>
      <c r="Z145"/>
      <c r="AA145" s="203"/>
      <c r="AB145" s="203"/>
      <c r="AC145" s="203"/>
    </row>
    <row r="146" spans="1:29" s="55" customFormat="1" ht="11.25" customHeight="1">
      <c r="A146" s="51" t="s">
        <v>709</v>
      </c>
      <c r="B146" s="727">
        <v>173</v>
      </c>
      <c r="C146" s="2225">
        <v>14</v>
      </c>
      <c r="D146" s="42">
        <f t="shared" ref="D146:D158" si="127">SUM(C146/B146)*100</f>
        <v>8.0924855491329488</v>
      </c>
      <c r="E146" s="2181">
        <v>6</v>
      </c>
      <c r="F146" s="1237">
        <f t="shared" ref="F146:F158" si="128">SUM(E146/B146)*100</f>
        <v>3.4682080924855487</v>
      </c>
      <c r="G146" s="2249">
        <v>2</v>
      </c>
      <c r="H146" s="42">
        <f t="shared" ref="H146:H158" si="129">SUM(G146/B146)*100</f>
        <v>1.1560693641618496</v>
      </c>
      <c r="I146" s="2249">
        <v>0</v>
      </c>
      <c r="J146" s="42">
        <f t="shared" ref="J146:J158" si="130">SUM(I146/B146)*100</f>
        <v>0</v>
      </c>
      <c r="K146" s="2181">
        <v>16</v>
      </c>
      <c r="L146" s="1237">
        <f t="shared" ref="L146:L158" si="131">SUM(K146/B146)*100</f>
        <v>9.2485549132947966</v>
      </c>
      <c r="M146" s="41">
        <v>28</v>
      </c>
      <c r="N146" s="2177">
        <f t="shared" ref="N146:N158" si="132">SUM(M146/B146)*100</f>
        <v>16.184971098265898</v>
      </c>
      <c r="O146" s="41">
        <v>34</v>
      </c>
      <c r="P146" s="42">
        <f t="shared" ref="P146:P158" si="133">SUM(O146/B146)*100</f>
        <v>19.653179190751445</v>
      </c>
      <c r="Q146" s="2181">
        <v>31</v>
      </c>
      <c r="R146" s="42">
        <f t="shared" ref="R146:R158" si="134">SUM(Q146/B146)*100</f>
        <v>17.919075144508671</v>
      </c>
      <c r="S146" s="41">
        <v>42</v>
      </c>
      <c r="T146" s="2206">
        <f t="shared" ref="T146:T158" si="135">SUM(S146/B146)*100</f>
        <v>24.277456647398843</v>
      </c>
      <c r="U146" s="203"/>
      <c r="V146" s="203"/>
      <c r="W146"/>
      <c r="X146"/>
      <c r="Y146"/>
      <c r="Z146"/>
      <c r="AA146" s="203"/>
      <c r="AB146" s="203"/>
      <c r="AC146" s="203"/>
    </row>
    <row r="147" spans="1:29" s="55" customFormat="1" ht="11.25" customHeight="1">
      <c r="A147" s="660" t="s">
        <v>725</v>
      </c>
      <c r="B147" s="728">
        <v>271</v>
      </c>
      <c r="C147" s="2228">
        <v>55</v>
      </c>
      <c r="D147" s="155">
        <f t="shared" si="127"/>
        <v>20.29520295202952</v>
      </c>
      <c r="E147" s="104">
        <v>11</v>
      </c>
      <c r="F147" s="414">
        <f t="shared" si="128"/>
        <v>4.0590405904059041</v>
      </c>
      <c r="G147" s="2213">
        <v>0</v>
      </c>
      <c r="H147" s="155">
        <f t="shared" si="129"/>
        <v>0</v>
      </c>
      <c r="I147" s="1524">
        <v>0</v>
      </c>
      <c r="J147" s="155">
        <f t="shared" si="130"/>
        <v>0</v>
      </c>
      <c r="K147" s="2229">
        <v>47</v>
      </c>
      <c r="L147" s="414">
        <f t="shared" si="131"/>
        <v>17.343173431734318</v>
      </c>
      <c r="M147" s="104">
        <v>44</v>
      </c>
      <c r="N147" s="155">
        <f t="shared" si="132"/>
        <v>16.236162361623617</v>
      </c>
      <c r="O147" s="104">
        <v>19</v>
      </c>
      <c r="P147" s="155">
        <f t="shared" si="133"/>
        <v>7.0110701107011062</v>
      </c>
      <c r="Q147" s="104">
        <v>52</v>
      </c>
      <c r="R147" s="155">
        <f t="shared" si="134"/>
        <v>19.188191881918819</v>
      </c>
      <c r="S147" s="104">
        <v>43</v>
      </c>
      <c r="T147" s="2214">
        <f t="shared" si="135"/>
        <v>15.867158671586715</v>
      </c>
      <c r="U147" s="203"/>
      <c r="V147" s="3439"/>
      <c r="W147" s="3438"/>
      <c r="X147" s="3438"/>
      <c r="Y147" s="3438"/>
      <c r="Z147" s="3438"/>
      <c r="AA147" s="3439"/>
      <c r="AB147" s="3439"/>
      <c r="AC147" s="3439">
        <f>SUM(I147,G147,S147,O147,M147,K147,E147,C147)-B147</f>
        <v>-52</v>
      </c>
    </row>
    <row r="148" spans="1:29" s="55" customFormat="1" ht="11.25" customHeight="1">
      <c r="A148" s="50" t="s">
        <v>726</v>
      </c>
      <c r="B148" s="726">
        <v>220</v>
      </c>
      <c r="C148" s="31">
        <v>27</v>
      </c>
      <c r="D148" s="32">
        <f t="shared" si="127"/>
        <v>12.272727272727273</v>
      </c>
      <c r="E148" s="2223">
        <v>5</v>
      </c>
      <c r="F148" s="473">
        <f t="shared" si="128"/>
        <v>2.2727272727272729</v>
      </c>
      <c r="G148" s="828">
        <v>2</v>
      </c>
      <c r="H148" s="32">
        <f t="shared" si="129"/>
        <v>0.90909090909090906</v>
      </c>
      <c r="I148" s="2210">
        <v>0</v>
      </c>
      <c r="J148" s="32">
        <f t="shared" si="130"/>
        <v>0</v>
      </c>
      <c r="K148" s="31">
        <v>38</v>
      </c>
      <c r="L148" s="473">
        <f t="shared" si="131"/>
        <v>17.272727272727273</v>
      </c>
      <c r="M148" s="31">
        <v>26</v>
      </c>
      <c r="N148" s="2202">
        <f t="shared" si="132"/>
        <v>11.818181818181818</v>
      </c>
      <c r="O148" s="31">
        <v>29</v>
      </c>
      <c r="P148" s="32">
        <f t="shared" si="133"/>
        <v>13.18181818181818</v>
      </c>
      <c r="Q148" s="2223">
        <v>37</v>
      </c>
      <c r="R148" s="32">
        <f t="shared" si="134"/>
        <v>16.818181818181817</v>
      </c>
      <c r="S148" s="31">
        <v>56</v>
      </c>
      <c r="T148" s="48">
        <f t="shared" si="135"/>
        <v>25.454545454545453</v>
      </c>
      <c r="U148" s="203"/>
      <c r="V148" s="3439"/>
      <c r="W148" s="3438"/>
      <c r="X148" s="3438"/>
      <c r="Y148" s="3438"/>
      <c r="Z148" s="3438"/>
      <c r="AA148" s="3439"/>
      <c r="AB148" s="3439"/>
      <c r="AC148" s="3439">
        <f>SUM(I148,G148,S148,O148,M148,K148,E148,C148)-B148</f>
        <v>-37</v>
      </c>
    </row>
    <row r="149" spans="1:29" ht="13.5" customHeight="1">
      <c r="A149" s="50" t="s">
        <v>727</v>
      </c>
      <c r="B149" s="726">
        <v>139</v>
      </c>
      <c r="C149" s="2222">
        <v>6</v>
      </c>
      <c r="D149" s="32">
        <f t="shared" si="127"/>
        <v>4.3165467625899279</v>
      </c>
      <c r="E149" s="2223">
        <v>4</v>
      </c>
      <c r="F149" s="473">
        <f t="shared" si="128"/>
        <v>2.877697841726619</v>
      </c>
      <c r="G149" s="2210">
        <v>1</v>
      </c>
      <c r="H149" s="32">
        <f t="shared" si="129"/>
        <v>0.71942446043165476</v>
      </c>
      <c r="I149" s="2210">
        <v>0</v>
      </c>
      <c r="J149" s="32">
        <f t="shared" si="130"/>
        <v>0</v>
      </c>
      <c r="K149" s="2223">
        <v>19</v>
      </c>
      <c r="L149" s="473">
        <f t="shared" si="131"/>
        <v>13.669064748201439</v>
      </c>
      <c r="M149" s="31">
        <v>25</v>
      </c>
      <c r="N149" s="2202">
        <f t="shared" si="132"/>
        <v>17.985611510791365</v>
      </c>
      <c r="O149" s="31">
        <v>19</v>
      </c>
      <c r="P149" s="32">
        <f t="shared" si="133"/>
        <v>13.669064748201439</v>
      </c>
      <c r="Q149" s="2223">
        <v>28</v>
      </c>
      <c r="R149" s="32">
        <f t="shared" si="134"/>
        <v>20.14388489208633</v>
      </c>
      <c r="S149" s="31">
        <v>37</v>
      </c>
      <c r="T149" s="2208">
        <f t="shared" si="135"/>
        <v>26.618705035971225</v>
      </c>
      <c r="V149" s="3438"/>
      <c r="W149" s="4185"/>
      <c r="X149" s="4185"/>
      <c r="Y149" s="4185"/>
      <c r="Z149" s="4185"/>
      <c r="AA149" s="3438"/>
      <c r="AB149" s="3438"/>
      <c r="AC149" s="3439">
        <f t="shared" ref="AC149" si="136">SUM(I149,G149,S149,O149,M149,K149,E149,C149)-B149</f>
        <v>-28</v>
      </c>
    </row>
    <row r="150" spans="1:29" ht="13.5" customHeight="1">
      <c r="A150" s="51" t="s">
        <v>728</v>
      </c>
      <c r="B150" s="727">
        <v>142</v>
      </c>
      <c r="C150" s="2225">
        <v>9</v>
      </c>
      <c r="D150" s="42">
        <f t="shared" si="127"/>
        <v>6.3380281690140841</v>
      </c>
      <c r="E150" s="2181">
        <v>4</v>
      </c>
      <c r="F150" s="1237">
        <f t="shared" si="128"/>
        <v>2.8169014084507045</v>
      </c>
      <c r="G150" s="2249">
        <v>0</v>
      </c>
      <c r="H150" s="42">
        <f t="shared" si="129"/>
        <v>0</v>
      </c>
      <c r="I150" s="2249">
        <v>0</v>
      </c>
      <c r="J150" s="42">
        <f t="shared" si="130"/>
        <v>0</v>
      </c>
      <c r="K150" s="2181">
        <v>14</v>
      </c>
      <c r="L150" s="1237">
        <f t="shared" si="131"/>
        <v>9.8591549295774641</v>
      </c>
      <c r="M150" s="41">
        <v>31</v>
      </c>
      <c r="N150" s="2177">
        <f t="shared" si="132"/>
        <v>21.830985915492956</v>
      </c>
      <c r="O150" s="41">
        <v>23</v>
      </c>
      <c r="P150" s="42">
        <f t="shared" si="133"/>
        <v>16.197183098591552</v>
      </c>
      <c r="Q150" s="2181">
        <v>24</v>
      </c>
      <c r="R150" s="42">
        <f t="shared" si="134"/>
        <v>16.901408450704224</v>
      </c>
      <c r="S150" s="41">
        <v>37</v>
      </c>
      <c r="T150" s="2206">
        <f t="shared" si="135"/>
        <v>26.056338028169012</v>
      </c>
      <c r="V150" s="3438"/>
      <c r="W150" s="3439"/>
      <c r="X150" s="3439"/>
      <c r="Y150" s="3439"/>
      <c r="Z150" s="3439"/>
      <c r="AA150" s="3438"/>
      <c r="AB150" s="3438"/>
      <c r="AC150" s="3439">
        <f t="shared" ref="AC150:AC158" si="137">SUM(I150,G150,S150,O150,M150,K150,E150,C150)-B150</f>
        <v>-24</v>
      </c>
    </row>
    <row r="151" spans="1:29" ht="13.5" customHeight="1">
      <c r="A151" s="660" t="s">
        <v>765</v>
      </c>
      <c r="B151" s="726">
        <v>239</v>
      </c>
      <c r="C151" s="2222">
        <v>27</v>
      </c>
      <c r="D151" s="32">
        <f t="shared" si="127"/>
        <v>11.297071129707113</v>
      </c>
      <c r="E151" s="2223">
        <v>11</v>
      </c>
      <c r="F151" s="473">
        <f t="shared" si="128"/>
        <v>4.6025104602510458</v>
      </c>
      <c r="G151" s="2210">
        <v>1</v>
      </c>
      <c r="H151" s="32">
        <f t="shared" si="129"/>
        <v>0.41841004184100417</v>
      </c>
      <c r="I151" s="2210">
        <v>1</v>
      </c>
      <c r="J151" s="32">
        <f t="shared" si="130"/>
        <v>0.41841004184100417</v>
      </c>
      <c r="K151" s="2223">
        <v>42</v>
      </c>
      <c r="L151" s="473">
        <f t="shared" si="131"/>
        <v>17.573221757322173</v>
      </c>
      <c r="M151" s="31">
        <v>43</v>
      </c>
      <c r="N151" s="2202">
        <f t="shared" si="132"/>
        <v>17.99163179916318</v>
      </c>
      <c r="O151" s="31">
        <v>20</v>
      </c>
      <c r="P151" s="32">
        <f t="shared" si="133"/>
        <v>8.3682008368200833</v>
      </c>
      <c r="Q151" s="2223">
        <v>43</v>
      </c>
      <c r="R151" s="32">
        <f t="shared" si="134"/>
        <v>17.99163179916318</v>
      </c>
      <c r="S151" s="31">
        <v>51</v>
      </c>
      <c r="T151" s="2208">
        <f t="shared" si="135"/>
        <v>21.338912133891213</v>
      </c>
      <c r="V151" s="3438"/>
      <c r="W151" s="3439"/>
      <c r="X151" s="3439"/>
      <c r="Y151" s="3439"/>
      <c r="Z151" s="3439"/>
      <c r="AA151" s="3438"/>
      <c r="AB151" s="3438"/>
      <c r="AC151" s="3439">
        <f t="shared" si="137"/>
        <v>-43</v>
      </c>
    </row>
    <row r="152" spans="1:29" ht="13.5" customHeight="1">
      <c r="A152" s="50" t="s">
        <v>769</v>
      </c>
      <c r="B152" s="726">
        <v>195</v>
      </c>
      <c r="C152" s="2222">
        <v>25</v>
      </c>
      <c r="D152" s="32">
        <f t="shared" si="127"/>
        <v>12.820512820512819</v>
      </c>
      <c r="E152" s="2223">
        <v>12</v>
      </c>
      <c r="F152" s="473">
        <f t="shared" si="128"/>
        <v>6.1538461538461542</v>
      </c>
      <c r="G152" s="2210">
        <v>1</v>
      </c>
      <c r="H152" s="32">
        <f t="shared" si="129"/>
        <v>0.51282051282051277</v>
      </c>
      <c r="I152" s="2210">
        <v>0</v>
      </c>
      <c r="J152" s="32">
        <f t="shared" si="130"/>
        <v>0</v>
      </c>
      <c r="K152" s="2223">
        <v>24</v>
      </c>
      <c r="L152" s="473">
        <f t="shared" si="131"/>
        <v>12.307692307692308</v>
      </c>
      <c r="M152" s="31">
        <v>37</v>
      </c>
      <c r="N152" s="2202">
        <f t="shared" si="132"/>
        <v>18.974358974358974</v>
      </c>
      <c r="O152" s="31">
        <v>17</v>
      </c>
      <c r="P152" s="32">
        <f t="shared" si="133"/>
        <v>8.7179487179487172</v>
      </c>
      <c r="Q152" s="2223">
        <v>38</v>
      </c>
      <c r="R152" s="32">
        <f t="shared" si="134"/>
        <v>19.487179487179489</v>
      </c>
      <c r="S152" s="31">
        <v>41</v>
      </c>
      <c r="T152" s="2208">
        <f t="shared" si="135"/>
        <v>21.025641025641026</v>
      </c>
      <c r="V152" s="3439"/>
      <c r="W152" s="3439"/>
      <c r="X152" s="3439"/>
      <c r="Y152" s="3439"/>
      <c r="Z152" s="3439"/>
      <c r="AA152" s="3438"/>
      <c r="AB152" s="3438"/>
      <c r="AC152" s="3439">
        <f t="shared" si="137"/>
        <v>-38</v>
      </c>
    </row>
    <row r="153" spans="1:29" ht="13.5" customHeight="1">
      <c r="A153" s="50" t="s">
        <v>755</v>
      </c>
      <c r="B153" s="726">
        <v>168</v>
      </c>
      <c r="C153" s="2222">
        <v>17</v>
      </c>
      <c r="D153" s="32">
        <f t="shared" si="127"/>
        <v>10.119047619047619</v>
      </c>
      <c r="E153" s="2223">
        <v>4</v>
      </c>
      <c r="F153" s="473">
        <f t="shared" si="128"/>
        <v>2.3809523809523809</v>
      </c>
      <c r="G153" s="2210">
        <v>2</v>
      </c>
      <c r="H153" s="32">
        <f t="shared" si="129"/>
        <v>1.1904761904761905</v>
      </c>
      <c r="I153" s="2210">
        <v>0</v>
      </c>
      <c r="J153" s="32">
        <f t="shared" si="130"/>
        <v>0</v>
      </c>
      <c r="K153" s="2223">
        <v>15</v>
      </c>
      <c r="L153" s="473">
        <f t="shared" si="131"/>
        <v>8.9285714285714288</v>
      </c>
      <c r="M153" s="31">
        <v>36</v>
      </c>
      <c r="N153" s="2202">
        <f t="shared" si="132"/>
        <v>21.428571428571427</v>
      </c>
      <c r="O153" s="31">
        <v>16</v>
      </c>
      <c r="P153" s="32">
        <f t="shared" si="133"/>
        <v>9.5238095238095237</v>
      </c>
      <c r="Q153" s="2223">
        <v>42</v>
      </c>
      <c r="R153" s="32">
        <f t="shared" si="134"/>
        <v>25</v>
      </c>
      <c r="S153" s="31">
        <v>36</v>
      </c>
      <c r="T153" s="2208">
        <f t="shared" si="135"/>
        <v>21.428571428571427</v>
      </c>
      <c r="V153" s="3439"/>
      <c r="W153" s="3438"/>
      <c r="X153" s="3439"/>
      <c r="Y153" s="3438"/>
      <c r="Z153" s="3438"/>
      <c r="AA153" s="3438"/>
      <c r="AB153" s="3438"/>
      <c r="AC153" s="3439">
        <f t="shared" si="137"/>
        <v>-42</v>
      </c>
    </row>
    <row r="154" spans="1:29" ht="13.5" customHeight="1">
      <c r="A154" s="51" t="s">
        <v>770</v>
      </c>
      <c r="B154" s="727">
        <v>161</v>
      </c>
      <c r="C154" s="2225">
        <v>4</v>
      </c>
      <c r="D154" s="42">
        <f t="shared" si="127"/>
        <v>2.4844720496894408</v>
      </c>
      <c r="E154" s="2181">
        <v>4</v>
      </c>
      <c r="F154" s="1237">
        <f t="shared" si="128"/>
        <v>2.4844720496894408</v>
      </c>
      <c r="G154" s="2249">
        <v>1</v>
      </c>
      <c r="H154" s="42">
        <f t="shared" si="129"/>
        <v>0.6211180124223602</v>
      </c>
      <c r="I154" s="2249">
        <v>0</v>
      </c>
      <c r="J154" s="42">
        <f t="shared" si="130"/>
        <v>0</v>
      </c>
      <c r="K154" s="2181">
        <v>12</v>
      </c>
      <c r="L154" s="1237">
        <f t="shared" si="131"/>
        <v>7.4534161490683228</v>
      </c>
      <c r="M154" s="41">
        <v>35</v>
      </c>
      <c r="N154" s="2177">
        <f t="shared" si="132"/>
        <v>21.739130434782609</v>
      </c>
      <c r="O154" s="41">
        <v>26</v>
      </c>
      <c r="P154" s="42">
        <f t="shared" si="133"/>
        <v>16.149068322981368</v>
      </c>
      <c r="Q154" s="2181">
        <v>31</v>
      </c>
      <c r="R154" s="42">
        <f t="shared" si="134"/>
        <v>19.254658385093169</v>
      </c>
      <c r="S154" s="41">
        <v>50</v>
      </c>
      <c r="T154" s="2206">
        <f t="shared" si="135"/>
        <v>31.05590062111801</v>
      </c>
      <c r="V154" s="3439"/>
      <c r="W154" s="3438"/>
      <c r="X154" s="3438"/>
      <c r="Y154" s="3438"/>
      <c r="Z154" s="3438"/>
      <c r="AA154" s="3438"/>
      <c r="AB154" s="3438"/>
      <c r="AC154" s="3439">
        <f t="shared" si="137"/>
        <v>-29</v>
      </c>
    </row>
    <row r="155" spans="1:29" ht="13.5" customHeight="1">
      <c r="A155" s="50" t="s">
        <v>792</v>
      </c>
      <c r="B155" s="726">
        <v>217</v>
      </c>
      <c r="C155" s="2222">
        <v>38</v>
      </c>
      <c r="D155" s="32">
        <f t="shared" si="127"/>
        <v>17.511520737327189</v>
      </c>
      <c r="E155" s="2223">
        <v>9</v>
      </c>
      <c r="F155" s="473">
        <f t="shared" si="128"/>
        <v>4.1474654377880187</v>
      </c>
      <c r="G155" s="2210">
        <v>0</v>
      </c>
      <c r="H155" s="32">
        <f t="shared" si="129"/>
        <v>0</v>
      </c>
      <c r="I155" s="2210">
        <v>0</v>
      </c>
      <c r="J155" s="32">
        <f t="shared" si="130"/>
        <v>0</v>
      </c>
      <c r="K155" s="2223">
        <v>28</v>
      </c>
      <c r="L155" s="473">
        <f t="shared" si="131"/>
        <v>12.903225806451612</v>
      </c>
      <c r="M155" s="31">
        <v>41</v>
      </c>
      <c r="N155" s="2202">
        <f t="shared" si="132"/>
        <v>18.894009216589861</v>
      </c>
      <c r="O155" s="31">
        <v>20</v>
      </c>
      <c r="P155" s="32">
        <f t="shared" si="133"/>
        <v>9.216589861751153</v>
      </c>
      <c r="Q155" s="2223">
        <v>48</v>
      </c>
      <c r="R155" s="32">
        <f t="shared" si="134"/>
        <v>22.119815668202765</v>
      </c>
      <c r="S155" s="31">
        <v>33</v>
      </c>
      <c r="T155" s="2208">
        <f t="shared" si="135"/>
        <v>15.207373271889402</v>
      </c>
      <c r="V155" s="3439"/>
      <c r="W155" s="3438"/>
      <c r="X155" s="3438"/>
      <c r="Y155" s="3438"/>
      <c r="Z155" s="3438"/>
      <c r="AA155" s="3438"/>
      <c r="AB155" s="3438"/>
      <c r="AC155" s="3439">
        <f t="shared" si="137"/>
        <v>-48</v>
      </c>
    </row>
    <row r="156" spans="1:29" ht="13.5" customHeight="1">
      <c r="A156" s="50" t="s">
        <v>798</v>
      </c>
      <c r="B156" s="726">
        <v>177</v>
      </c>
      <c r="C156" s="2222">
        <v>17</v>
      </c>
      <c r="D156" s="32">
        <f t="shared" si="127"/>
        <v>9.6045197740112993</v>
      </c>
      <c r="E156" s="2223">
        <v>8</v>
      </c>
      <c r="F156" s="473">
        <f t="shared" si="128"/>
        <v>4.5197740112994351</v>
      </c>
      <c r="G156" s="2210">
        <v>1</v>
      </c>
      <c r="H156" s="32">
        <f t="shared" si="129"/>
        <v>0.56497175141242939</v>
      </c>
      <c r="I156" s="2210">
        <v>0</v>
      </c>
      <c r="J156" s="32">
        <f t="shared" si="130"/>
        <v>0</v>
      </c>
      <c r="K156" s="2223">
        <v>20</v>
      </c>
      <c r="L156" s="473">
        <f t="shared" si="131"/>
        <v>11.299435028248588</v>
      </c>
      <c r="M156" s="31">
        <v>42</v>
      </c>
      <c r="N156" s="2202">
        <f t="shared" si="132"/>
        <v>23.728813559322035</v>
      </c>
      <c r="O156" s="31">
        <v>29</v>
      </c>
      <c r="P156" s="32">
        <f t="shared" si="133"/>
        <v>16.38418079096045</v>
      </c>
      <c r="Q156" s="2223">
        <v>22</v>
      </c>
      <c r="R156" s="32">
        <f t="shared" si="134"/>
        <v>12.429378531073446</v>
      </c>
      <c r="S156" s="31">
        <v>38</v>
      </c>
      <c r="T156" s="2208">
        <f t="shared" si="135"/>
        <v>21.468926553672315</v>
      </c>
      <c r="V156" s="3439"/>
      <c r="W156" s="3438"/>
      <c r="X156" s="3438"/>
      <c r="Y156" s="3438"/>
      <c r="Z156" s="3438"/>
      <c r="AA156" s="3438"/>
      <c r="AB156" s="3438"/>
      <c r="AC156" s="3439">
        <f t="shared" si="137"/>
        <v>-22</v>
      </c>
    </row>
    <row r="157" spans="1:29" ht="13.5" customHeight="1">
      <c r="A157" s="50" t="s">
        <v>787</v>
      </c>
      <c r="B157" s="726">
        <v>127</v>
      </c>
      <c r="C157" s="2222">
        <v>8</v>
      </c>
      <c r="D157" s="32">
        <f t="shared" si="127"/>
        <v>6.2992125984251963</v>
      </c>
      <c r="E157" s="2223">
        <v>5</v>
      </c>
      <c r="F157" s="473">
        <f t="shared" si="128"/>
        <v>3.9370078740157481</v>
      </c>
      <c r="G157" s="2210">
        <v>0</v>
      </c>
      <c r="H157" s="32">
        <f t="shared" si="129"/>
        <v>0</v>
      </c>
      <c r="I157" s="2210">
        <v>0</v>
      </c>
      <c r="J157" s="32">
        <f t="shared" si="130"/>
        <v>0</v>
      </c>
      <c r="K157" s="2223">
        <v>14</v>
      </c>
      <c r="L157" s="473">
        <f t="shared" si="131"/>
        <v>11.023622047244094</v>
      </c>
      <c r="M157" s="31">
        <v>25</v>
      </c>
      <c r="N157" s="2202">
        <f t="shared" si="132"/>
        <v>19.685039370078741</v>
      </c>
      <c r="O157" s="31">
        <v>20</v>
      </c>
      <c r="P157" s="32">
        <f t="shared" si="133"/>
        <v>15.748031496062993</v>
      </c>
      <c r="Q157" s="2223">
        <v>25</v>
      </c>
      <c r="R157" s="32">
        <f t="shared" si="134"/>
        <v>19.685039370078741</v>
      </c>
      <c r="S157" s="31">
        <v>30</v>
      </c>
      <c r="T157" s="2208">
        <f t="shared" si="135"/>
        <v>23.622047244094489</v>
      </c>
      <c r="V157" s="3439"/>
      <c r="W157" s="3438"/>
      <c r="X157" s="3438"/>
      <c r="Y157" s="3438"/>
      <c r="Z157" s="3438"/>
      <c r="AA157" s="3438"/>
      <c r="AB157" s="3438"/>
      <c r="AC157" s="3439">
        <f t="shared" si="137"/>
        <v>-25</v>
      </c>
    </row>
    <row r="158" spans="1:29" ht="13.5" customHeight="1">
      <c r="A158" s="51" t="s">
        <v>799</v>
      </c>
      <c r="B158" s="727">
        <v>159</v>
      </c>
      <c r="C158" s="2308">
        <v>7</v>
      </c>
      <c r="D158" s="42">
        <f t="shared" si="127"/>
        <v>4.4025157232704402</v>
      </c>
      <c r="E158" s="2309">
        <v>7</v>
      </c>
      <c r="F158" s="1237">
        <f t="shared" si="128"/>
        <v>4.4025157232704402</v>
      </c>
      <c r="G158" s="2306">
        <v>0</v>
      </c>
      <c r="H158" s="42">
        <f t="shared" si="129"/>
        <v>0</v>
      </c>
      <c r="I158" s="2306">
        <v>0</v>
      </c>
      <c r="J158" s="42">
        <f t="shared" si="130"/>
        <v>0</v>
      </c>
      <c r="K158" s="2309">
        <v>12</v>
      </c>
      <c r="L158" s="1237">
        <f t="shared" si="131"/>
        <v>7.5471698113207548</v>
      </c>
      <c r="M158" s="41">
        <v>30</v>
      </c>
      <c r="N158" s="2304">
        <f t="shared" si="132"/>
        <v>18.867924528301888</v>
      </c>
      <c r="O158" s="41">
        <v>29</v>
      </c>
      <c r="P158" s="42">
        <f t="shared" si="133"/>
        <v>18.238993710691823</v>
      </c>
      <c r="Q158" s="2309">
        <v>34</v>
      </c>
      <c r="R158" s="42">
        <f t="shared" si="134"/>
        <v>21.383647798742139</v>
      </c>
      <c r="S158" s="41">
        <v>40</v>
      </c>
      <c r="T158" s="2305">
        <f t="shared" si="135"/>
        <v>25.157232704402517</v>
      </c>
      <c r="V158" s="3439"/>
      <c r="W158" s="3438"/>
      <c r="X158" s="3438"/>
      <c r="Y158" s="3438"/>
      <c r="Z158" s="3438"/>
      <c r="AA158" s="3438"/>
      <c r="AB158" s="3438"/>
      <c r="AC158" s="3439">
        <f t="shared" si="137"/>
        <v>-34</v>
      </c>
    </row>
    <row r="159" spans="1:29" ht="13.5" customHeight="1">
      <c r="A159" s="50" t="s">
        <v>825</v>
      </c>
      <c r="B159" s="726">
        <v>228</v>
      </c>
      <c r="C159" s="2434">
        <v>24</v>
      </c>
      <c r="D159" s="32">
        <f t="shared" ref="D159:D166" si="138">SUM(C159/B159)*100</f>
        <v>10.526315789473683</v>
      </c>
      <c r="E159" s="2435">
        <v>12</v>
      </c>
      <c r="F159" s="473">
        <f t="shared" ref="F159" si="139">SUM(E159/B159)*100</f>
        <v>5.2631578947368416</v>
      </c>
      <c r="G159" s="2432">
        <v>0</v>
      </c>
      <c r="H159" s="32">
        <f t="shared" ref="H159" si="140">SUM(G159/B159)*100</f>
        <v>0</v>
      </c>
      <c r="I159" s="2432">
        <v>0</v>
      </c>
      <c r="J159" s="32">
        <f t="shared" ref="J159" si="141">SUM(I159/B159)*100</f>
        <v>0</v>
      </c>
      <c r="K159" s="2435">
        <v>29</v>
      </c>
      <c r="L159" s="473">
        <f t="shared" ref="L159" si="142">SUM(K159/B159)*100</f>
        <v>12.719298245614036</v>
      </c>
      <c r="M159" s="31">
        <v>39</v>
      </c>
      <c r="N159" s="2429">
        <f t="shared" ref="N159" si="143">SUM(M159/B159)*100</f>
        <v>17.105263157894736</v>
      </c>
      <c r="O159" s="31">
        <v>22</v>
      </c>
      <c r="P159" s="32">
        <f t="shared" ref="P159" si="144">SUM(O159/B159)*100</f>
        <v>9.6491228070175428</v>
      </c>
      <c r="Q159" s="2435">
        <v>43</v>
      </c>
      <c r="R159" s="32">
        <f t="shared" ref="R159" si="145">SUM(Q159/B159)*100</f>
        <v>18.859649122807017</v>
      </c>
      <c r="S159" s="31">
        <v>59</v>
      </c>
      <c r="T159" s="2431">
        <f t="shared" ref="T159" si="146">SUM(S159/B159)*100</f>
        <v>25.877192982456144</v>
      </c>
      <c r="V159" s="3439"/>
      <c r="W159" s="3438"/>
      <c r="X159" s="3438"/>
      <c r="Y159" s="3438"/>
      <c r="Z159" s="3438"/>
      <c r="AA159" s="3438"/>
      <c r="AB159" s="3438"/>
      <c r="AC159" s="3439">
        <f t="shared" ref="AC159" si="147">SUM(I159,G159,S159,O159,M159,K159,E159,C159)-B159</f>
        <v>-43</v>
      </c>
    </row>
    <row r="160" spans="1:29" ht="13.5" customHeight="1">
      <c r="A160" s="50" t="s">
        <v>829</v>
      </c>
      <c r="B160" s="726">
        <v>181</v>
      </c>
      <c r="C160" s="2603">
        <v>19</v>
      </c>
      <c r="D160" s="2607">
        <f t="shared" si="138"/>
        <v>10.497237569060774</v>
      </c>
      <c r="E160" s="2604">
        <v>7</v>
      </c>
      <c r="F160" s="473">
        <f t="shared" ref="F160:F166" si="148">SUM(E160/B160)*100</f>
        <v>3.867403314917127</v>
      </c>
      <c r="G160" s="2600">
        <v>0</v>
      </c>
      <c r="H160" s="2607">
        <f t="shared" ref="H160" si="149">SUM(G160/B160)*100</f>
        <v>0</v>
      </c>
      <c r="I160" s="2600">
        <v>0</v>
      </c>
      <c r="J160" s="2607">
        <f t="shared" ref="J160:J166" si="150">SUM(I160/B160)*100</f>
        <v>0</v>
      </c>
      <c r="K160" s="2604">
        <v>23</v>
      </c>
      <c r="L160" s="473">
        <f t="shared" ref="L160:L166" si="151">SUM(K160/B160)*100</f>
        <v>12.707182320441991</v>
      </c>
      <c r="M160" s="31">
        <v>33</v>
      </c>
      <c r="N160" s="2593">
        <f t="shared" ref="N160:N166" si="152">SUM(M160/B160)*100</f>
        <v>18.232044198895029</v>
      </c>
      <c r="O160" s="31">
        <v>24</v>
      </c>
      <c r="P160" s="2607">
        <f t="shared" ref="P160:P166" si="153">SUM(O160/B160)*100</f>
        <v>13.259668508287293</v>
      </c>
      <c r="Q160" s="2604">
        <v>31</v>
      </c>
      <c r="R160" s="2607">
        <f t="shared" ref="R160:R166" si="154">SUM(Q160/B160)*100</f>
        <v>17.127071823204421</v>
      </c>
      <c r="S160" s="31">
        <v>44</v>
      </c>
      <c r="T160" s="2596">
        <f t="shared" ref="T160:T163" si="155">SUM(S160/B160)*100</f>
        <v>24.30939226519337</v>
      </c>
      <c r="V160" s="3439"/>
      <c r="W160" s="3438"/>
      <c r="X160" s="3438"/>
      <c r="Y160" s="3438"/>
      <c r="Z160" s="3438"/>
      <c r="AA160" s="3438"/>
      <c r="AB160" s="3438"/>
      <c r="AC160" s="3439">
        <f t="shared" ref="AC160:AC166" si="156">SUM(I160,G160,S160,O160,M160,K160,E160,C160)-B160</f>
        <v>-31</v>
      </c>
    </row>
    <row r="161" spans="1:29" ht="13.5" customHeight="1">
      <c r="A161" s="50" t="s">
        <v>844</v>
      </c>
      <c r="B161" s="726">
        <v>114</v>
      </c>
      <c r="C161" s="2603">
        <v>5</v>
      </c>
      <c r="D161" s="2607">
        <f t="shared" si="138"/>
        <v>4.3859649122807012</v>
      </c>
      <c r="E161" s="2604">
        <v>5</v>
      </c>
      <c r="F161" s="473">
        <f t="shared" si="148"/>
        <v>4.3859649122807012</v>
      </c>
      <c r="G161" s="2600">
        <v>0</v>
      </c>
      <c r="H161" s="2607">
        <v>0</v>
      </c>
      <c r="I161" s="2600">
        <v>0</v>
      </c>
      <c r="J161" s="2607">
        <f t="shared" si="150"/>
        <v>0</v>
      </c>
      <c r="K161" s="2604">
        <v>12</v>
      </c>
      <c r="L161" s="473">
        <f t="shared" si="151"/>
        <v>10.526315789473683</v>
      </c>
      <c r="M161" s="31">
        <v>18</v>
      </c>
      <c r="N161" s="2593">
        <f t="shared" si="152"/>
        <v>15.789473684210526</v>
      </c>
      <c r="O161" s="31">
        <v>10</v>
      </c>
      <c r="P161" s="2607">
        <f t="shared" si="153"/>
        <v>8.7719298245614024</v>
      </c>
      <c r="Q161" s="2604">
        <v>30</v>
      </c>
      <c r="R161" s="2607">
        <f t="shared" si="154"/>
        <v>26.315789473684209</v>
      </c>
      <c r="S161" s="31">
        <v>34</v>
      </c>
      <c r="T161" s="2596">
        <f t="shared" si="155"/>
        <v>29.82456140350877</v>
      </c>
      <c r="V161" s="3439"/>
      <c r="W161" s="3438"/>
      <c r="X161" s="3438"/>
      <c r="Y161" s="3438"/>
      <c r="Z161" s="3438"/>
      <c r="AA161" s="3438"/>
      <c r="AB161" s="3438"/>
      <c r="AC161" s="3439">
        <f t="shared" si="156"/>
        <v>-30</v>
      </c>
    </row>
    <row r="162" spans="1:29" ht="13.5" customHeight="1">
      <c r="A162" s="50" t="s">
        <v>845</v>
      </c>
      <c r="B162" s="2622">
        <v>162</v>
      </c>
      <c r="C162" s="2286">
        <v>10</v>
      </c>
      <c r="D162" s="2299">
        <f t="shared" si="138"/>
        <v>6.1728395061728394</v>
      </c>
      <c r="E162" s="2605">
        <v>3</v>
      </c>
      <c r="F162" s="2623">
        <f t="shared" si="148"/>
        <v>1.8518518518518516</v>
      </c>
      <c r="G162" s="2598">
        <v>0</v>
      </c>
      <c r="H162" s="2299">
        <v>0</v>
      </c>
      <c r="I162" s="2598">
        <v>0</v>
      </c>
      <c r="J162" s="2299">
        <f t="shared" si="150"/>
        <v>0</v>
      </c>
      <c r="K162" s="2605">
        <v>17</v>
      </c>
      <c r="L162" s="2623">
        <f t="shared" si="151"/>
        <v>10.493827160493826</v>
      </c>
      <c r="M162" s="2617">
        <v>34</v>
      </c>
      <c r="N162" s="2597">
        <f t="shared" si="152"/>
        <v>20.987654320987652</v>
      </c>
      <c r="O162" s="2617">
        <v>24</v>
      </c>
      <c r="P162" s="2299">
        <f t="shared" si="153"/>
        <v>14.814814814814813</v>
      </c>
      <c r="Q162" s="2605">
        <v>28</v>
      </c>
      <c r="R162" s="2299">
        <f t="shared" si="154"/>
        <v>17.283950617283949</v>
      </c>
      <c r="S162" s="2617">
        <v>46</v>
      </c>
      <c r="T162" s="2611">
        <f t="shared" si="155"/>
        <v>28.39506172839506</v>
      </c>
      <c r="V162" s="3439"/>
      <c r="W162" s="3438"/>
      <c r="X162" s="3438"/>
      <c r="Y162" s="3438"/>
      <c r="Z162" s="3438"/>
      <c r="AA162" s="3438"/>
      <c r="AB162" s="3438"/>
      <c r="AC162" s="3439">
        <f t="shared" si="156"/>
        <v>-28</v>
      </c>
    </row>
    <row r="163" spans="1:29" ht="13.5" customHeight="1">
      <c r="A163" s="2884" t="s">
        <v>846</v>
      </c>
      <c r="B163" s="2885">
        <v>305</v>
      </c>
      <c r="C163" s="2603">
        <v>74</v>
      </c>
      <c r="D163" s="2607">
        <f>SUM(C163/B163)*100</f>
        <v>24.262295081967213</v>
      </c>
      <c r="E163" s="2604">
        <v>12</v>
      </c>
      <c r="F163" s="473">
        <f t="shared" si="148"/>
        <v>3.9344262295081971</v>
      </c>
      <c r="G163" s="2600">
        <v>0</v>
      </c>
      <c r="H163" s="2677">
        <v>0</v>
      </c>
      <c r="I163" s="2600">
        <v>0</v>
      </c>
      <c r="J163" s="2607">
        <f t="shared" si="150"/>
        <v>0</v>
      </c>
      <c r="K163" s="2604">
        <v>31</v>
      </c>
      <c r="L163" s="473">
        <f t="shared" si="151"/>
        <v>10.163934426229508</v>
      </c>
      <c r="M163" s="31">
        <v>31</v>
      </c>
      <c r="N163" s="2593">
        <f t="shared" si="152"/>
        <v>10.163934426229508</v>
      </c>
      <c r="O163" s="31">
        <v>43</v>
      </c>
      <c r="P163" s="2607">
        <f t="shared" si="153"/>
        <v>14.098360655737704</v>
      </c>
      <c r="Q163" s="2604">
        <v>69</v>
      </c>
      <c r="R163" s="2607">
        <f t="shared" si="154"/>
        <v>22.622950819672131</v>
      </c>
      <c r="S163" s="31">
        <v>45</v>
      </c>
      <c r="T163" s="2867">
        <f t="shared" si="155"/>
        <v>14.754098360655737</v>
      </c>
      <c r="U163" s="2262"/>
      <c r="V163" s="3371"/>
      <c r="W163" s="2850"/>
      <c r="X163" s="3438"/>
      <c r="Y163" s="3438"/>
      <c r="Z163" s="3438"/>
      <c r="AA163" s="3438"/>
      <c r="AB163" s="3438"/>
      <c r="AC163" s="3439">
        <f t="shared" si="156"/>
        <v>-69</v>
      </c>
    </row>
    <row r="164" spans="1:29" ht="13.5" customHeight="1">
      <c r="A164" s="2565" t="s">
        <v>868</v>
      </c>
      <c r="B164" s="2885">
        <v>221</v>
      </c>
      <c r="C164" s="2801">
        <v>35</v>
      </c>
      <c r="D164" s="2803">
        <f t="shared" ref="D164" si="157">SUM(C164/B164)*100</f>
        <v>15.837104072398189</v>
      </c>
      <c r="E164" s="2802">
        <v>6</v>
      </c>
      <c r="F164" s="473">
        <f t="shared" ref="F164" si="158">SUM(E164/B164)*100</f>
        <v>2.7149321266968327</v>
      </c>
      <c r="G164" s="2800">
        <v>0</v>
      </c>
      <c r="H164" s="2803">
        <v>0</v>
      </c>
      <c r="I164" s="2800">
        <v>0</v>
      </c>
      <c r="J164" s="2803">
        <f t="shared" ref="J164" si="159">SUM(I164/B164)*100</f>
        <v>0</v>
      </c>
      <c r="K164" s="2802">
        <v>23</v>
      </c>
      <c r="L164" s="473">
        <f t="shared" ref="L164" si="160">SUM(K164/B164)*100</f>
        <v>10.407239819004525</v>
      </c>
      <c r="M164" s="31">
        <v>33</v>
      </c>
      <c r="N164" s="2798">
        <f t="shared" ref="N164" si="161">SUM(M164/B164)*100</f>
        <v>14.932126696832579</v>
      </c>
      <c r="O164" s="31">
        <v>30</v>
      </c>
      <c r="P164" s="2803">
        <f t="shared" ref="P164" si="162">SUM(O164/B164)*100</f>
        <v>13.574660633484163</v>
      </c>
      <c r="Q164" s="2802">
        <v>47</v>
      </c>
      <c r="R164" s="2803">
        <f t="shared" ref="R164" si="163">SUM(Q164/B164)*100</f>
        <v>21.266968325791854</v>
      </c>
      <c r="S164" s="31">
        <v>47</v>
      </c>
      <c r="T164" s="2867">
        <f t="shared" ref="T164" si="164">SUM(S164/B164)*100</f>
        <v>21.266968325791854</v>
      </c>
      <c r="U164" s="2262"/>
      <c r="V164" s="3371"/>
      <c r="W164" s="3438"/>
      <c r="X164" s="3438"/>
      <c r="Y164" s="3438"/>
      <c r="Z164" s="3438"/>
      <c r="AA164" s="3438"/>
      <c r="AB164" s="3438"/>
      <c r="AC164" s="3439">
        <f t="shared" ref="AC164" si="165">SUM(I164,G164,S164,O164,M164,K164,E164,C164)-B164</f>
        <v>-47</v>
      </c>
    </row>
    <row r="165" spans="1:29" ht="13.5" customHeight="1">
      <c r="A165" s="2565" t="s">
        <v>881</v>
      </c>
      <c r="B165" s="2885">
        <v>158</v>
      </c>
      <c r="C165" s="2863">
        <v>16</v>
      </c>
      <c r="D165" s="2865">
        <f t="shared" si="138"/>
        <v>10.126582278481013</v>
      </c>
      <c r="E165" s="2864">
        <v>2</v>
      </c>
      <c r="F165" s="473">
        <f t="shared" si="148"/>
        <v>1.2658227848101267</v>
      </c>
      <c r="G165" s="2862">
        <v>0</v>
      </c>
      <c r="H165" s="2865">
        <v>0</v>
      </c>
      <c r="I165" s="2862">
        <v>0</v>
      </c>
      <c r="J165" s="2865">
        <f t="shared" si="150"/>
        <v>0</v>
      </c>
      <c r="K165" s="2864">
        <v>23</v>
      </c>
      <c r="L165" s="473">
        <f t="shared" si="151"/>
        <v>14.556962025316455</v>
      </c>
      <c r="M165" s="31">
        <v>21</v>
      </c>
      <c r="N165" s="2861">
        <f t="shared" si="152"/>
        <v>13.291139240506327</v>
      </c>
      <c r="O165" s="31">
        <v>33</v>
      </c>
      <c r="P165" s="2865">
        <f t="shared" si="153"/>
        <v>20.88607594936709</v>
      </c>
      <c r="Q165" s="2864">
        <v>27</v>
      </c>
      <c r="R165" s="2865">
        <f t="shared" si="154"/>
        <v>17.088607594936708</v>
      </c>
      <c r="S165" s="31">
        <v>36</v>
      </c>
      <c r="T165" s="2867">
        <f t="shared" ref="T165:T170" si="166">SUM(S165/B165)*100</f>
        <v>22.784810126582279</v>
      </c>
      <c r="U165" s="2906"/>
      <c r="V165" s="3371"/>
      <c r="W165" s="3438"/>
      <c r="X165" s="3438"/>
      <c r="Y165" s="3438"/>
      <c r="Z165" s="3438"/>
      <c r="AA165" s="3438"/>
      <c r="AB165" s="3438"/>
      <c r="AC165" s="3439">
        <f t="shared" si="156"/>
        <v>-27</v>
      </c>
    </row>
    <row r="166" spans="1:29" ht="13.5" customHeight="1">
      <c r="A166" s="50" t="s">
        <v>898</v>
      </c>
      <c r="B166" s="2622">
        <v>175</v>
      </c>
      <c r="C166" s="2286">
        <v>11</v>
      </c>
      <c r="D166" s="2299">
        <f t="shared" si="138"/>
        <v>6.2857142857142865</v>
      </c>
      <c r="E166" s="3005">
        <v>5</v>
      </c>
      <c r="F166" s="2623">
        <f t="shared" si="148"/>
        <v>2.8571428571428572</v>
      </c>
      <c r="G166" s="2997">
        <v>0</v>
      </c>
      <c r="H166" s="2299">
        <v>0</v>
      </c>
      <c r="I166" s="2997">
        <v>0</v>
      </c>
      <c r="J166" s="2299">
        <f t="shared" si="150"/>
        <v>0</v>
      </c>
      <c r="K166" s="3005">
        <v>7</v>
      </c>
      <c r="L166" s="2623">
        <f t="shared" si="151"/>
        <v>4</v>
      </c>
      <c r="M166" s="2617">
        <v>37</v>
      </c>
      <c r="N166" s="2995">
        <f t="shared" si="152"/>
        <v>21.142857142857142</v>
      </c>
      <c r="O166" s="2617">
        <v>47</v>
      </c>
      <c r="P166" s="2299">
        <f t="shared" si="153"/>
        <v>26.857142857142858</v>
      </c>
      <c r="Q166" s="3005">
        <v>26</v>
      </c>
      <c r="R166" s="2299">
        <f t="shared" si="154"/>
        <v>14.857142857142858</v>
      </c>
      <c r="S166" s="2617">
        <v>42</v>
      </c>
      <c r="T166" s="2999">
        <f t="shared" si="166"/>
        <v>24</v>
      </c>
      <c r="V166" s="3439"/>
      <c r="W166" s="3438"/>
      <c r="X166" s="3438"/>
      <c r="Y166" s="3438"/>
      <c r="Z166" s="3438"/>
      <c r="AA166" s="3438"/>
      <c r="AB166" s="3438"/>
      <c r="AC166" s="3439">
        <f t="shared" si="156"/>
        <v>-26</v>
      </c>
    </row>
    <row r="167" spans="1:29" ht="13.5" customHeight="1">
      <c r="A167" s="2884" t="s">
        <v>905</v>
      </c>
      <c r="B167" s="2885">
        <v>278</v>
      </c>
      <c r="C167" s="3423">
        <v>57</v>
      </c>
      <c r="D167" s="3426">
        <f t="shared" ref="D167" si="167">SUM(C167/B167)*100</f>
        <v>20.503597122302157</v>
      </c>
      <c r="E167" s="3424">
        <v>16</v>
      </c>
      <c r="F167" s="473">
        <f t="shared" ref="F167" si="168">SUM(E167/B167)*100</f>
        <v>5.755395683453238</v>
      </c>
      <c r="G167" s="3422">
        <v>0</v>
      </c>
      <c r="H167" s="3426">
        <v>0</v>
      </c>
      <c r="I167" s="3422">
        <v>0</v>
      </c>
      <c r="J167" s="3426">
        <f t="shared" ref="J167" si="169">SUM(I167/B167)*100</f>
        <v>0</v>
      </c>
      <c r="K167" s="3424">
        <v>32</v>
      </c>
      <c r="L167" s="473">
        <f t="shared" ref="L167" si="170">SUM(K167/B167)*100</f>
        <v>11.510791366906476</v>
      </c>
      <c r="M167" s="31">
        <v>34</v>
      </c>
      <c r="N167" s="3421">
        <f t="shared" ref="N167" si="171">SUM(M167/B167)*100</f>
        <v>12.23021582733813</v>
      </c>
      <c r="O167" s="31">
        <v>45</v>
      </c>
      <c r="P167" s="3426">
        <f t="shared" ref="P167" si="172">SUM(O167/B167)*100</f>
        <v>16.187050359712231</v>
      </c>
      <c r="Q167" s="3424">
        <v>51</v>
      </c>
      <c r="R167" s="3426">
        <f t="shared" ref="R167" si="173">SUM(Q167/B167)*100</f>
        <v>18.345323741007196</v>
      </c>
      <c r="S167" s="31">
        <v>43</v>
      </c>
      <c r="T167" s="3421">
        <f t="shared" si="166"/>
        <v>15.467625899280577</v>
      </c>
      <c r="U167" s="2262"/>
      <c r="V167" s="3371">
        <f>B167-C167-E167-G167-I167-K167-M167-O167-S167</f>
        <v>51</v>
      </c>
      <c r="W167" s="2850">
        <f>T167+R167+P167+N167+L167+J167+H167+F167+D167</f>
        <v>100</v>
      </c>
      <c r="X167" s="3438"/>
      <c r="Y167" s="3438"/>
      <c r="Z167" s="3438"/>
      <c r="AA167" s="3438"/>
      <c r="AB167" s="3438"/>
      <c r="AC167" s="3439">
        <f t="shared" ref="AC167" si="174">SUM(I167,G167,S167,O167,M167,K167,E167,C167)-B167</f>
        <v>-51</v>
      </c>
    </row>
    <row r="168" spans="1:29" ht="13.5" customHeight="1">
      <c r="A168" s="2565" t="s">
        <v>919</v>
      </c>
      <c r="B168" s="2885">
        <v>200</v>
      </c>
      <c r="C168" s="3685">
        <v>28</v>
      </c>
      <c r="D168" s="3691">
        <f t="shared" ref="D168" si="175">SUM(C168/B168)*100</f>
        <v>14.000000000000002</v>
      </c>
      <c r="E168" s="3686">
        <v>8</v>
      </c>
      <c r="F168" s="473">
        <f t="shared" ref="F168" si="176">SUM(E168/B168)*100</f>
        <v>4</v>
      </c>
      <c r="G168" s="3682">
        <v>2</v>
      </c>
      <c r="H168" s="3691">
        <f t="shared" ref="H168" si="177">SUM(G168/B168)*100</f>
        <v>1</v>
      </c>
      <c r="I168" s="3682">
        <v>0</v>
      </c>
      <c r="J168" s="3691">
        <f t="shared" ref="J168" si="178">SUM(I168/B168)*100</f>
        <v>0</v>
      </c>
      <c r="K168" s="3686">
        <v>28</v>
      </c>
      <c r="L168" s="473">
        <f t="shared" ref="L168" si="179">SUM(K168/B168)*100</f>
        <v>14.000000000000002</v>
      </c>
      <c r="M168" s="31">
        <v>28</v>
      </c>
      <c r="N168" s="3676">
        <f t="shared" ref="N168" si="180">SUM(M168/B168)*100</f>
        <v>14.000000000000002</v>
      </c>
      <c r="O168" s="31">
        <v>20</v>
      </c>
      <c r="P168" s="3691">
        <f t="shared" ref="P168" si="181">SUM(O168/B168)*100</f>
        <v>10</v>
      </c>
      <c r="Q168" s="3686">
        <v>35</v>
      </c>
      <c r="R168" s="3691">
        <f t="shared" ref="R168" si="182">SUM(Q168/B168)*100</f>
        <v>17.5</v>
      </c>
      <c r="S168" s="31">
        <v>51</v>
      </c>
      <c r="T168" s="3676">
        <f t="shared" si="166"/>
        <v>25.5</v>
      </c>
      <c r="U168" s="2262"/>
      <c r="V168" s="3371"/>
      <c r="W168" s="3438"/>
      <c r="X168" s="3438"/>
      <c r="Y168" s="3438"/>
      <c r="Z168" s="3438"/>
      <c r="AA168" s="3438"/>
      <c r="AB168" s="3438"/>
      <c r="AC168" s="3439">
        <f t="shared" ref="AC168" si="183">SUM(I168,G168,S168,O168,M168,K168,E168,C168)-B168</f>
        <v>-35</v>
      </c>
    </row>
    <row r="169" spans="1:29" ht="13.5" customHeight="1">
      <c r="A169" s="2565" t="s">
        <v>926</v>
      </c>
      <c r="B169" s="2885">
        <v>122</v>
      </c>
      <c r="C169" s="4155">
        <v>13</v>
      </c>
      <c r="D169" s="4159">
        <f t="shared" ref="D169" si="184">SUM(C169/B169)*100</f>
        <v>10.655737704918032</v>
      </c>
      <c r="E169" s="4156">
        <v>5</v>
      </c>
      <c r="F169" s="473">
        <f t="shared" ref="F169" si="185">SUM(E169/B169)*100</f>
        <v>4.0983606557377046</v>
      </c>
      <c r="G169" s="4154">
        <v>0</v>
      </c>
      <c r="H169" s="4159">
        <f t="shared" ref="H169" si="186">SUM(G169/B169)*100</f>
        <v>0</v>
      </c>
      <c r="I169" s="4154">
        <v>0</v>
      </c>
      <c r="J169" s="4159">
        <f t="shared" ref="J169" si="187">SUM(I169/B169)*100</f>
        <v>0</v>
      </c>
      <c r="K169" s="4156">
        <v>14</v>
      </c>
      <c r="L169" s="473">
        <f t="shared" ref="L169" si="188">SUM(K169/B169)*100</f>
        <v>11.475409836065573</v>
      </c>
      <c r="M169" s="31">
        <v>27</v>
      </c>
      <c r="N169" s="4153">
        <f t="shared" ref="N169" si="189">SUM(M169/B169)*100</f>
        <v>22.131147540983605</v>
      </c>
      <c r="O169" s="31">
        <v>10</v>
      </c>
      <c r="P169" s="4159">
        <f t="shared" ref="P169" si="190">SUM(O169/B169)*100</f>
        <v>8.1967213114754092</v>
      </c>
      <c r="Q169" s="4156">
        <v>27</v>
      </c>
      <c r="R169" s="4159">
        <f t="shared" ref="R169" si="191">SUM(Q169/B169)*100</f>
        <v>22.131147540983605</v>
      </c>
      <c r="S169" s="31">
        <v>26</v>
      </c>
      <c r="T169" s="4153">
        <f t="shared" si="166"/>
        <v>21.311475409836063</v>
      </c>
      <c r="U169" s="2906"/>
      <c r="V169" s="3371">
        <f>B169-C169-E169-G169-I169-K169-M169-O169-S169</f>
        <v>27</v>
      </c>
      <c r="W169" s="3438">
        <f>T169+R169+P169+N169+L169+J169+H169+F169+D169</f>
        <v>100</v>
      </c>
      <c r="X169" s="3438"/>
      <c r="Y169" s="3438"/>
      <c r="Z169" s="3438"/>
      <c r="AA169" s="3438"/>
      <c r="AB169" s="3438"/>
      <c r="AC169" s="3439">
        <f t="shared" ref="AC169" si="192">SUM(I169,G169,S169,O169,M169,K169,E169,C169)-B169</f>
        <v>-27</v>
      </c>
    </row>
    <row r="170" spans="1:29" s="2866" customFormat="1" ht="13.5" customHeight="1" thickBot="1">
      <c r="A170" s="3373" t="s">
        <v>936</v>
      </c>
      <c r="B170" s="3374">
        <v>173</v>
      </c>
      <c r="C170" s="52">
        <v>30</v>
      </c>
      <c r="D170" s="4160">
        <f t="shared" ref="D170" si="193">SUM(C170/B170)*100</f>
        <v>17.341040462427745</v>
      </c>
      <c r="E170" s="52">
        <v>4</v>
      </c>
      <c r="F170" s="3375">
        <f t="shared" ref="F170" si="194">SUM(E170/B170)*100</f>
        <v>2.3121387283236992</v>
      </c>
      <c r="G170" s="3376">
        <v>0</v>
      </c>
      <c r="H170" s="4160">
        <f t="shared" ref="H170" si="195">SUM(G170/B170)*100</f>
        <v>0</v>
      </c>
      <c r="I170" s="3376">
        <v>0</v>
      </c>
      <c r="J170" s="4160">
        <f t="shared" ref="J170" si="196">SUM(I170/B170)*100</f>
        <v>0</v>
      </c>
      <c r="K170" s="52">
        <v>12</v>
      </c>
      <c r="L170" s="3375">
        <f t="shared" ref="L170" si="197">SUM(K170/B170)*100</f>
        <v>6.9364161849710975</v>
      </c>
      <c r="M170" s="52">
        <v>35</v>
      </c>
      <c r="N170" s="4160">
        <f t="shared" ref="N170" si="198">SUM(M170/B170)*100</f>
        <v>20.23121387283237</v>
      </c>
      <c r="O170" s="52">
        <v>19</v>
      </c>
      <c r="P170" s="4160">
        <f t="shared" ref="P170" si="199">SUM(O170/B170)*100</f>
        <v>10.982658959537572</v>
      </c>
      <c r="Q170" s="52">
        <v>39</v>
      </c>
      <c r="R170" s="4160">
        <f t="shared" ref="R170" si="200">SUM(Q170/B170)*100</f>
        <v>22.543352601156069</v>
      </c>
      <c r="S170" s="52">
        <v>34</v>
      </c>
      <c r="T170" s="4161">
        <f t="shared" si="166"/>
        <v>19.653179190751445</v>
      </c>
      <c r="U170" s="3022"/>
      <c r="V170" s="3371">
        <f>B170-C170-E170-G170-I170-K170-M170-O170-S170</f>
        <v>39</v>
      </c>
      <c r="W170" s="3438">
        <f>T170+R170+P170+N170+L170+J170+H170+F170+D170</f>
        <v>100</v>
      </c>
      <c r="X170" s="3438"/>
      <c r="Y170" s="3438"/>
      <c r="Z170" s="3438"/>
      <c r="AA170" s="3438"/>
      <c r="AB170" s="3438"/>
      <c r="AC170" s="3439">
        <f t="shared" ref="AC170" si="201">SUM(I170,G170,S170,O170,M170,K170,E170,C170)-B170</f>
        <v>-39</v>
      </c>
    </row>
    <row r="171" spans="1:29" ht="14.25" customHeight="1">
      <c r="A171" s="49" t="s">
        <v>883</v>
      </c>
      <c r="E171" s="55"/>
      <c r="F171" s="55"/>
      <c r="G171" s="55"/>
      <c r="H171" s="55"/>
      <c r="I171" s="55"/>
      <c r="J171" s="55"/>
      <c r="K171" s="55"/>
      <c r="L171" s="55"/>
      <c r="M171" s="55"/>
      <c r="N171" s="55"/>
      <c r="O171" s="55"/>
      <c r="P171" s="55"/>
      <c r="Q171" s="55"/>
      <c r="R171" s="55"/>
      <c r="U171" s="20"/>
      <c r="V171" s="2850"/>
      <c r="W171" s="3438"/>
      <c r="X171" s="3438"/>
      <c r="Y171" s="3438"/>
      <c r="Z171" s="3438"/>
      <c r="AA171" s="3438"/>
      <c r="AB171" s="3438"/>
      <c r="AC171" s="3438"/>
    </row>
    <row r="172" spans="1:29" ht="22.7" customHeight="1">
      <c r="A172" s="55"/>
      <c r="B172" s="413"/>
      <c r="E172" s="55"/>
      <c r="F172" s="55"/>
      <c r="G172" s="55"/>
      <c r="H172" s="55"/>
      <c r="I172" s="55"/>
      <c r="J172" s="55"/>
      <c r="K172" s="55"/>
      <c r="L172" s="55"/>
      <c r="M172" s="55"/>
      <c r="N172" s="55"/>
      <c r="O172" s="55"/>
      <c r="P172" s="55"/>
      <c r="Q172" s="55"/>
      <c r="R172" s="55"/>
      <c r="V172" s="3438"/>
      <c r="W172" s="3438"/>
      <c r="X172" s="3438"/>
      <c r="Y172" s="3438"/>
      <c r="Z172" s="3438"/>
      <c r="AA172" s="3438"/>
      <c r="AB172" s="3438"/>
      <c r="AC172" s="3438"/>
    </row>
    <row r="173" spans="1:29" ht="17.45" customHeight="1">
      <c r="A173" s="142" t="s">
        <v>15</v>
      </c>
      <c r="C173" s="4349" t="s">
        <v>145</v>
      </c>
      <c r="D173" s="4350"/>
      <c r="E173" s="4350"/>
      <c r="F173" s="4350"/>
      <c r="G173" s="4350"/>
      <c r="H173" s="4350"/>
      <c r="I173" s="4350"/>
      <c r="J173" s="4350"/>
      <c r="K173" s="4350"/>
      <c r="L173" s="4350"/>
      <c r="M173" s="4350"/>
      <c r="N173" s="4350"/>
      <c r="O173" s="4350"/>
      <c r="P173" s="4350"/>
      <c r="Q173" s="4350"/>
      <c r="R173" s="4350"/>
      <c r="S173" s="4350"/>
      <c r="T173" s="4351"/>
    </row>
    <row r="174" spans="1:29" ht="14.25" customHeight="1" thickBot="1">
      <c r="C174" s="4354" t="s">
        <v>143</v>
      </c>
      <c r="D174" s="4297"/>
      <c r="E174" s="4297"/>
      <c r="F174" s="4297"/>
      <c r="G174" s="4297"/>
      <c r="H174" s="4297"/>
      <c r="I174" s="4297"/>
      <c r="J174" s="4297"/>
      <c r="K174" s="4297"/>
      <c r="L174" s="4297"/>
      <c r="M174" s="4297"/>
      <c r="N174" s="4297"/>
      <c r="O174" s="4297"/>
      <c r="P174" s="4297"/>
      <c r="Q174" s="4297"/>
      <c r="R174" s="4297"/>
      <c r="S174" s="4297"/>
      <c r="T174" s="4298"/>
    </row>
    <row r="175" spans="1:29" ht="27.75" customHeight="1">
      <c r="A175" s="63" t="s">
        <v>96</v>
      </c>
      <c r="B175" s="64"/>
      <c r="C175" s="65"/>
      <c r="D175" s="65"/>
      <c r="E175" s="66" t="s">
        <v>135</v>
      </c>
      <c r="F175" s="67"/>
      <c r="G175" s="67"/>
      <c r="H175" s="67"/>
      <c r="I175" s="67"/>
      <c r="J175" s="67"/>
      <c r="K175" s="68"/>
      <c r="L175" s="68"/>
      <c r="M175" s="69"/>
      <c r="N175" s="69"/>
      <c r="O175" s="69"/>
      <c r="P175" s="69"/>
      <c r="Q175" s="70"/>
      <c r="R175" s="70"/>
      <c r="S175" s="71"/>
      <c r="T175" s="72"/>
    </row>
    <row r="176" spans="1:29" ht="43.5" customHeight="1">
      <c r="A176" s="73" t="s">
        <v>101</v>
      </c>
      <c r="B176" s="26" t="s">
        <v>102</v>
      </c>
      <c r="C176" s="4352" t="s">
        <v>136</v>
      </c>
      <c r="D176" s="4353"/>
      <c r="E176" s="4320" t="s">
        <v>137</v>
      </c>
      <c r="F176" s="4339"/>
      <c r="G176" s="4320" t="s">
        <v>600</v>
      </c>
      <c r="H176" s="4339"/>
      <c r="I176" s="4320" t="s">
        <v>601</v>
      </c>
      <c r="J176" s="4339"/>
      <c r="K176" s="4320" t="s">
        <v>138</v>
      </c>
      <c r="L176" s="4339"/>
      <c r="M176" s="4320" t="s">
        <v>139</v>
      </c>
      <c r="N176" s="4339"/>
      <c r="O176" s="4320" t="s">
        <v>59</v>
      </c>
      <c r="P176" s="4339"/>
      <c r="Q176" s="4320" t="s">
        <v>140</v>
      </c>
      <c r="R176" s="4339"/>
      <c r="S176" s="4320" t="s">
        <v>141</v>
      </c>
      <c r="T176" s="4321"/>
    </row>
    <row r="177" spans="1:20" ht="12.2" customHeight="1">
      <c r="A177" s="50" t="s">
        <v>125</v>
      </c>
      <c r="B177" s="92">
        <v>0.56818181818181301</v>
      </c>
      <c r="C177" s="4290">
        <v>-47.826086956521742</v>
      </c>
      <c r="D177" s="4329"/>
      <c r="E177" s="4290">
        <v>11.111111111111114</v>
      </c>
      <c r="F177" s="4329"/>
      <c r="G177" s="4355" t="s">
        <v>597</v>
      </c>
      <c r="H177" s="4294"/>
      <c r="I177" s="4294"/>
      <c r="J177" s="4311"/>
      <c r="K177" s="4290">
        <v>11.111111111111114</v>
      </c>
      <c r="L177" s="4329"/>
      <c r="M177" s="4290">
        <v>7.1428571428571388</v>
      </c>
      <c r="N177" s="4329"/>
      <c r="O177" s="4290">
        <v>11.111111111111114</v>
      </c>
      <c r="P177" s="4329"/>
      <c r="Q177" s="4290">
        <v>8.7719298245614112</v>
      </c>
      <c r="R177" s="4329"/>
      <c r="S177" s="4290">
        <v>24.528301886792448</v>
      </c>
      <c r="T177" s="4335"/>
    </row>
    <row r="178" spans="1:20" ht="12.2" customHeight="1">
      <c r="A178" s="50" t="s">
        <v>126</v>
      </c>
      <c r="B178" s="90">
        <v>-1.3513513513513544</v>
      </c>
      <c r="C178" s="4271">
        <v>-47.826086956521742</v>
      </c>
      <c r="D178" s="4319"/>
      <c r="E178" s="4271">
        <v>36.363636363636346</v>
      </c>
      <c r="F178" s="4319"/>
      <c r="G178" s="4358" t="s">
        <v>597</v>
      </c>
      <c r="H178" s="4282"/>
      <c r="I178" s="4282"/>
      <c r="J178" s="4286"/>
      <c r="K178" s="4271">
        <v>20.3125</v>
      </c>
      <c r="L178" s="4319"/>
      <c r="M178" s="4271">
        <v>1.8867924528301927</v>
      </c>
      <c r="N178" s="4319"/>
      <c r="O178" s="4271">
        <v>-5.2631578947368496</v>
      </c>
      <c r="P178" s="4319"/>
      <c r="Q178" s="4271">
        <v>-4.8780487804878021</v>
      </c>
      <c r="R178" s="4319"/>
      <c r="S178" s="4271">
        <v>4.8387096774193452</v>
      </c>
      <c r="T178" s="4331"/>
    </row>
    <row r="179" spans="1:20" ht="12.2" customHeight="1">
      <c r="A179" s="50" t="s">
        <v>127</v>
      </c>
      <c r="B179" s="90">
        <v>-2.4875621890547279</v>
      </c>
      <c r="C179" s="4271">
        <v>-23.80952380952381</v>
      </c>
      <c r="D179" s="4319"/>
      <c r="E179" s="4271">
        <v>-16.666666666666657</v>
      </c>
      <c r="F179" s="4319"/>
      <c r="G179" s="4358">
        <v>-100</v>
      </c>
      <c r="H179" s="4282"/>
      <c r="I179" s="4282"/>
      <c r="J179" s="4286"/>
      <c r="K179" s="4271">
        <v>-13.63636363636364</v>
      </c>
      <c r="L179" s="4319"/>
      <c r="M179" s="4271">
        <v>23.529411764705884</v>
      </c>
      <c r="N179" s="4319"/>
      <c r="O179" s="4271">
        <v>-40</v>
      </c>
      <c r="P179" s="4319"/>
      <c r="Q179" s="4271">
        <v>3.2258064516128968</v>
      </c>
      <c r="R179" s="4319"/>
      <c r="S179" s="4271">
        <v>21.05263157894737</v>
      </c>
      <c r="T179" s="4331"/>
    </row>
    <row r="180" spans="1:20" ht="12.2" customHeight="1">
      <c r="A180" s="51" t="s">
        <v>401</v>
      </c>
      <c r="B180" s="91">
        <v>-8.5603112840466906</v>
      </c>
      <c r="C180" s="4275">
        <v>-53.846153846153847</v>
      </c>
      <c r="D180" s="4325"/>
      <c r="E180" s="4275">
        <v>-52.631578947368425</v>
      </c>
      <c r="F180" s="4325"/>
      <c r="G180" s="4356" t="s">
        <v>597</v>
      </c>
      <c r="H180" s="4357"/>
      <c r="I180" s="4357"/>
      <c r="J180" s="4295"/>
      <c r="K180" s="4275">
        <v>-31.818181818181827</v>
      </c>
      <c r="L180" s="4325"/>
      <c r="M180" s="4275">
        <v>11.111111111111114</v>
      </c>
      <c r="N180" s="4325"/>
      <c r="O180" s="4275">
        <v>66.666666666666686</v>
      </c>
      <c r="P180" s="4325"/>
      <c r="Q180" s="4275">
        <v>11.36363636363636</v>
      </c>
      <c r="R180" s="4325"/>
      <c r="S180" s="4275">
        <v>-2.9850746268656678</v>
      </c>
      <c r="T180" s="4322"/>
    </row>
    <row r="181" spans="1:20" ht="12.2" customHeight="1">
      <c r="A181" s="50" t="s">
        <v>421</v>
      </c>
      <c r="B181" s="90">
        <f t="shared" ref="B181:C192" si="202">SUM(B127/B123)*100-100</f>
        <v>3.6723163841807889</v>
      </c>
      <c r="C181" s="4290">
        <f t="shared" si="202"/>
        <v>5.5555555555555571</v>
      </c>
      <c r="D181" s="4329"/>
      <c r="E181" s="4290">
        <f t="shared" ref="E181:E190" si="203">SUM(E127/E123)*100-100</f>
        <v>-10</v>
      </c>
      <c r="F181" s="4329"/>
      <c r="G181" s="4355" t="s">
        <v>597</v>
      </c>
      <c r="H181" s="4294"/>
      <c r="I181" s="4294"/>
      <c r="J181" s="4311"/>
      <c r="K181" s="4290">
        <f t="shared" ref="K181:K190" si="204">SUM(K127/K123)*100-100</f>
        <v>20</v>
      </c>
      <c r="L181" s="4329"/>
      <c r="M181" s="4290">
        <f t="shared" ref="M181:M190" si="205">SUM(M127/M123)*100-100</f>
        <v>5</v>
      </c>
      <c r="N181" s="4329"/>
      <c r="O181" s="4290">
        <f t="shared" ref="O181:O190" si="206">SUM(O127/O123)*100-100</f>
        <v>0</v>
      </c>
      <c r="P181" s="4329"/>
      <c r="Q181" s="4290">
        <f t="shared" ref="Q181:Q190" si="207">SUM(Q127/Q123)*100-100</f>
        <v>-14.516129032258064</v>
      </c>
      <c r="R181" s="4329"/>
      <c r="S181" s="4290">
        <f t="shared" ref="S181:S190" si="208">SUM(S127/S123)*100-100</f>
        <v>1.5151515151515156</v>
      </c>
      <c r="T181" s="4335"/>
    </row>
    <row r="182" spans="1:20" ht="12.2" customHeight="1">
      <c r="A182" s="50" t="s">
        <v>571</v>
      </c>
      <c r="B182" s="90">
        <f t="shared" si="202"/>
        <v>-10.273972602739718</v>
      </c>
      <c r="C182" s="4271">
        <f t="shared" si="202"/>
        <v>-8.3333333333333428</v>
      </c>
      <c r="D182" s="4319"/>
      <c r="E182" s="4271">
        <f t="shared" si="203"/>
        <v>6.6666666666666714</v>
      </c>
      <c r="F182" s="4319"/>
      <c r="G182" s="4358" t="s">
        <v>597</v>
      </c>
      <c r="H182" s="4282"/>
      <c r="I182" s="4282"/>
      <c r="J182" s="4286"/>
      <c r="K182" s="4271">
        <f t="shared" si="204"/>
        <v>-19.480519480519476</v>
      </c>
      <c r="L182" s="4319"/>
      <c r="M182" s="4271">
        <f t="shared" si="205"/>
        <v>-12.962962962962962</v>
      </c>
      <c r="N182" s="4319"/>
      <c r="O182" s="4271">
        <f t="shared" si="206"/>
        <v>-5.5555555555555571</v>
      </c>
      <c r="P182" s="4319"/>
      <c r="Q182" s="4271">
        <f t="shared" si="207"/>
        <v>-10.256410256410248</v>
      </c>
      <c r="R182" s="4319"/>
      <c r="S182" s="4271">
        <f t="shared" si="208"/>
        <v>-3.0769230769230802</v>
      </c>
      <c r="T182" s="4331"/>
    </row>
    <row r="183" spans="1:20" ht="12.2" customHeight="1">
      <c r="A183" s="89" t="s">
        <v>422</v>
      </c>
      <c r="B183" s="90">
        <f t="shared" si="202"/>
        <v>-12.244897959183675</v>
      </c>
      <c r="C183" s="4271">
        <f t="shared" si="202"/>
        <v>-50</v>
      </c>
      <c r="D183" s="4319"/>
      <c r="E183" s="4271">
        <f t="shared" si="203"/>
        <v>0</v>
      </c>
      <c r="F183" s="4319"/>
      <c r="G183" s="4358" t="s">
        <v>597</v>
      </c>
      <c r="H183" s="4282"/>
      <c r="I183" s="4282"/>
      <c r="J183" s="4286"/>
      <c r="K183" s="4271">
        <f t="shared" si="204"/>
        <v>-31.578947368421055</v>
      </c>
      <c r="L183" s="4319"/>
      <c r="M183" s="4271">
        <f t="shared" si="205"/>
        <v>-33.333333333333343</v>
      </c>
      <c r="N183" s="4319"/>
      <c r="O183" s="4271">
        <f t="shared" si="206"/>
        <v>41.666666666666686</v>
      </c>
      <c r="P183" s="4319"/>
      <c r="Q183" s="4271">
        <f t="shared" si="207"/>
        <v>0</v>
      </c>
      <c r="R183" s="4319"/>
      <c r="S183" s="4271">
        <f t="shared" si="208"/>
        <v>10.869565217391312</v>
      </c>
      <c r="T183" s="4331"/>
    </row>
    <row r="184" spans="1:20" ht="12.2" customHeight="1">
      <c r="A184" s="88" t="s">
        <v>475</v>
      </c>
      <c r="B184" s="91">
        <f t="shared" si="202"/>
        <v>-20</v>
      </c>
      <c r="C184" s="4275">
        <f t="shared" si="202"/>
        <v>-16.666666666666657</v>
      </c>
      <c r="D184" s="4325"/>
      <c r="E184" s="4275">
        <f t="shared" si="203"/>
        <v>-22.222222222222214</v>
      </c>
      <c r="F184" s="4325"/>
      <c r="G184" s="4356" t="s">
        <v>597</v>
      </c>
      <c r="H184" s="4357"/>
      <c r="I184" s="4357"/>
      <c r="J184" s="4295"/>
      <c r="K184" s="4275">
        <f t="shared" si="204"/>
        <v>-23.333333333333329</v>
      </c>
      <c r="L184" s="4325"/>
      <c r="M184" s="4275">
        <f t="shared" si="205"/>
        <v>-32</v>
      </c>
      <c r="N184" s="4325"/>
      <c r="O184" s="4275">
        <f t="shared" si="206"/>
        <v>-20</v>
      </c>
      <c r="P184" s="4325"/>
      <c r="Q184" s="4275">
        <f t="shared" si="207"/>
        <v>-16.326530612244895</v>
      </c>
      <c r="R184" s="4325"/>
      <c r="S184" s="4275">
        <f t="shared" si="208"/>
        <v>-12.307692307692307</v>
      </c>
      <c r="T184" s="4322"/>
    </row>
    <row r="185" spans="1:20" ht="12.2" customHeight="1">
      <c r="A185" s="50" t="s">
        <v>522</v>
      </c>
      <c r="B185" s="90">
        <f t="shared" si="202"/>
        <v>-7.6294277929155356</v>
      </c>
      <c r="C185" s="4290">
        <f t="shared" si="202"/>
        <v>28.94736842105263</v>
      </c>
      <c r="D185" s="4329"/>
      <c r="E185" s="4290">
        <f t="shared" si="203"/>
        <v>-55.555555555555557</v>
      </c>
      <c r="F185" s="4329"/>
      <c r="G185" s="4290">
        <f>(G131/G127)*100-100</f>
        <v>-100</v>
      </c>
      <c r="H185" s="4288"/>
      <c r="I185" s="4288"/>
      <c r="J185" s="4329"/>
      <c r="K185" s="4290">
        <f t="shared" si="204"/>
        <v>-7.2916666666666572</v>
      </c>
      <c r="L185" s="4329"/>
      <c r="M185" s="4290">
        <f t="shared" si="205"/>
        <v>-17.460317460317469</v>
      </c>
      <c r="N185" s="4329"/>
      <c r="O185" s="4290">
        <f t="shared" si="206"/>
        <v>20</v>
      </c>
      <c r="P185" s="4329"/>
      <c r="Q185" s="4290">
        <f t="shared" si="207"/>
        <v>-9.4339622641509351</v>
      </c>
      <c r="R185" s="4329"/>
      <c r="S185" s="4290">
        <f t="shared" si="208"/>
        <v>-2.9850746268656678</v>
      </c>
      <c r="T185" s="4335"/>
    </row>
    <row r="186" spans="1:20" ht="12.2" customHeight="1">
      <c r="A186" s="89" t="s">
        <v>480</v>
      </c>
      <c r="B186" s="90">
        <f t="shared" si="202"/>
        <v>0.3816793893129784</v>
      </c>
      <c r="C186" s="4271">
        <f t="shared" si="202"/>
        <v>77.27272727272728</v>
      </c>
      <c r="D186" s="4319"/>
      <c r="E186" s="4271">
        <f t="shared" si="203"/>
        <v>0</v>
      </c>
      <c r="F186" s="4319"/>
      <c r="G186" s="4271" t="s">
        <v>597</v>
      </c>
      <c r="H186" s="4269"/>
      <c r="I186" s="4269"/>
      <c r="J186" s="4319"/>
      <c r="K186" s="4271">
        <f t="shared" si="204"/>
        <v>-25.806451612903231</v>
      </c>
      <c r="L186" s="4319"/>
      <c r="M186" s="4271">
        <f t="shared" si="205"/>
        <v>-27.659574468085097</v>
      </c>
      <c r="N186" s="4319"/>
      <c r="O186" s="4271">
        <f t="shared" si="206"/>
        <v>0</v>
      </c>
      <c r="P186" s="4319"/>
      <c r="Q186" s="4271">
        <f t="shared" si="207"/>
        <v>17.142857142857153</v>
      </c>
      <c r="R186" s="4319"/>
      <c r="S186" s="4271">
        <f t="shared" si="208"/>
        <v>7.9365079365079367</v>
      </c>
      <c r="T186" s="4331"/>
    </row>
    <row r="187" spans="1:20" ht="12.2" customHeight="1">
      <c r="A187" s="50" t="s">
        <v>494</v>
      </c>
      <c r="B187" s="90">
        <f t="shared" si="202"/>
        <v>-0.58139534883720501</v>
      </c>
      <c r="C187" s="4271">
        <f t="shared" si="202"/>
        <v>100</v>
      </c>
      <c r="D187" s="4319"/>
      <c r="E187" s="4271">
        <f t="shared" si="203"/>
        <v>30</v>
      </c>
      <c r="F187" s="4319"/>
      <c r="G187" s="4358" t="s">
        <v>597</v>
      </c>
      <c r="H187" s="4282"/>
      <c r="I187" s="4282"/>
      <c r="J187" s="4286"/>
      <c r="K187" s="4271">
        <f t="shared" si="204"/>
        <v>38.461538461538453</v>
      </c>
      <c r="L187" s="4319"/>
      <c r="M187" s="4271">
        <f t="shared" si="205"/>
        <v>-10.714285714285708</v>
      </c>
      <c r="N187" s="4319"/>
      <c r="O187" s="4271">
        <f t="shared" si="206"/>
        <v>0</v>
      </c>
      <c r="P187" s="4319"/>
      <c r="Q187" s="4271">
        <f t="shared" si="207"/>
        <v>12.5</v>
      </c>
      <c r="R187" s="4319"/>
      <c r="S187" s="4271">
        <f t="shared" si="208"/>
        <v>-47.058823529411761</v>
      </c>
      <c r="T187" s="4331"/>
    </row>
    <row r="188" spans="1:20" ht="12.2" customHeight="1">
      <c r="A188" s="51" t="s">
        <v>424</v>
      </c>
      <c r="B188" s="91">
        <f t="shared" si="202"/>
        <v>-0.53191489361702793</v>
      </c>
      <c r="C188" s="4275">
        <f t="shared" si="202"/>
        <v>40</v>
      </c>
      <c r="D188" s="4325"/>
      <c r="E188" s="4275">
        <f t="shared" si="203"/>
        <v>14.285714285714278</v>
      </c>
      <c r="F188" s="4325"/>
      <c r="G188" s="4356" t="s">
        <v>597</v>
      </c>
      <c r="H188" s="4357"/>
      <c r="I188" s="4357"/>
      <c r="J188" s="4295"/>
      <c r="K188" s="4275">
        <f t="shared" si="204"/>
        <v>-8.6956521739130466</v>
      </c>
      <c r="L188" s="4325"/>
      <c r="M188" s="4275">
        <f t="shared" si="205"/>
        <v>20.588235294117638</v>
      </c>
      <c r="N188" s="4325"/>
      <c r="O188" s="4275">
        <f t="shared" si="206"/>
        <v>6.25</v>
      </c>
      <c r="P188" s="4325"/>
      <c r="Q188" s="4275">
        <f t="shared" si="207"/>
        <v>-12.195121951219505</v>
      </c>
      <c r="R188" s="4325"/>
      <c r="S188" s="4275">
        <f t="shared" si="208"/>
        <v>-12.280701754385973</v>
      </c>
      <c r="T188" s="4322"/>
    </row>
    <row r="189" spans="1:20" ht="12.2" customHeight="1">
      <c r="A189" s="50" t="s">
        <v>412</v>
      </c>
      <c r="B189" s="90">
        <f t="shared" si="202"/>
        <v>-5.8997050147492729</v>
      </c>
      <c r="C189" s="4290">
        <f t="shared" si="202"/>
        <v>-4.0816326530612344</v>
      </c>
      <c r="D189" s="4329"/>
      <c r="E189" s="4290">
        <f t="shared" si="203"/>
        <v>91.666666666666686</v>
      </c>
      <c r="F189" s="4329"/>
      <c r="G189" s="4355" t="s">
        <v>597</v>
      </c>
      <c r="H189" s="4294"/>
      <c r="I189" s="4294"/>
      <c r="J189" s="4311"/>
      <c r="K189" s="4290">
        <f t="shared" si="204"/>
        <v>-34.831460674157299</v>
      </c>
      <c r="L189" s="4329"/>
      <c r="M189" s="4290">
        <f t="shared" si="205"/>
        <v>21.153846153846146</v>
      </c>
      <c r="N189" s="4329"/>
      <c r="O189" s="4290">
        <f t="shared" si="206"/>
        <v>16.666666666666671</v>
      </c>
      <c r="P189" s="4329"/>
      <c r="Q189" s="4290">
        <f t="shared" si="207"/>
        <v>6.25</v>
      </c>
      <c r="R189" s="4329"/>
      <c r="S189" s="4290">
        <f t="shared" si="208"/>
        <v>-24.615384615384613</v>
      </c>
      <c r="T189" s="4335"/>
    </row>
    <row r="190" spans="1:20" ht="12.2" customHeight="1">
      <c r="A190" s="50" t="s">
        <v>207</v>
      </c>
      <c r="B190" s="90">
        <f t="shared" si="202"/>
        <v>-14.068441064638776</v>
      </c>
      <c r="C190" s="4271">
        <f t="shared" si="202"/>
        <v>-23.076923076923066</v>
      </c>
      <c r="D190" s="4319"/>
      <c r="E190" s="4271">
        <f t="shared" si="203"/>
        <v>0</v>
      </c>
      <c r="F190" s="4319"/>
      <c r="G190" s="4271">
        <f>(G136/G132)*100-100</f>
        <v>-50</v>
      </c>
      <c r="H190" s="4269"/>
      <c r="I190" s="4269"/>
      <c r="J190" s="4319"/>
      <c r="K190" s="4271">
        <f t="shared" si="204"/>
        <v>-30.434782608695656</v>
      </c>
      <c r="L190" s="4319"/>
      <c r="M190" s="4271">
        <f t="shared" si="205"/>
        <v>73.529411764705884</v>
      </c>
      <c r="N190" s="4319"/>
      <c r="O190" s="4271">
        <f t="shared" si="206"/>
        <v>23.529411764705884</v>
      </c>
      <c r="P190" s="4319"/>
      <c r="Q190" s="4271">
        <f t="shared" si="207"/>
        <v>-34.146341463414629</v>
      </c>
      <c r="R190" s="4319"/>
      <c r="S190" s="4271">
        <f t="shared" si="208"/>
        <v>-41.17647058823529</v>
      </c>
      <c r="T190" s="4331"/>
    </row>
    <row r="191" spans="1:20" ht="12.2" customHeight="1">
      <c r="A191" s="50" t="s">
        <v>61</v>
      </c>
      <c r="B191" s="90">
        <f t="shared" si="202"/>
        <v>4.093567251461991</v>
      </c>
      <c r="C191" s="4271">
        <f t="shared" si="202"/>
        <v>12.5</v>
      </c>
      <c r="D191" s="4319"/>
      <c r="E191" s="4271">
        <f t="shared" ref="E191:E201" si="209">SUM(E137/E133)*100-100</f>
        <v>-46.153846153846153</v>
      </c>
      <c r="F191" s="4319"/>
      <c r="G191" s="4271">
        <f>(G137/G133)*100-100</f>
        <v>0</v>
      </c>
      <c r="H191" s="4319"/>
      <c r="I191" s="4271">
        <f>(I137/G133)*100-100</f>
        <v>-100</v>
      </c>
      <c r="J191" s="4319"/>
      <c r="K191" s="4271">
        <f t="shared" ref="K191:K200" si="210">SUM(K137/K133)*100-100</f>
        <v>-27.777777777777786</v>
      </c>
      <c r="L191" s="4319"/>
      <c r="M191" s="4271">
        <f t="shared" ref="M191:M201" si="211">SUM(M137/M133)*100-100</f>
        <v>48</v>
      </c>
      <c r="N191" s="4319"/>
      <c r="O191" s="4271">
        <f t="shared" ref="O191:O202" si="212">SUM(O137/O133)*100-100</f>
        <v>58.823529411764696</v>
      </c>
      <c r="P191" s="4319"/>
      <c r="Q191" s="4271">
        <f t="shared" ref="Q191:Q202" si="213">SUM(Q137/Q133)*100-100</f>
        <v>-30.555555555555557</v>
      </c>
      <c r="R191" s="4319"/>
      <c r="S191" s="4271">
        <f t="shared" ref="S191:S199" si="214">SUM(S137/S133)*100-100</f>
        <v>37.037037037037038</v>
      </c>
      <c r="T191" s="4331"/>
    </row>
    <row r="192" spans="1:20" ht="12.2" customHeight="1">
      <c r="A192" s="51" t="s">
        <v>547</v>
      </c>
      <c r="B192" s="91">
        <f t="shared" si="202"/>
        <v>6.417112299465245</v>
      </c>
      <c r="C192" s="4275">
        <f t="shared" si="202"/>
        <v>64.285714285714278</v>
      </c>
      <c r="D192" s="4325"/>
      <c r="E192" s="4275">
        <f t="shared" si="209"/>
        <v>0</v>
      </c>
      <c r="F192" s="4325"/>
      <c r="G192" s="4275" t="s">
        <v>597</v>
      </c>
      <c r="H192" s="4325"/>
      <c r="I192" s="4275" t="s">
        <v>597</v>
      </c>
      <c r="J192" s="4325"/>
      <c r="K192" s="4275">
        <f t="shared" si="210"/>
        <v>47.61904761904762</v>
      </c>
      <c r="L192" s="4325"/>
      <c r="M192" s="4275">
        <f t="shared" si="211"/>
        <v>-9.7560975609756042</v>
      </c>
      <c r="N192" s="4325"/>
      <c r="O192" s="4275">
        <f t="shared" si="212"/>
        <v>-29.411764705882348</v>
      </c>
      <c r="P192" s="4325"/>
      <c r="Q192" s="4275">
        <f t="shared" si="213"/>
        <v>11.111111111111114</v>
      </c>
      <c r="R192" s="4325"/>
      <c r="S192" s="4275">
        <f t="shared" si="214"/>
        <v>-4</v>
      </c>
      <c r="T192" s="4322"/>
    </row>
    <row r="193" spans="1:25" ht="13.7" customHeight="1">
      <c r="A193" s="50" t="s">
        <v>599</v>
      </c>
      <c r="B193" s="90">
        <f t="shared" ref="B193:C195" si="215">SUM(B139/B135)*100-100</f>
        <v>-9.7178683385579916</v>
      </c>
      <c r="C193" s="4269">
        <f t="shared" si="215"/>
        <v>4.2553191489361808</v>
      </c>
      <c r="D193" s="4269"/>
      <c r="E193" s="4271">
        <f t="shared" si="209"/>
        <v>-34.782608695652172</v>
      </c>
      <c r="F193" s="4319"/>
      <c r="G193" s="4271" t="s">
        <v>597</v>
      </c>
      <c r="H193" s="4319"/>
      <c r="I193" s="4271" t="s">
        <v>597</v>
      </c>
      <c r="J193" s="4319"/>
      <c r="K193" s="4271">
        <f t="shared" si="210"/>
        <v>-17.241379310344826</v>
      </c>
      <c r="L193" s="4319"/>
      <c r="M193" s="4269">
        <f t="shared" si="211"/>
        <v>-15.873015873015873</v>
      </c>
      <c r="N193" s="4269"/>
      <c r="O193" s="4271">
        <f t="shared" si="212"/>
        <v>-14.285714285714292</v>
      </c>
      <c r="P193" s="4319"/>
      <c r="Q193" s="4269">
        <f t="shared" si="213"/>
        <v>23.529411764705884</v>
      </c>
      <c r="R193" s="4269"/>
      <c r="S193" s="4271">
        <f t="shared" si="214"/>
        <v>-26.530612244897952</v>
      </c>
      <c r="T193" s="4331"/>
    </row>
    <row r="194" spans="1:25" ht="13.7" customHeight="1">
      <c r="A194" s="50" t="s">
        <v>626</v>
      </c>
      <c r="B194" s="90">
        <f t="shared" si="215"/>
        <v>2.6548672566371749</v>
      </c>
      <c r="C194" s="4269">
        <f t="shared" si="215"/>
        <v>26.666666666666657</v>
      </c>
      <c r="D194" s="4269"/>
      <c r="E194" s="4271">
        <f t="shared" si="209"/>
        <v>-31.25</v>
      </c>
      <c r="F194" s="4319"/>
      <c r="G194" s="4271">
        <f t="shared" ref="G194:G204" si="216">(G140/G136)*100-100</f>
        <v>-100</v>
      </c>
      <c r="H194" s="4319"/>
      <c r="I194" s="4271">
        <f>(I140/G136)*100-100</f>
        <v>-100</v>
      </c>
      <c r="J194" s="4319"/>
      <c r="K194" s="4271">
        <f t="shared" si="210"/>
        <v>6.25</v>
      </c>
      <c r="L194" s="4319"/>
      <c r="M194" s="4269">
        <f t="shared" si="211"/>
        <v>-30.508474576271183</v>
      </c>
      <c r="N194" s="4269"/>
      <c r="O194" s="4271">
        <f t="shared" si="212"/>
        <v>-4.7619047619047734</v>
      </c>
      <c r="P194" s="4319"/>
      <c r="Q194" s="4269">
        <f t="shared" si="213"/>
        <v>11.111111111111114</v>
      </c>
      <c r="R194" s="4269"/>
      <c r="S194" s="4271">
        <f t="shared" si="214"/>
        <v>45</v>
      </c>
      <c r="T194" s="4331"/>
    </row>
    <row r="195" spans="1:25" ht="13.7" customHeight="1">
      <c r="A195" s="50" t="s">
        <v>638</v>
      </c>
      <c r="B195" s="90">
        <f t="shared" si="215"/>
        <v>-3.3707865168539257</v>
      </c>
      <c r="C195" s="4269">
        <f t="shared" si="215"/>
        <v>105.55555555555554</v>
      </c>
      <c r="D195" s="4269"/>
      <c r="E195" s="4271">
        <f t="shared" si="209"/>
        <v>14.285714285714278</v>
      </c>
      <c r="F195" s="4319"/>
      <c r="G195" s="4271">
        <f t="shared" si="216"/>
        <v>-100</v>
      </c>
      <c r="H195" s="4319"/>
      <c r="I195" s="4271" t="s">
        <v>597</v>
      </c>
      <c r="J195" s="4319"/>
      <c r="K195" s="4271">
        <f t="shared" si="210"/>
        <v>-19.230769230769226</v>
      </c>
      <c r="L195" s="4319"/>
      <c r="M195" s="4269">
        <f t="shared" si="211"/>
        <v>-37.837837837837839</v>
      </c>
      <c r="N195" s="4269"/>
      <c r="O195" s="4271">
        <f t="shared" si="212"/>
        <v>-22.222222222222214</v>
      </c>
      <c r="P195" s="4319"/>
      <c r="Q195" s="4269">
        <f t="shared" si="213"/>
        <v>8</v>
      </c>
      <c r="R195" s="4269"/>
      <c r="S195" s="4271">
        <f t="shared" si="214"/>
        <v>-5.4054054054054035</v>
      </c>
      <c r="T195" s="4331"/>
    </row>
    <row r="196" spans="1:25" ht="13.7" customHeight="1">
      <c r="A196" s="51" t="s">
        <v>639</v>
      </c>
      <c r="B196" s="91">
        <f>SUM(B142/B138)*100-100</f>
        <v>-8.0402010050251249</v>
      </c>
      <c r="C196" s="4330">
        <f t="shared" ref="B196:C212" si="217">SUM(C142/C138)*100-100</f>
        <v>-26.08695652173914</v>
      </c>
      <c r="D196" s="4330"/>
      <c r="E196" s="4275">
        <f t="shared" si="209"/>
        <v>0</v>
      </c>
      <c r="F196" s="4325"/>
      <c r="G196" s="4275" t="s">
        <v>597</v>
      </c>
      <c r="H196" s="4325"/>
      <c r="I196" s="4275" t="s">
        <v>597</v>
      </c>
      <c r="J196" s="4325"/>
      <c r="K196" s="4275">
        <f t="shared" si="210"/>
        <v>-51.612903225806448</v>
      </c>
      <c r="L196" s="4325"/>
      <c r="M196" s="4330">
        <f t="shared" si="211"/>
        <v>-10.810810810810807</v>
      </c>
      <c r="N196" s="4330"/>
      <c r="O196" s="4275">
        <f t="shared" si="212"/>
        <v>33.333333333333314</v>
      </c>
      <c r="P196" s="4325"/>
      <c r="Q196" s="4330">
        <f t="shared" si="213"/>
        <v>-20</v>
      </c>
      <c r="R196" s="4330"/>
      <c r="S196" s="4275">
        <f t="shared" si="214"/>
        <v>25</v>
      </c>
      <c r="T196" s="4322"/>
    </row>
    <row r="197" spans="1:25" ht="13.7" customHeight="1">
      <c r="A197" s="50" t="s">
        <v>689</v>
      </c>
      <c r="B197" s="90">
        <f t="shared" si="217"/>
        <v>-9.0277777777777857</v>
      </c>
      <c r="C197" s="4271">
        <f t="shared" si="217"/>
        <v>-38.775510204081634</v>
      </c>
      <c r="D197" s="4319"/>
      <c r="E197" s="4271">
        <f t="shared" si="209"/>
        <v>-6.6666666666666714</v>
      </c>
      <c r="F197" s="4319"/>
      <c r="G197" s="4271" t="s">
        <v>597</v>
      </c>
      <c r="H197" s="4319"/>
      <c r="I197" s="4271" t="s">
        <v>597</v>
      </c>
      <c r="J197" s="4319"/>
      <c r="K197" s="4271">
        <f t="shared" si="210"/>
        <v>-4.1666666666666572</v>
      </c>
      <c r="L197" s="4319"/>
      <c r="M197" s="4269">
        <f t="shared" si="211"/>
        <v>-18.867924528301884</v>
      </c>
      <c r="N197" s="4269"/>
      <c r="O197" s="4271">
        <f t="shared" si="212"/>
        <v>4.1666666666666714</v>
      </c>
      <c r="P197" s="4319"/>
      <c r="Q197" s="4269">
        <f t="shared" si="213"/>
        <v>-26.984126984126988</v>
      </c>
      <c r="R197" s="4269"/>
      <c r="S197" s="4271">
        <f t="shared" si="214"/>
        <v>58.333333333333314</v>
      </c>
      <c r="T197" s="4331"/>
    </row>
    <row r="198" spans="1:25" ht="13.7" customHeight="1">
      <c r="A198" s="89" t="s">
        <v>707</v>
      </c>
      <c r="B198" s="90">
        <f t="shared" si="217"/>
        <v>-0.43103448275861922</v>
      </c>
      <c r="C198" s="4269">
        <f t="shared" si="217"/>
        <v>-31.578947368421055</v>
      </c>
      <c r="D198" s="4269"/>
      <c r="E198" s="4271">
        <f t="shared" si="209"/>
        <v>-18.181818181818173</v>
      </c>
      <c r="F198" s="4319"/>
      <c r="G198" s="4271" t="s">
        <v>597</v>
      </c>
      <c r="H198" s="4319"/>
      <c r="I198" s="4271" t="s">
        <v>597</v>
      </c>
      <c r="J198" s="4319"/>
      <c r="K198" s="4271">
        <f t="shared" si="210"/>
        <v>2.941176470588232</v>
      </c>
      <c r="L198" s="4319"/>
      <c r="M198" s="4271">
        <f t="shared" si="211"/>
        <v>-31.707317073170728</v>
      </c>
      <c r="N198" s="4319"/>
      <c r="O198" s="4271">
        <f t="shared" si="212"/>
        <v>-5</v>
      </c>
      <c r="P198" s="4319"/>
      <c r="Q198" s="4271">
        <f t="shared" si="213"/>
        <v>20</v>
      </c>
      <c r="R198" s="4319"/>
      <c r="S198" s="4271">
        <f t="shared" si="214"/>
        <v>34.482758620689651</v>
      </c>
      <c r="T198" s="4331"/>
    </row>
    <row r="199" spans="1:25" ht="13.7" customHeight="1">
      <c r="A199" s="50" t="s">
        <v>708</v>
      </c>
      <c r="B199" s="90">
        <f t="shared" si="217"/>
        <v>-15.697674418604649</v>
      </c>
      <c r="C199" s="4271">
        <f t="shared" si="217"/>
        <v>-83.783783783783775</v>
      </c>
      <c r="D199" s="4319"/>
      <c r="E199" s="4271">
        <f t="shared" si="209"/>
        <v>-37.5</v>
      </c>
      <c r="F199" s="4319"/>
      <c r="G199" s="4271" t="s">
        <v>597</v>
      </c>
      <c r="H199" s="4319"/>
      <c r="I199" s="4271" t="s">
        <v>597</v>
      </c>
      <c r="J199" s="4319"/>
      <c r="K199" s="4271">
        <f t="shared" si="210"/>
        <v>14.285714285714278</v>
      </c>
      <c r="L199" s="4319"/>
      <c r="M199" s="4269">
        <f t="shared" si="211"/>
        <v>26.08695652173914</v>
      </c>
      <c r="N199" s="4269"/>
      <c r="O199" s="4271">
        <f t="shared" si="212"/>
        <v>-57.142857142857146</v>
      </c>
      <c r="P199" s="4319"/>
      <c r="Q199" s="4269">
        <f t="shared" si="213"/>
        <v>11.111111111111114</v>
      </c>
      <c r="R199" s="4269"/>
      <c r="S199" s="4271">
        <f t="shared" si="214"/>
        <v>17.142857142857153</v>
      </c>
      <c r="T199" s="4331"/>
    </row>
    <row r="200" spans="1:25" ht="13.7" customHeight="1">
      <c r="A200" s="51" t="s">
        <v>709</v>
      </c>
      <c r="B200" s="91">
        <f t="shared" si="217"/>
        <v>-5.4644808743169335</v>
      </c>
      <c r="C200" s="4275">
        <f t="shared" si="217"/>
        <v>-17.64705882352942</v>
      </c>
      <c r="D200" s="4325"/>
      <c r="E200" s="4275">
        <f t="shared" si="209"/>
        <v>-25</v>
      </c>
      <c r="F200" s="4325"/>
      <c r="G200" s="4275">
        <f t="shared" si="216"/>
        <v>0</v>
      </c>
      <c r="H200" s="4325"/>
      <c r="I200" s="4275" t="s">
        <v>597</v>
      </c>
      <c r="J200" s="4325"/>
      <c r="K200" s="4275">
        <f t="shared" si="210"/>
        <v>6.6666666666666714</v>
      </c>
      <c r="L200" s="4325"/>
      <c r="M200" s="4330">
        <f t="shared" si="211"/>
        <v>-15.151515151515156</v>
      </c>
      <c r="N200" s="4330"/>
      <c r="O200" s="4275">
        <f t="shared" si="212"/>
        <v>112.5</v>
      </c>
      <c r="P200" s="4325"/>
      <c r="Q200" s="4330">
        <f t="shared" si="213"/>
        <v>-3.125</v>
      </c>
      <c r="R200" s="4330"/>
      <c r="S200" s="4275">
        <f t="shared" ref="S200:S205" si="218">SUM(S146/S142)*100-100</f>
        <v>-30</v>
      </c>
      <c r="T200" s="4322"/>
    </row>
    <row r="201" spans="1:25" ht="13.7" customHeight="1">
      <c r="A201" s="50" t="s">
        <v>725</v>
      </c>
      <c r="B201" s="90">
        <f t="shared" si="217"/>
        <v>3.4351145038167914</v>
      </c>
      <c r="C201" s="4271">
        <f t="shared" si="217"/>
        <v>83.333333333333314</v>
      </c>
      <c r="D201" s="4319"/>
      <c r="E201" s="4271">
        <f t="shared" si="209"/>
        <v>-21.428571428571431</v>
      </c>
      <c r="F201" s="4319"/>
      <c r="G201" s="4271">
        <f t="shared" si="216"/>
        <v>-100</v>
      </c>
      <c r="H201" s="4319"/>
      <c r="I201" s="4271" t="s">
        <v>597</v>
      </c>
      <c r="J201" s="4319"/>
      <c r="K201" s="4271">
        <f t="shared" ref="K201:K207" si="219">SUM(K147/K143)*100-100</f>
        <v>2.1739130434782652</v>
      </c>
      <c r="L201" s="4319"/>
      <c r="M201" s="4269">
        <f t="shared" si="211"/>
        <v>2.3255813953488484</v>
      </c>
      <c r="N201" s="4269"/>
      <c r="O201" s="4271">
        <f t="shared" si="212"/>
        <v>-24</v>
      </c>
      <c r="P201" s="4319"/>
      <c r="Q201" s="4269">
        <f t="shared" si="213"/>
        <v>13.043478260869563</v>
      </c>
      <c r="R201" s="4269"/>
      <c r="S201" s="4271">
        <f t="shared" si="218"/>
        <v>-24.561403508771932</v>
      </c>
      <c r="T201" s="4331"/>
    </row>
    <row r="202" spans="1:25" ht="13.7" customHeight="1">
      <c r="A202" s="89" t="s">
        <v>726</v>
      </c>
      <c r="B202" s="90">
        <f t="shared" si="217"/>
        <v>-4.7619047619047734</v>
      </c>
      <c r="C202" s="4269">
        <f t="shared" si="217"/>
        <v>3.8461538461538538</v>
      </c>
      <c r="D202" s="4269"/>
      <c r="E202" s="4271">
        <f t="shared" ref="E202:E207" si="220">SUM(E148/E144)*100-100</f>
        <v>-44.444444444444443</v>
      </c>
      <c r="F202" s="4319"/>
      <c r="G202" s="4271" t="s">
        <v>597</v>
      </c>
      <c r="H202" s="4319"/>
      <c r="I202" s="4271" t="s">
        <v>597</v>
      </c>
      <c r="J202" s="4319"/>
      <c r="K202" s="4271">
        <f t="shared" si="219"/>
        <v>8.5714285714285694</v>
      </c>
      <c r="L202" s="4319"/>
      <c r="M202" s="4271">
        <f t="shared" ref="M202:N221" si="221">SUM(M148/M144)*100-100</f>
        <v>-7.1428571428571388</v>
      </c>
      <c r="N202" s="4319"/>
      <c r="O202" s="4271">
        <f t="shared" si="212"/>
        <v>52.631578947368439</v>
      </c>
      <c r="P202" s="4319"/>
      <c r="Q202" s="4271">
        <f t="shared" si="213"/>
        <v>2.7777777777777715</v>
      </c>
      <c r="R202" s="4319"/>
      <c r="S202" s="4271">
        <f t="shared" si="218"/>
        <v>-28.205128205128204</v>
      </c>
      <c r="T202" s="4331"/>
    </row>
    <row r="203" spans="1:25" ht="15" customHeight="1">
      <c r="A203" s="50" t="s">
        <v>727</v>
      </c>
      <c r="B203" s="90">
        <f t="shared" ref="B203:C224" si="222">SUM(B149/B145)*100-100</f>
        <v>-4.1379310344827616</v>
      </c>
      <c r="C203" s="4271">
        <f t="shared" si="217"/>
        <v>0</v>
      </c>
      <c r="D203" s="4319"/>
      <c r="E203" s="4271">
        <f t="shared" si="220"/>
        <v>-20</v>
      </c>
      <c r="F203" s="4319"/>
      <c r="G203" s="4271">
        <f t="shared" si="216"/>
        <v>0</v>
      </c>
      <c r="H203" s="4319"/>
      <c r="I203" s="4271" t="s">
        <v>597</v>
      </c>
      <c r="J203" s="4319"/>
      <c r="K203" s="4271">
        <f t="shared" si="219"/>
        <v>-20.833333333333343</v>
      </c>
      <c r="L203" s="4319"/>
      <c r="M203" s="4269">
        <f t="shared" si="221"/>
        <v>-13.793103448275872</v>
      </c>
      <c r="N203" s="4269"/>
      <c r="O203" s="4271">
        <f t="shared" ref="O203:P221" si="223">SUM(O149/O145)*100-100</f>
        <v>111.11111111111111</v>
      </c>
      <c r="P203" s="4319"/>
      <c r="Q203" s="4269">
        <f t="shared" ref="Q203:R221" si="224">SUM(Q149/Q145)*100-100</f>
        <v>-6.6666666666666714</v>
      </c>
      <c r="R203" s="4269"/>
      <c r="S203" s="4271">
        <f t="shared" si="218"/>
        <v>-9.7560975609756042</v>
      </c>
      <c r="T203" s="4331"/>
    </row>
    <row r="204" spans="1:25" ht="15" customHeight="1">
      <c r="A204" s="51" t="s">
        <v>728</v>
      </c>
      <c r="B204" s="91">
        <f t="shared" si="222"/>
        <v>-17.919075144508668</v>
      </c>
      <c r="C204" s="4275">
        <f t="shared" si="217"/>
        <v>-35.714285714285708</v>
      </c>
      <c r="D204" s="4325"/>
      <c r="E204" s="4275">
        <f t="shared" si="220"/>
        <v>-33.333333333333343</v>
      </c>
      <c r="F204" s="4325"/>
      <c r="G204" s="4275">
        <f t="shared" si="216"/>
        <v>-100</v>
      </c>
      <c r="H204" s="4325"/>
      <c r="I204" s="4275" t="s">
        <v>597</v>
      </c>
      <c r="J204" s="4325"/>
      <c r="K204" s="4275">
        <f t="shared" si="219"/>
        <v>-12.5</v>
      </c>
      <c r="L204" s="4325"/>
      <c r="M204" s="4330">
        <f t="shared" si="221"/>
        <v>10.714285714285722</v>
      </c>
      <c r="N204" s="4330"/>
      <c r="O204" s="4275">
        <f t="shared" si="223"/>
        <v>-32.35294117647058</v>
      </c>
      <c r="P204" s="4325"/>
      <c r="Q204" s="4330">
        <f t="shared" si="224"/>
        <v>-22.58064516129032</v>
      </c>
      <c r="R204" s="4330"/>
      <c r="S204" s="4275">
        <f t="shared" si="218"/>
        <v>-11.904761904761912</v>
      </c>
      <c r="T204" s="4322"/>
    </row>
    <row r="205" spans="1:25" ht="15" customHeight="1">
      <c r="A205" s="50" t="s">
        <v>765</v>
      </c>
      <c r="B205" s="164">
        <f t="shared" si="222"/>
        <v>-11.808118081180808</v>
      </c>
      <c r="C205" s="4288">
        <f t="shared" si="217"/>
        <v>-50.909090909090907</v>
      </c>
      <c r="D205" s="4288"/>
      <c r="E205" s="4290">
        <f t="shared" si="220"/>
        <v>0</v>
      </c>
      <c r="F205" s="4329"/>
      <c r="G205" s="4288" t="s">
        <v>597</v>
      </c>
      <c r="H205" s="4288"/>
      <c r="I205" s="4290" t="s">
        <v>597</v>
      </c>
      <c r="J205" s="4329"/>
      <c r="K205" s="4290">
        <f t="shared" si="219"/>
        <v>-10.638297872340431</v>
      </c>
      <c r="L205" s="4329"/>
      <c r="M205" s="4290">
        <f t="shared" si="221"/>
        <v>-2.2727272727272663</v>
      </c>
      <c r="N205" s="4329"/>
      <c r="O205" s="4288">
        <f t="shared" si="223"/>
        <v>5.2631578947368354</v>
      </c>
      <c r="P205" s="4288"/>
      <c r="Q205" s="4290">
        <f t="shared" si="224"/>
        <v>-17.307692307692307</v>
      </c>
      <c r="R205" s="4329"/>
      <c r="S205" s="4288">
        <f t="shared" si="218"/>
        <v>18.604651162790702</v>
      </c>
      <c r="T205" s="4335"/>
      <c r="X205" s="20"/>
      <c r="Y205" s="20"/>
    </row>
    <row r="206" spans="1:25" ht="15" customHeight="1">
      <c r="A206" s="89" t="s">
        <v>769</v>
      </c>
      <c r="B206" s="90">
        <f t="shared" si="222"/>
        <v>-11.36363636363636</v>
      </c>
      <c r="C206" s="4271">
        <f t="shared" si="217"/>
        <v>-7.4074074074074048</v>
      </c>
      <c r="D206" s="4319"/>
      <c r="E206" s="4271">
        <f t="shared" si="220"/>
        <v>140</v>
      </c>
      <c r="F206" s="4319"/>
      <c r="G206" s="4271">
        <f t="shared" ref="G206:G212" si="225">SUM(G152/G148)*100-100</f>
        <v>-50</v>
      </c>
      <c r="H206" s="4319"/>
      <c r="I206" s="4271" t="s">
        <v>597</v>
      </c>
      <c r="J206" s="4319"/>
      <c r="K206" s="4269">
        <f t="shared" si="219"/>
        <v>-36.842105263157897</v>
      </c>
      <c r="L206" s="4269"/>
      <c r="M206" s="4271">
        <f t="shared" si="221"/>
        <v>42.307692307692321</v>
      </c>
      <c r="N206" s="4319"/>
      <c r="O206" s="4271">
        <f t="shared" si="223"/>
        <v>-41.379310344827594</v>
      </c>
      <c r="P206" s="4319"/>
      <c r="Q206" s="4271">
        <f t="shared" si="224"/>
        <v>2.7027027027026946</v>
      </c>
      <c r="R206" s="4319"/>
      <c r="S206" s="4271">
        <f t="shared" ref="S206:S213" si="226">SUM(S152/S148)*100-100</f>
        <v>-26.785714285714292</v>
      </c>
      <c r="T206" s="4331"/>
    </row>
    <row r="207" spans="1:25" ht="15" customHeight="1">
      <c r="A207" s="50" t="s">
        <v>755</v>
      </c>
      <c r="B207" s="90">
        <f t="shared" si="222"/>
        <v>20.863309352517987</v>
      </c>
      <c r="C207" s="4271">
        <f t="shared" si="217"/>
        <v>183.33333333333337</v>
      </c>
      <c r="D207" s="4319"/>
      <c r="E207" s="4271">
        <f t="shared" si="220"/>
        <v>0</v>
      </c>
      <c r="F207" s="4319"/>
      <c r="G207" s="4271">
        <f t="shared" si="225"/>
        <v>100</v>
      </c>
      <c r="H207" s="4319"/>
      <c r="I207" s="4271" t="s">
        <v>597</v>
      </c>
      <c r="J207" s="4319"/>
      <c r="K207" s="4269">
        <f t="shared" si="219"/>
        <v>-21.05263157894737</v>
      </c>
      <c r="L207" s="4269"/>
      <c r="M207" s="4271">
        <f t="shared" si="221"/>
        <v>44</v>
      </c>
      <c r="N207" s="4319"/>
      <c r="O207" s="4271">
        <f t="shared" si="223"/>
        <v>-15.789473684210535</v>
      </c>
      <c r="P207" s="4319"/>
      <c r="Q207" s="4271">
        <f t="shared" si="224"/>
        <v>50</v>
      </c>
      <c r="R207" s="4319"/>
      <c r="S207" s="4271">
        <f t="shared" si="226"/>
        <v>-2.7027027027026946</v>
      </c>
      <c r="T207" s="4331"/>
      <c r="U207" s="20"/>
    </row>
    <row r="208" spans="1:25" ht="15" customHeight="1">
      <c r="A208" s="51" t="s">
        <v>770</v>
      </c>
      <c r="B208" s="91">
        <f t="shared" si="222"/>
        <v>13.380281690140848</v>
      </c>
      <c r="C208" s="4275">
        <f t="shared" si="217"/>
        <v>-55.555555555555557</v>
      </c>
      <c r="D208" s="4325"/>
      <c r="E208" s="4275">
        <f t="shared" ref="E208:E213" si="227">SUM(E154/E150)*100-100</f>
        <v>0</v>
      </c>
      <c r="F208" s="4325"/>
      <c r="G208" s="4275">
        <v>0</v>
      </c>
      <c r="H208" s="4325"/>
      <c r="I208" s="4275" t="s">
        <v>597</v>
      </c>
      <c r="J208" s="4325"/>
      <c r="K208" s="4330">
        <f t="shared" ref="K208:K213" si="228">SUM(K154/K150)*100-100</f>
        <v>-14.285714285714292</v>
      </c>
      <c r="L208" s="4330"/>
      <c r="M208" s="4275">
        <f t="shared" si="221"/>
        <v>12.90322580645163</v>
      </c>
      <c r="N208" s="4325"/>
      <c r="O208" s="4275">
        <f t="shared" si="223"/>
        <v>13.043478260869563</v>
      </c>
      <c r="P208" s="4325"/>
      <c r="Q208" s="4275">
        <f t="shared" si="224"/>
        <v>29.166666666666686</v>
      </c>
      <c r="R208" s="4325"/>
      <c r="S208" s="4275">
        <f t="shared" si="226"/>
        <v>35.13513513513513</v>
      </c>
      <c r="T208" s="4322"/>
    </row>
    <row r="209" spans="1:24" ht="15" customHeight="1">
      <c r="A209" s="50" t="s">
        <v>792</v>
      </c>
      <c r="B209" s="90">
        <f t="shared" si="222"/>
        <v>-9.2050209205020934</v>
      </c>
      <c r="C209" s="4290">
        <f>SUM(C155/C151)*100-100</f>
        <v>40.740740740740733</v>
      </c>
      <c r="D209" s="4329"/>
      <c r="E209" s="4271">
        <f t="shared" si="227"/>
        <v>-18.181818181818173</v>
      </c>
      <c r="F209" s="4319"/>
      <c r="G209" s="4271">
        <f t="shared" si="225"/>
        <v>-100</v>
      </c>
      <c r="H209" s="4319"/>
      <c r="I209" s="4271" t="s">
        <v>597</v>
      </c>
      <c r="J209" s="4319"/>
      <c r="K209" s="4269">
        <f t="shared" si="228"/>
        <v>-33.333333333333343</v>
      </c>
      <c r="L209" s="4269"/>
      <c r="M209" s="4290">
        <f t="shared" si="221"/>
        <v>-4.6511627906976685</v>
      </c>
      <c r="N209" s="4329"/>
      <c r="O209" s="4271">
        <f t="shared" si="223"/>
        <v>0</v>
      </c>
      <c r="P209" s="4319"/>
      <c r="Q209" s="4271">
        <f t="shared" si="224"/>
        <v>11.627906976744185</v>
      </c>
      <c r="R209" s="4319"/>
      <c r="S209" s="4271">
        <f t="shared" si="226"/>
        <v>-35.294117647058826</v>
      </c>
      <c r="T209" s="4331"/>
      <c r="V209" s="20"/>
      <c r="X209" s="20"/>
    </row>
    <row r="210" spans="1:24" ht="15" customHeight="1">
      <c r="A210" s="50" t="s">
        <v>798</v>
      </c>
      <c r="B210" s="90">
        <f t="shared" si="222"/>
        <v>-9.2307692307692264</v>
      </c>
      <c r="C210" s="4271">
        <f t="shared" si="217"/>
        <v>-32</v>
      </c>
      <c r="D210" s="4319"/>
      <c r="E210" s="4271">
        <f t="shared" si="227"/>
        <v>-33.333333333333343</v>
      </c>
      <c r="F210" s="4319"/>
      <c r="G210" s="4271">
        <f t="shared" si="225"/>
        <v>0</v>
      </c>
      <c r="H210" s="4319"/>
      <c r="I210" s="4271" t="s">
        <v>597</v>
      </c>
      <c r="J210" s="4319"/>
      <c r="K210" s="4269">
        <f t="shared" si="228"/>
        <v>-16.666666666666657</v>
      </c>
      <c r="L210" s="4269"/>
      <c r="M210" s="4271">
        <f t="shared" si="221"/>
        <v>13.513513513513516</v>
      </c>
      <c r="N210" s="4319"/>
      <c r="O210" s="4271">
        <f t="shared" si="223"/>
        <v>70.588235294117652</v>
      </c>
      <c r="P210" s="4319"/>
      <c r="Q210" s="4271">
        <f t="shared" si="224"/>
        <v>-42.105263157894733</v>
      </c>
      <c r="R210" s="4319"/>
      <c r="S210" s="4271">
        <f t="shared" si="226"/>
        <v>-7.3170731707317032</v>
      </c>
      <c r="T210" s="4331"/>
    </row>
    <row r="211" spans="1:24" ht="15" customHeight="1">
      <c r="A211" s="50" t="s">
        <v>787</v>
      </c>
      <c r="B211" s="90">
        <f t="shared" si="222"/>
        <v>-24.404761904761912</v>
      </c>
      <c r="C211" s="4271">
        <f t="shared" si="217"/>
        <v>-52.941176470588239</v>
      </c>
      <c r="D211" s="4319"/>
      <c r="E211" s="4271">
        <f t="shared" si="227"/>
        <v>25</v>
      </c>
      <c r="F211" s="4319"/>
      <c r="G211" s="4271">
        <f t="shared" si="225"/>
        <v>-100</v>
      </c>
      <c r="H211" s="4319"/>
      <c r="I211" s="4271" t="s">
        <v>597</v>
      </c>
      <c r="J211" s="4319"/>
      <c r="K211" s="4269">
        <f t="shared" si="228"/>
        <v>-6.6666666666666714</v>
      </c>
      <c r="L211" s="4269"/>
      <c r="M211" s="4271">
        <f t="shared" si="221"/>
        <v>-30.555555555555557</v>
      </c>
      <c r="N211" s="4319"/>
      <c r="O211" s="4271">
        <f t="shared" si="223"/>
        <v>25</v>
      </c>
      <c r="P211" s="4319"/>
      <c r="Q211" s="4271">
        <f t="shared" si="224"/>
        <v>-40.476190476190474</v>
      </c>
      <c r="R211" s="4319"/>
      <c r="S211" s="4271">
        <f t="shared" si="226"/>
        <v>-16.666666666666657</v>
      </c>
      <c r="T211" s="4331"/>
    </row>
    <row r="212" spans="1:24" ht="15" customHeight="1">
      <c r="A212" s="51" t="s">
        <v>799</v>
      </c>
      <c r="B212" s="91">
        <f t="shared" si="222"/>
        <v>-1.2422360248447291</v>
      </c>
      <c r="C212" s="4275">
        <f t="shared" si="217"/>
        <v>75</v>
      </c>
      <c r="D212" s="4325"/>
      <c r="E212" s="4275">
        <f t="shared" si="227"/>
        <v>75</v>
      </c>
      <c r="F212" s="4325"/>
      <c r="G212" s="4275">
        <f t="shared" si="225"/>
        <v>-100</v>
      </c>
      <c r="H212" s="4325"/>
      <c r="I212" s="4275" t="s">
        <v>597</v>
      </c>
      <c r="J212" s="4325"/>
      <c r="K212" s="4330">
        <f t="shared" si="228"/>
        <v>0</v>
      </c>
      <c r="L212" s="4330"/>
      <c r="M212" s="4275">
        <f t="shared" si="221"/>
        <v>-14.285714285714292</v>
      </c>
      <c r="N212" s="4325"/>
      <c r="O212" s="4275">
        <f t="shared" si="223"/>
        <v>11.538461538461547</v>
      </c>
      <c r="P212" s="4325"/>
      <c r="Q212" s="4275">
        <f t="shared" si="224"/>
        <v>9.6774193548387046</v>
      </c>
      <c r="R212" s="4325"/>
      <c r="S212" s="4275">
        <f t="shared" si="226"/>
        <v>-20</v>
      </c>
      <c r="T212" s="4322"/>
    </row>
    <row r="213" spans="1:24" ht="15" customHeight="1">
      <c r="A213" s="50" t="s">
        <v>825</v>
      </c>
      <c r="B213" s="90">
        <f t="shared" si="222"/>
        <v>5.0691244239631175</v>
      </c>
      <c r="C213" s="4290">
        <f t="shared" ref="C213:D221" si="229">SUM(C159/C155)*100-100</f>
        <v>-36.842105263157897</v>
      </c>
      <c r="D213" s="4329"/>
      <c r="E213" s="4271">
        <f t="shared" si="227"/>
        <v>33.333333333333314</v>
      </c>
      <c r="F213" s="4319"/>
      <c r="G213" s="4271">
        <v>0</v>
      </c>
      <c r="H213" s="4319"/>
      <c r="I213" s="4271" t="s">
        <v>597</v>
      </c>
      <c r="J213" s="4319"/>
      <c r="K213" s="4269">
        <f t="shared" si="228"/>
        <v>3.5714285714285836</v>
      </c>
      <c r="L213" s="4269"/>
      <c r="M213" s="4290">
        <f t="shared" si="221"/>
        <v>-4.8780487804878021</v>
      </c>
      <c r="N213" s="4329"/>
      <c r="O213" s="4271">
        <f t="shared" si="223"/>
        <v>10.000000000000014</v>
      </c>
      <c r="P213" s="4319"/>
      <c r="Q213" s="4271">
        <f t="shared" si="224"/>
        <v>-10.416666666666657</v>
      </c>
      <c r="R213" s="4319"/>
      <c r="S213" s="4271">
        <f t="shared" si="226"/>
        <v>78.787878787878782</v>
      </c>
      <c r="T213" s="4331"/>
      <c r="V213" s="20"/>
      <c r="X213" s="20"/>
    </row>
    <row r="214" spans="1:24" ht="15" customHeight="1">
      <c r="A214" s="50" t="s">
        <v>829</v>
      </c>
      <c r="B214" s="90">
        <f t="shared" si="222"/>
        <v>2.2598870056497162</v>
      </c>
      <c r="C214" s="4271">
        <f t="shared" si="229"/>
        <v>11.764705882352942</v>
      </c>
      <c r="D214" s="4319"/>
      <c r="E214" s="4271">
        <f t="shared" ref="E214:J221" si="230">SUM(E160/E156)*100-100</f>
        <v>-12.5</v>
      </c>
      <c r="F214" s="4319"/>
      <c r="G214" s="4271">
        <f>SUM(G160/G156)*100-100</f>
        <v>-100</v>
      </c>
      <c r="H214" s="4319"/>
      <c r="I214" s="4271" t="s">
        <v>597</v>
      </c>
      <c r="J214" s="4319"/>
      <c r="K214" s="4269">
        <f t="shared" ref="K214:L221" si="231">SUM(K160/K156)*100-100</f>
        <v>14.999999999999986</v>
      </c>
      <c r="L214" s="4269"/>
      <c r="M214" s="4271">
        <f t="shared" si="221"/>
        <v>-21.428571428571431</v>
      </c>
      <c r="N214" s="4319"/>
      <c r="O214" s="4271">
        <f t="shared" si="223"/>
        <v>-17.241379310344826</v>
      </c>
      <c r="P214" s="4319"/>
      <c r="Q214" s="4271">
        <f t="shared" si="224"/>
        <v>40.909090909090907</v>
      </c>
      <c r="R214" s="4319"/>
      <c r="S214" s="4271">
        <f t="shared" ref="S214:T221" si="232">SUM(S160/S156)*100-100</f>
        <v>15.789473684210535</v>
      </c>
      <c r="T214" s="4331"/>
    </row>
    <row r="215" spans="1:24" ht="15" customHeight="1">
      <c r="A215" s="50" t="s">
        <v>844</v>
      </c>
      <c r="B215" s="90">
        <f t="shared" si="222"/>
        <v>-10.236220472440948</v>
      </c>
      <c r="C215" s="4271">
        <f t="shared" si="229"/>
        <v>-37.5</v>
      </c>
      <c r="D215" s="4319"/>
      <c r="E215" s="4271">
        <f t="shared" si="230"/>
        <v>0</v>
      </c>
      <c r="F215" s="4319"/>
      <c r="G215" s="4271">
        <v>0</v>
      </c>
      <c r="H215" s="4319"/>
      <c r="I215" s="4271" t="s">
        <v>597</v>
      </c>
      <c r="J215" s="4319"/>
      <c r="K215" s="4269">
        <f t="shared" si="231"/>
        <v>-14.285714285714292</v>
      </c>
      <c r="L215" s="4269"/>
      <c r="M215" s="4271">
        <f t="shared" si="221"/>
        <v>-28</v>
      </c>
      <c r="N215" s="4319"/>
      <c r="O215" s="4271">
        <f t="shared" si="223"/>
        <v>-50</v>
      </c>
      <c r="P215" s="4319"/>
      <c r="Q215" s="4271">
        <f t="shared" si="224"/>
        <v>20</v>
      </c>
      <c r="R215" s="4319"/>
      <c r="S215" s="4271">
        <f t="shared" si="232"/>
        <v>13.333333333333329</v>
      </c>
      <c r="T215" s="4331"/>
      <c r="U215" s="20"/>
      <c r="V215" s="20"/>
    </row>
    <row r="216" spans="1:24" ht="15" customHeight="1">
      <c r="A216" s="50" t="s">
        <v>845</v>
      </c>
      <c r="B216" s="2621">
        <f t="shared" si="222"/>
        <v>1.8867924528301927</v>
      </c>
      <c r="C216" s="4323">
        <f t="shared" si="229"/>
        <v>42.857142857142861</v>
      </c>
      <c r="D216" s="4324"/>
      <c r="E216" s="4323">
        <f t="shared" si="230"/>
        <v>-57.142857142857146</v>
      </c>
      <c r="F216" s="4324"/>
      <c r="G216" s="4323">
        <v>0</v>
      </c>
      <c r="H216" s="4324"/>
      <c r="I216" s="4323" t="s">
        <v>597</v>
      </c>
      <c r="J216" s="4324"/>
      <c r="K216" s="4330">
        <f t="shared" si="231"/>
        <v>41.666666666666686</v>
      </c>
      <c r="L216" s="4330"/>
      <c r="M216" s="4323">
        <f t="shared" si="221"/>
        <v>13.333333333333329</v>
      </c>
      <c r="N216" s="4324"/>
      <c r="O216" s="4323">
        <f t="shared" si="223"/>
        <v>-17.241379310344826</v>
      </c>
      <c r="P216" s="4324"/>
      <c r="Q216" s="4323">
        <f t="shared" si="224"/>
        <v>-17.64705882352942</v>
      </c>
      <c r="R216" s="4324"/>
      <c r="S216" s="4323">
        <f t="shared" si="232"/>
        <v>14.999999999999986</v>
      </c>
      <c r="T216" s="4328"/>
    </row>
    <row r="217" spans="1:24" ht="15" customHeight="1">
      <c r="A217" s="2884" t="s">
        <v>846</v>
      </c>
      <c r="B217" s="2883">
        <f t="shared" si="222"/>
        <v>33.771929824561397</v>
      </c>
      <c r="C217" s="4271">
        <f t="shared" si="229"/>
        <v>208.33333333333337</v>
      </c>
      <c r="D217" s="4319"/>
      <c r="E217" s="4271">
        <f t="shared" si="230"/>
        <v>0</v>
      </c>
      <c r="F217" s="4319"/>
      <c r="G217" s="4271">
        <v>0</v>
      </c>
      <c r="H217" s="4319"/>
      <c r="I217" s="4271" t="s">
        <v>597</v>
      </c>
      <c r="J217" s="4319"/>
      <c r="K217" s="4269">
        <f t="shared" si="231"/>
        <v>6.8965517241379217</v>
      </c>
      <c r="L217" s="4269"/>
      <c r="M217" s="4271">
        <f t="shared" si="221"/>
        <v>-20.512820512820511</v>
      </c>
      <c r="N217" s="4319"/>
      <c r="O217" s="4271">
        <f t="shared" si="223"/>
        <v>95.454545454545467</v>
      </c>
      <c r="P217" s="4319"/>
      <c r="Q217" s="4271">
        <f t="shared" si="224"/>
        <v>60.465116279069775</v>
      </c>
      <c r="R217" s="4319"/>
      <c r="S217" s="4271">
        <f t="shared" si="232"/>
        <v>-23.728813559322035</v>
      </c>
      <c r="T217" s="4269"/>
      <c r="U217" s="2262"/>
      <c r="V217" s="20"/>
    </row>
    <row r="218" spans="1:24" ht="15" customHeight="1">
      <c r="A218" s="2565" t="s">
        <v>868</v>
      </c>
      <c r="B218" s="2883">
        <f t="shared" si="222"/>
        <v>22.099447513812166</v>
      </c>
      <c r="C218" s="4271">
        <f t="shared" si="229"/>
        <v>84.21052631578948</v>
      </c>
      <c r="D218" s="4319"/>
      <c r="E218" s="4271">
        <f t="shared" si="230"/>
        <v>-14.285714285714292</v>
      </c>
      <c r="F218" s="4319"/>
      <c r="G218" s="4271">
        <v>0</v>
      </c>
      <c r="H218" s="4319"/>
      <c r="I218" s="4271" t="s">
        <v>597</v>
      </c>
      <c r="J218" s="4319"/>
      <c r="K218" s="4269">
        <f t="shared" si="231"/>
        <v>0</v>
      </c>
      <c r="L218" s="4269"/>
      <c r="M218" s="4271">
        <f t="shared" si="221"/>
        <v>0</v>
      </c>
      <c r="N218" s="4319"/>
      <c r="O218" s="4271">
        <f t="shared" si="223"/>
        <v>25</v>
      </c>
      <c r="P218" s="4319"/>
      <c r="Q218" s="4271">
        <f t="shared" si="224"/>
        <v>51.612903225806463</v>
      </c>
      <c r="R218" s="4319"/>
      <c r="S218" s="4271">
        <f t="shared" si="232"/>
        <v>6.818181818181813</v>
      </c>
      <c r="T218" s="4269"/>
      <c r="U218" s="2262"/>
      <c r="V218" s="20"/>
    </row>
    <row r="219" spans="1:24" ht="15.75" customHeight="1">
      <c r="A219" s="2565" t="s">
        <v>881</v>
      </c>
      <c r="B219" s="2883">
        <f t="shared" si="222"/>
        <v>38.596491228070192</v>
      </c>
      <c r="C219" s="4271">
        <f>SUM(C165/C161)*100-100</f>
        <v>220</v>
      </c>
      <c r="D219" s="4319"/>
      <c r="E219" s="4271">
        <f t="shared" si="230"/>
        <v>-60</v>
      </c>
      <c r="F219" s="4319"/>
      <c r="G219" s="4271">
        <v>0</v>
      </c>
      <c r="H219" s="4319"/>
      <c r="I219" s="4271" t="s">
        <v>597</v>
      </c>
      <c r="J219" s="4319"/>
      <c r="K219" s="4269">
        <f t="shared" si="231"/>
        <v>91.666666666666686</v>
      </c>
      <c r="L219" s="4269"/>
      <c r="M219" s="4271">
        <f t="shared" si="221"/>
        <v>16.666666666666671</v>
      </c>
      <c r="N219" s="4319"/>
      <c r="O219" s="4271">
        <f>SUM(O165/O161)*100-100</f>
        <v>230</v>
      </c>
      <c r="P219" s="4319"/>
      <c r="Q219" s="4271">
        <f t="shared" si="224"/>
        <v>-10</v>
      </c>
      <c r="R219" s="4319"/>
      <c r="S219" s="4271">
        <f t="shared" si="232"/>
        <v>5.8823529411764781</v>
      </c>
      <c r="T219" s="4269"/>
      <c r="U219" s="2262"/>
      <c r="V219" s="204"/>
    </row>
    <row r="220" spans="1:24">
      <c r="A220" s="50" t="s">
        <v>898</v>
      </c>
      <c r="B220" s="2621">
        <f>SUM(B166/B162)*100-100</f>
        <v>8.0246913580246826</v>
      </c>
      <c r="C220" s="4323">
        <f t="shared" si="229"/>
        <v>10.000000000000014</v>
      </c>
      <c r="D220" s="4324"/>
      <c r="E220" s="4323">
        <f t="shared" si="230"/>
        <v>66.666666666666686</v>
      </c>
      <c r="F220" s="4324"/>
      <c r="G220" s="4323" t="s">
        <v>597</v>
      </c>
      <c r="H220" s="4324"/>
      <c r="I220" s="4323" t="s">
        <v>597</v>
      </c>
      <c r="J220" s="4324"/>
      <c r="K220" s="4330">
        <f t="shared" si="231"/>
        <v>-58.82352941176471</v>
      </c>
      <c r="L220" s="4330"/>
      <c r="M220" s="4323">
        <f t="shared" si="221"/>
        <v>8.8235294117646959</v>
      </c>
      <c r="N220" s="4324"/>
      <c r="O220" s="4323">
        <f t="shared" si="223"/>
        <v>95.833333333333314</v>
      </c>
      <c r="P220" s="4324"/>
      <c r="Q220" s="4323">
        <f t="shared" si="224"/>
        <v>-7.1428571428571388</v>
      </c>
      <c r="R220" s="4324"/>
      <c r="S220" s="4323">
        <f t="shared" si="232"/>
        <v>-8.6956521739130466</v>
      </c>
      <c r="T220" s="4328"/>
    </row>
    <row r="221" spans="1:24" ht="15" customHeight="1">
      <c r="A221" s="2884" t="s">
        <v>905</v>
      </c>
      <c r="B221" s="3437">
        <f>SUM(B167/B163)*100-100</f>
        <v>-8.8524590163934391</v>
      </c>
      <c r="C221" s="4273">
        <f t="shared" si="229"/>
        <v>-22.972972972972968</v>
      </c>
      <c r="D221" s="4326">
        <f t="shared" si="229"/>
        <v>-15.491930779700567</v>
      </c>
      <c r="E221" s="4273">
        <f t="shared" si="230"/>
        <v>33.333333333333314</v>
      </c>
      <c r="F221" s="4326">
        <f t="shared" si="230"/>
        <v>46.28297362110311</v>
      </c>
      <c r="G221" s="4273" t="s">
        <v>597</v>
      </c>
      <c r="H221" s="4326"/>
      <c r="I221" s="4273" t="s">
        <v>597</v>
      </c>
      <c r="J221" s="4326" t="e">
        <f t="shared" si="230"/>
        <v>#DIV/0!</v>
      </c>
      <c r="K221" s="4327">
        <f t="shared" si="231"/>
        <v>3.2258064516128968</v>
      </c>
      <c r="L221" s="4327">
        <f t="shared" si="231"/>
        <v>13.251334416337926</v>
      </c>
      <c r="M221" s="4273">
        <f t="shared" si="221"/>
        <v>9.6774193548387046</v>
      </c>
      <c r="N221" s="4326">
        <f t="shared" si="221"/>
        <v>20.329542817359012</v>
      </c>
      <c r="O221" s="4273">
        <f t="shared" si="223"/>
        <v>4.6511627906976827</v>
      </c>
      <c r="P221" s="4326">
        <f t="shared" si="223"/>
        <v>14.815124644470473</v>
      </c>
      <c r="Q221" s="4273">
        <f t="shared" si="224"/>
        <v>-26.08695652173914</v>
      </c>
      <c r="R221" s="4326">
        <f t="shared" si="224"/>
        <v>-18.908351579605878</v>
      </c>
      <c r="S221" s="4273">
        <f t="shared" si="232"/>
        <v>-4.4444444444444429</v>
      </c>
      <c r="T221" s="4333">
        <f t="shared" si="232"/>
        <v>4.8361310951239034</v>
      </c>
      <c r="U221" s="2262"/>
      <c r="V221" s="20"/>
    </row>
    <row r="222" spans="1:24" ht="15" customHeight="1">
      <c r="A222" s="2565" t="s">
        <v>919</v>
      </c>
      <c r="B222" s="2883">
        <f t="shared" si="222"/>
        <v>-9.5022624434389087</v>
      </c>
      <c r="C222" s="4271">
        <f t="shared" si="222"/>
        <v>-20</v>
      </c>
      <c r="D222" s="4319"/>
      <c r="E222" s="4271">
        <f t="shared" ref="E222" si="233">SUM(E168/E164)*100-100</f>
        <v>33.333333333333314</v>
      </c>
      <c r="F222" s="4319"/>
      <c r="G222" s="4271">
        <v>0</v>
      </c>
      <c r="H222" s="4319"/>
      <c r="I222" s="4271" t="s">
        <v>597</v>
      </c>
      <c r="J222" s="4319"/>
      <c r="K222" s="4269">
        <f t="shared" ref="K222:K224" si="234">SUM(K168/K164)*100-100</f>
        <v>21.739130434782624</v>
      </c>
      <c r="L222" s="4269"/>
      <c r="M222" s="4271">
        <f t="shared" ref="M222:M224" si="235">SUM(M168/M164)*100-100</f>
        <v>-15.151515151515156</v>
      </c>
      <c r="N222" s="4319"/>
      <c r="O222" s="4271">
        <f t="shared" ref="O222:O224" si="236">SUM(O168/O164)*100-100</f>
        <v>-33.333333333333343</v>
      </c>
      <c r="P222" s="4319"/>
      <c r="Q222" s="4271">
        <f t="shared" ref="Q222:Q224" si="237">SUM(Q168/Q164)*100-100</f>
        <v>-25.531914893617028</v>
      </c>
      <c r="R222" s="4319"/>
      <c r="S222" s="4271">
        <f t="shared" ref="S222:S224" si="238">SUM(S168/S164)*100-100</f>
        <v>8.5106382978723332</v>
      </c>
      <c r="T222" s="4269"/>
      <c r="U222" s="2262"/>
      <c r="V222" s="20"/>
    </row>
    <row r="223" spans="1:24" ht="15" customHeight="1">
      <c r="A223" s="2565" t="s">
        <v>926</v>
      </c>
      <c r="B223" s="2883">
        <f t="shared" si="222"/>
        <v>-22.784810126582272</v>
      </c>
      <c r="C223" s="4271">
        <f t="shared" si="222"/>
        <v>-18.75</v>
      </c>
      <c r="D223" s="4319"/>
      <c r="E223" s="4271">
        <f>SUM(E169/E165)*100-100</f>
        <v>150</v>
      </c>
      <c r="F223" s="4319"/>
      <c r="G223" s="4271">
        <v>0</v>
      </c>
      <c r="H223" s="4319"/>
      <c r="I223" s="4271" t="s">
        <v>597</v>
      </c>
      <c r="J223" s="4319"/>
      <c r="K223" s="4269">
        <f t="shared" si="234"/>
        <v>-39.130434782608688</v>
      </c>
      <c r="L223" s="4269"/>
      <c r="M223" s="4271">
        <f t="shared" si="235"/>
        <v>28.571428571428584</v>
      </c>
      <c r="N223" s="4319"/>
      <c r="O223" s="4271">
        <f t="shared" si="236"/>
        <v>-69.696969696969688</v>
      </c>
      <c r="P223" s="4319"/>
      <c r="Q223" s="4271">
        <f t="shared" si="237"/>
        <v>0</v>
      </c>
      <c r="R223" s="4319"/>
      <c r="S223" s="4271">
        <f t="shared" si="238"/>
        <v>-27.777777777777786</v>
      </c>
      <c r="T223" s="4269"/>
      <c r="U223" s="2262"/>
      <c r="V223" s="20"/>
    </row>
    <row r="224" spans="1:24" s="2866" customFormat="1" ht="15.75" customHeight="1" thickBot="1">
      <c r="A224" s="3373" t="s">
        <v>936</v>
      </c>
      <c r="B224" s="3377">
        <f>SUM(B170/B166)*100-100</f>
        <v>-1.1428571428571388</v>
      </c>
      <c r="C224" s="4312">
        <f t="shared" si="222"/>
        <v>172.72727272727269</v>
      </c>
      <c r="D224" s="4332"/>
      <c r="E224" s="4312">
        <f>SUM(E170/E166)*100-100</f>
        <v>-20</v>
      </c>
      <c r="F224" s="4332"/>
      <c r="G224" s="4312">
        <v>0</v>
      </c>
      <c r="H224" s="4332"/>
      <c r="I224" s="4312" t="s">
        <v>597</v>
      </c>
      <c r="J224" s="4332"/>
      <c r="K224" s="4312">
        <f t="shared" si="234"/>
        <v>71.428571428571416</v>
      </c>
      <c r="L224" s="4332"/>
      <c r="M224" s="4312">
        <f t="shared" si="235"/>
        <v>-5.4054054054054035</v>
      </c>
      <c r="N224" s="4332"/>
      <c r="O224" s="4312">
        <f t="shared" si="236"/>
        <v>-59.574468085106389</v>
      </c>
      <c r="P224" s="4332"/>
      <c r="Q224" s="4312">
        <f t="shared" si="237"/>
        <v>50</v>
      </c>
      <c r="R224" s="4332"/>
      <c r="S224" s="4312">
        <f t="shared" si="238"/>
        <v>-19.047619047619051</v>
      </c>
      <c r="T224" s="4334"/>
      <c r="U224" s="3019"/>
      <c r="V224" s="3018"/>
    </row>
    <row r="225" spans="1:28" s="195" customFormat="1" ht="12.75" customHeight="1">
      <c r="A225" s="49" t="s">
        <v>883</v>
      </c>
      <c r="B225" s="3"/>
      <c r="C225" s="3"/>
      <c r="D225" s="3"/>
      <c r="E225" s="55"/>
      <c r="F225" s="55"/>
      <c r="G225" s="55"/>
      <c r="H225" s="55"/>
      <c r="I225" s="903"/>
      <c r="J225" s="903"/>
      <c r="K225" s="462"/>
      <c r="L225" s="903"/>
      <c r="M225" s="462"/>
      <c r="N225" s="903"/>
      <c r="O225" s="462"/>
      <c r="P225" s="903"/>
      <c r="Q225" s="462"/>
      <c r="R225" s="903"/>
      <c r="S225" s="462"/>
      <c r="T225" s="903"/>
      <c r="U225" s="2"/>
    </row>
    <row r="226" spans="1:28" s="195" customFormat="1" ht="12.75" customHeight="1">
      <c r="A226" s="55" t="s">
        <v>606</v>
      </c>
      <c r="B226" s="165"/>
      <c r="C226" s="462"/>
      <c r="D226" s="903"/>
      <c r="E226" s="462"/>
      <c r="F226" s="903"/>
      <c r="G226" s="903"/>
      <c r="H226" s="903"/>
      <c r="I226" s="903"/>
      <c r="J226" s="903"/>
      <c r="K226" s="462"/>
      <c r="L226" s="903"/>
      <c r="M226" s="462"/>
      <c r="N226" s="903"/>
      <c r="O226" s="462"/>
      <c r="P226" s="903"/>
      <c r="Q226" s="462"/>
      <c r="R226" s="903"/>
      <c r="S226" s="462"/>
      <c r="T226" s="903"/>
    </row>
    <row r="227" spans="1:28" s="195" customFormat="1" ht="12.75" customHeight="1">
      <c r="A227" s="55"/>
      <c r="B227" s="165"/>
      <c r="C227" s="1913"/>
      <c r="D227" s="903"/>
      <c r="E227" s="1913"/>
      <c r="F227" s="903"/>
      <c r="G227" s="903"/>
      <c r="H227" s="903"/>
      <c r="I227" s="903"/>
      <c r="J227" s="903"/>
      <c r="K227" s="1913"/>
      <c r="L227" s="903"/>
      <c r="M227" s="1913"/>
      <c r="N227" s="903"/>
      <c r="O227" s="1913"/>
      <c r="P227" s="903"/>
      <c r="Q227" s="1913"/>
      <c r="R227" s="903"/>
      <c r="S227" s="1913"/>
      <c r="T227" s="903"/>
    </row>
    <row r="228" spans="1:28" ht="33" customHeight="1" thickBot="1">
      <c r="A228" s="142" t="s">
        <v>16</v>
      </c>
      <c r="C228" s="4364" t="s">
        <v>146</v>
      </c>
      <c r="D228" s="4365"/>
      <c r="E228" s="4365"/>
      <c r="F228" s="4365"/>
      <c r="G228" s="4365"/>
      <c r="H228" s="4365"/>
      <c r="I228" s="4365"/>
      <c r="J228" s="4365"/>
      <c r="K228" s="4365"/>
      <c r="L228" s="4365"/>
      <c r="M228" s="4365"/>
      <c r="N228" s="4365"/>
      <c r="O228" s="4365"/>
      <c r="P228" s="4365"/>
      <c r="Q228" s="4365"/>
      <c r="R228" s="4365"/>
      <c r="S228" s="4365"/>
      <c r="T228" s="4366"/>
    </row>
    <row r="229" spans="1:28" ht="15.75" customHeight="1">
      <c r="A229" s="63" t="s">
        <v>96</v>
      </c>
      <c r="B229" s="64"/>
      <c r="C229" s="65"/>
      <c r="D229" s="65"/>
      <c r="E229" s="67" t="s">
        <v>135</v>
      </c>
      <c r="F229" s="67"/>
      <c r="G229" s="67"/>
      <c r="H229" s="67"/>
      <c r="I229" s="67"/>
      <c r="J229" s="67"/>
      <c r="K229" s="68"/>
      <c r="L229" s="68"/>
      <c r="M229" s="69"/>
      <c r="N229" s="69"/>
      <c r="O229" s="69"/>
      <c r="P229" s="69"/>
      <c r="Q229" s="70"/>
      <c r="R229" s="70"/>
      <c r="S229" s="71"/>
      <c r="T229" s="72"/>
    </row>
    <row r="230" spans="1:28" ht="37.5" customHeight="1">
      <c r="A230" s="73" t="s">
        <v>101</v>
      </c>
      <c r="B230" s="26" t="s">
        <v>102</v>
      </c>
      <c r="C230" s="74" t="s">
        <v>136</v>
      </c>
      <c r="D230" s="75" t="s">
        <v>103</v>
      </c>
      <c r="E230" s="76" t="s">
        <v>137</v>
      </c>
      <c r="F230" s="77" t="s">
        <v>103</v>
      </c>
      <c r="G230" s="2216" t="s">
        <v>600</v>
      </c>
      <c r="H230" s="2217" t="s">
        <v>103</v>
      </c>
      <c r="I230" s="827" t="s">
        <v>601</v>
      </c>
      <c r="J230" s="2217" t="s">
        <v>103</v>
      </c>
      <c r="K230" s="78" t="s">
        <v>138</v>
      </c>
      <c r="L230" s="75" t="s">
        <v>103</v>
      </c>
      <c r="M230" s="78" t="s">
        <v>139</v>
      </c>
      <c r="N230" s="75" t="s">
        <v>103</v>
      </c>
      <c r="O230" s="76" t="s">
        <v>59</v>
      </c>
      <c r="P230" s="77" t="s">
        <v>103</v>
      </c>
      <c r="Q230" s="76" t="s">
        <v>140</v>
      </c>
      <c r="R230" s="77" t="s">
        <v>103</v>
      </c>
      <c r="S230" s="2216" t="s">
        <v>141</v>
      </c>
      <c r="T230" s="2218" t="s">
        <v>103</v>
      </c>
    </row>
    <row r="231" spans="1:28" s="195" customFormat="1">
      <c r="A231" s="898" t="s">
        <v>514</v>
      </c>
      <c r="B231" s="845">
        <v>996</v>
      </c>
      <c r="C231" s="676">
        <v>231</v>
      </c>
      <c r="D231" s="901">
        <v>17.560975609756095</v>
      </c>
      <c r="E231" s="676">
        <v>88</v>
      </c>
      <c r="F231" s="705">
        <v>8.8353413654618471</v>
      </c>
      <c r="G231" s="4346">
        <v>1</v>
      </c>
      <c r="H231" s="4347"/>
      <c r="I231" s="4348"/>
      <c r="J231" s="676">
        <v>6.5359477124183009E-3</v>
      </c>
      <c r="K231" s="676">
        <v>152</v>
      </c>
      <c r="L231" s="705">
        <v>15.121951219512194</v>
      </c>
      <c r="M231" s="676">
        <v>236</v>
      </c>
      <c r="N231" s="705">
        <v>22.926829268292686</v>
      </c>
      <c r="O231" s="676">
        <v>71</v>
      </c>
      <c r="P231" s="705">
        <v>7.3170731707317067</v>
      </c>
      <c r="Q231" s="676">
        <v>176</v>
      </c>
      <c r="R231" s="705">
        <v>20.487804878048781</v>
      </c>
      <c r="S231" s="676">
        <v>41</v>
      </c>
      <c r="T231" s="902">
        <v>6.3414634146341466</v>
      </c>
    </row>
    <row r="232" spans="1:28">
      <c r="A232" s="79" t="s">
        <v>125</v>
      </c>
      <c r="B232" s="726">
        <v>436</v>
      </c>
      <c r="C232" s="2235">
        <v>121</v>
      </c>
      <c r="D232" s="2207">
        <f>SUM(C232/B232)*100</f>
        <v>27.75229357798165</v>
      </c>
      <c r="E232" s="2223">
        <v>44</v>
      </c>
      <c r="F232" s="32">
        <f>SUM(E232/B232)*100</f>
        <v>10.091743119266056</v>
      </c>
      <c r="G232" s="4336">
        <v>0</v>
      </c>
      <c r="H232" s="4337"/>
      <c r="I232" s="4338"/>
      <c r="J232" s="32">
        <f>G232/B232</f>
        <v>0</v>
      </c>
      <c r="K232" s="2223">
        <v>62</v>
      </c>
      <c r="L232" s="32">
        <f>SUM(K232/B232)*100</f>
        <v>14.220183486238533</v>
      </c>
      <c r="M232" s="2223">
        <v>91</v>
      </c>
      <c r="N232" s="32">
        <f>SUM(M232/B232)*100</f>
        <v>20.871559633027523</v>
      </c>
      <c r="O232" s="2223">
        <v>28</v>
      </c>
      <c r="P232" s="32">
        <f t="shared" ref="P232:P254" si="239">SUM(O232/B232)*100</f>
        <v>6.4220183486238538</v>
      </c>
      <c r="Q232" s="2223">
        <v>74</v>
      </c>
      <c r="R232" s="32">
        <f t="shared" ref="R232:R254" si="240">SUM(Q232/B232)*100</f>
        <v>16.972477064220186</v>
      </c>
      <c r="S232" s="2221">
        <v>16</v>
      </c>
      <c r="T232" s="102">
        <f t="shared" ref="T232:T254" si="241">SUM(S232/B232)*100</f>
        <v>3.669724770642202</v>
      </c>
    </row>
    <row r="233" spans="1:28">
      <c r="A233" s="79" t="s">
        <v>126</v>
      </c>
      <c r="B233" s="726">
        <v>135</v>
      </c>
      <c r="C233" s="2235">
        <v>18</v>
      </c>
      <c r="D233" s="2207">
        <f>SUM(C233/B233)*100</f>
        <v>13.333333333333334</v>
      </c>
      <c r="E233" s="2223">
        <v>7</v>
      </c>
      <c r="F233" s="32">
        <f>SUM(E233/B233)*100</f>
        <v>5.1851851851851851</v>
      </c>
      <c r="G233" s="4343">
        <v>0</v>
      </c>
      <c r="H233" s="4344"/>
      <c r="I233" s="4345"/>
      <c r="J233" s="32">
        <f t="shared" ref="J233:J245" si="242">G233/B233</f>
        <v>0</v>
      </c>
      <c r="K233" s="2223">
        <v>22</v>
      </c>
      <c r="L233" s="32">
        <f>SUM(K233/B233)*100</f>
        <v>16.296296296296298</v>
      </c>
      <c r="M233" s="2223">
        <v>39</v>
      </c>
      <c r="N233" s="32">
        <f>SUM(M233/B233)*100</f>
        <v>28.888888888888886</v>
      </c>
      <c r="O233" s="2223">
        <v>16</v>
      </c>
      <c r="P233" s="32">
        <f t="shared" si="239"/>
        <v>11.851851851851853</v>
      </c>
      <c r="Q233" s="2223">
        <v>24</v>
      </c>
      <c r="R233" s="32">
        <f t="shared" si="240"/>
        <v>17.777777777777779</v>
      </c>
      <c r="S233" s="2221">
        <v>9</v>
      </c>
      <c r="T233" s="102">
        <f t="shared" si="241"/>
        <v>6.666666666666667</v>
      </c>
    </row>
    <row r="234" spans="1:28">
      <c r="A234" s="79" t="s">
        <v>127</v>
      </c>
      <c r="B234" s="726">
        <v>170</v>
      </c>
      <c r="C234" s="2235">
        <v>38</v>
      </c>
      <c r="D234" s="2207">
        <f>SUM(C234/B234)*100</f>
        <v>22.352941176470591</v>
      </c>
      <c r="E234" s="2223">
        <v>16</v>
      </c>
      <c r="F234" s="32">
        <f>SUM(E234/B234)*100</f>
        <v>9.4117647058823533</v>
      </c>
      <c r="G234" s="4343">
        <v>0</v>
      </c>
      <c r="H234" s="4344"/>
      <c r="I234" s="4345"/>
      <c r="J234" s="32">
        <f t="shared" si="242"/>
        <v>0</v>
      </c>
      <c r="K234" s="2223">
        <v>23</v>
      </c>
      <c r="L234" s="32">
        <f>SUM(K234/B234)*100</f>
        <v>13.529411764705882</v>
      </c>
      <c r="M234" s="2223">
        <v>36</v>
      </c>
      <c r="N234" s="32">
        <f>SUM(M234/B234)*100</f>
        <v>21.176470588235293</v>
      </c>
      <c r="O234" s="2223">
        <v>10</v>
      </c>
      <c r="P234" s="32">
        <f t="shared" si="239"/>
        <v>5.8823529411764701</v>
      </c>
      <c r="Q234" s="2223">
        <v>42</v>
      </c>
      <c r="R234" s="32">
        <f t="shared" si="240"/>
        <v>24.705882352941178</v>
      </c>
      <c r="S234" s="2221">
        <v>5</v>
      </c>
      <c r="T234" s="102">
        <f t="shared" si="241"/>
        <v>2.9411764705882351</v>
      </c>
    </row>
    <row r="235" spans="1:28">
      <c r="A235" s="86" t="s">
        <v>401</v>
      </c>
      <c r="B235" s="727">
        <v>207</v>
      </c>
      <c r="C235" s="2238">
        <v>30</v>
      </c>
      <c r="D235" s="2205">
        <f>SUM(C235/B235)*100</f>
        <v>14.492753623188406</v>
      </c>
      <c r="E235" s="2181">
        <v>17</v>
      </c>
      <c r="F235" s="42">
        <f>SUM(E235/B235)*100</f>
        <v>8.2125603864734309</v>
      </c>
      <c r="G235" s="4340">
        <v>0</v>
      </c>
      <c r="H235" s="4341"/>
      <c r="I235" s="4342"/>
      <c r="J235" s="42">
        <f t="shared" si="242"/>
        <v>0</v>
      </c>
      <c r="K235" s="2181">
        <v>27</v>
      </c>
      <c r="L235" s="42">
        <f>SUM(K235/B235)*100</f>
        <v>13.043478260869565</v>
      </c>
      <c r="M235" s="2181">
        <v>53</v>
      </c>
      <c r="N235" s="42">
        <f>SUM(M235/B235)*100</f>
        <v>25.60386473429952</v>
      </c>
      <c r="O235" s="2181">
        <v>23</v>
      </c>
      <c r="P235" s="42">
        <f t="shared" si="239"/>
        <v>11.111111111111111</v>
      </c>
      <c r="Q235" s="2181">
        <v>48</v>
      </c>
      <c r="R235" s="42">
        <f t="shared" si="240"/>
        <v>23.188405797101449</v>
      </c>
      <c r="S235" s="2255">
        <v>9</v>
      </c>
      <c r="T235" s="47">
        <f t="shared" si="241"/>
        <v>4.3478260869565215</v>
      </c>
    </row>
    <row r="236" spans="1:28">
      <c r="A236" s="79" t="s">
        <v>421</v>
      </c>
      <c r="B236" s="726">
        <v>456</v>
      </c>
      <c r="C236" s="2235">
        <v>108</v>
      </c>
      <c r="D236" s="2207">
        <f>SUM(C236/B236)*100</f>
        <v>23.684210526315788</v>
      </c>
      <c r="E236" s="2223">
        <v>38</v>
      </c>
      <c r="F236" s="32">
        <f>SUM(E236/B236)*100</f>
        <v>8.3333333333333321</v>
      </c>
      <c r="G236" s="4336">
        <v>0</v>
      </c>
      <c r="H236" s="4337"/>
      <c r="I236" s="4338"/>
      <c r="J236" s="2207">
        <f t="shared" si="242"/>
        <v>0</v>
      </c>
      <c r="K236" s="2223">
        <v>78</v>
      </c>
      <c r="L236" s="32">
        <f>SUM(K236/B236)*100</f>
        <v>17.105263157894736</v>
      </c>
      <c r="M236" s="2223">
        <v>94</v>
      </c>
      <c r="N236" s="32">
        <f>SUM(M236/B236)*100</f>
        <v>20.614035087719298</v>
      </c>
      <c r="O236" s="2223">
        <v>34</v>
      </c>
      <c r="P236" s="32">
        <f t="shared" si="239"/>
        <v>7.4561403508771926</v>
      </c>
      <c r="Q236" s="2223">
        <v>85</v>
      </c>
      <c r="R236" s="32">
        <f t="shared" si="240"/>
        <v>18.640350877192983</v>
      </c>
      <c r="S236" s="2221">
        <v>19</v>
      </c>
      <c r="T236" s="102">
        <f t="shared" si="241"/>
        <v>4.1666666666666661</v>
      </c>
      <c r="U236" s="203"/>
      <c r="V236" s="203"/>
      <c r="W236" s="203"/>
      <c r="X236" s="203"/>
      <c r="Y236" s="203"/>
      <c r="Z236" s="203"/>
      <c r="AA236" s="203"/>
      <c r="AB236" s="203"/>
    </row>
    <row r="237" spans="1:28">
      <c r="A237" s="79" t="s">
        <v>571</v>
      </c>
      <c r="B237" s="726">
        <v>201</v>
      </c>
      <c r="C237" s="2235">
        <v>38</v>
      </c>
      <c r="D237" s="2207">
        <f t="shared" ref="D237:D254" si="243">SUM(C237/B237)*100</f>
        <v>18.905472636815919</v>
      </c>
      <c r="E237" s="2223">
        <v>8</v>
      </c>
      <c r="F237" s="32">
        <f t="shared" ref="F237:F254" si="244">SUM(E237/B237)*100</f>
        <v>3.9800995024875623</v>
      </c>
      <c r="G237" s="4343">
        <v>1</v>
      </c>
      <c r="H237" s="4344"/>
      <c r="I237" s="4345"/>
      <c r="J237" s="2207">
        <f t="shared" si="242"/>
        <v>4.9751243781094526E-3</v>
      </c>
      <c r="K237" s="2223">
        <v>32</v>
      </c>
      <c r="L237" s="32">
        <f t="shared" ref="L237:L254" si="245">SUM(K237/B237)*100</f>
        <v>15.920398009950249</v>
      </c>
      <c r="M237" s="2223">
        <v>56</v>
      </c>
      <c r="N237" s="32">
        <f t="shared" ref="N237:N254" si="246">SUM(M237/B237)*100</f>
        <v>27.860696517412936</v>
      </c>
      <c r="O237" s="2223">
        <v>20</v>
      </c>
      <c r="P237" s="32">
        <f t="shared" si="239"/>
        <v>9.9502487562189064</v>
      </c>
      <c r="Q237" s="2223">
        <v>37</v>
      </c>
      <c r="R237" s="32">
        <f t="shared" si="240"/>
        <v>18.407960199004975</v>
      </c>
      <c r="S237" s="2221">
        <v>9</v>
      </c>
      <c r="T237" s="102">
        <f t="shared" si="241"/>
        <v>4.4776119402985071</v>
      </c>
      <c r="U237" s="203"/>
      <c r="V237" s="203"/>
      <c r="W237" s="203"/>
      <c r="X237" s="203"/>
      <c r="Y237" s="203"/>
      <c r="Z237" s="203"/>
      <c r="AA237" s="203"/>
      <c r="AB237" s="203"/>
    </row>
    <row r="238" spans="1:28">
      <c r="A238" s="89" t="s">
        <v>422</v>
      </c>
      <c r="B238" s="726">
        <v>172</v>
      </c>
      <c r="C238" s="2235">
        <v>24</v>
      </c>
      <c r="D238" s="2207">
        <f t="shared" si="243"/>
        <v>13.953488372093023</v>
      </c>
      <c r="E238" s="2223">
        <v>19</v>
      </c>
      <c r="F238" s="32">
        <f t="shared" si="244"/>
        <v>11.046511627906977</v>
      </c>
      <c r="G238" s="4343">
        <v>0</v>
      </c>
      <c r="H238" s="4344"/>
      <c r="I238" s="4345"/>
      <c r="J238" s="2207">
        <f t="shared" si="242"/>
        <v>0</v>
      </c>
      <c r="K238" s="2223">
        <v>41</v>
      </c>
      <c r="L238" s="32">
        <f t="shared" si="245"/>
        <v>23.837209302325583</v>
      </c>
      <c r="M238" s="2223">
        <v>27</v>
      </c>
      <c r="N238" s="32">
        <f t="shared" si="246"/>
        <v>15.697674418604651</v>
      </c>
      <c r="O238" s="2223">
        <v>11</v>
      </c>
      <c r="P238" s="32">
        <f t="shared" si="239"/>
        <v>6.395348837209303</v>
      </c>
      <c r="Q238" s="2223">
        <v>36</v>
      </c>
      <c r="R238" s="32">
        <f t="shared" si="240"/>
        <v>20.930232558139537</v>
      </c>
      <c r="S238" s="2221">
        <v>14</v>
      </c>
      <c r="T238" s="102">
        <f t="shared" si="241"/>
        <v>8.1395348837209305</v>
      </c>
      <c r="U238" s="203"/>
      <c r="V238" s="203"/>
      <c r="W238" s="203"/>
      <c r="X238" s="203"/>
      <c r="Y238" s="203"/>
      <c r="Z238" s="203"/>
      <c r="AA238" s="203"/>
      <c r="AB238" s="203"/>
    </row>
    <row r="239" spans="1:28">
      <c r="A239" s="88" t="s">
        <v>475</v>
      </c>
      <c r="B239" s="727">
        <v>243</v>
      </c>
      <c r="C239" s="2238">
        <v>49</v>
      </c>
      <c r="D239" s="2205">
        <f t="shared" si="243"/>
        <v>20.164609053497941</v>
      </c>
      <c r="E239" s="2181">
        <v>15</v>
      </c>
      <c r="F239" s="42">
        <f t="shared" si="244"/>
        <v>6.1728395061728394</v>
      </c>
      <c r="G239" s="4340">
        <v>0</v>
      </c>
      <c r="H239" s="4341"/>
      <c r="I239" s="4342"/>
      <c r="J239" s="2207">
        <f t="shared" si="242"/>
        <v>0</v>
      </c>
      <c r="K239" s="2181">
        <v>33</v>
      </c>
      <c r="L239" s="42">
        <f t="shared" si="245"/>
        <v>13.580246913580247</v>
      </c>
      <c r="M239" s="2181">
        <v>61</v>
      </c>
      <c r="N239" s="42">
        <f t="shared" si="246"/>
        <v>25.102880658436217</v>
      </c>
      <c r="O239" s="2181">
        <v>25</v>
      </c>
      <c r="P239" s="42">
        <f t="shared" si="239"/>
        <v>10.2880658436214</v>
      </c>
      <c r="Q239" s="2181">
        <v>46</v>
      </c>
      <c r="R239" s="42">
        <f t="shared" si="240"/>
        <v>18.930041152263374</v>
      </c>
      <c r="S239" s="2255">
        <v>14</v>
      </c>
      <c r="T239" s="47">
        <f t="shared" si="241"/>
        <v>5.761316872427984</v>
      </c>
      <c r="U239" s="203"/>
      <c r="V239" s="203"/>
      <c r="W239" s="203"/>
      <c r="X239" s="203"/>
      <c r="Y239" s="203"/>
      <c r="Z239" s="203"/>
      <c r="AA239" s="203"/>
      <c r="AB239" s="203"/>
    </row>
    <row r="240" spans="1:28">
      <c r="A240" s="79" t="s">
        <v>522</v>
      </c>
      <c r="B240" s="726">
        <v>516</v>
      </c>
      <c r="C240" s="520">
        <v>130</v>
      </c>
      <c r="D240" s="2207">
        <f t="shared" si="243"/>
        <v>25.193798449612402</v>
      </c>
      <c r="E240" s="2223">
        <v>32</v>
      </c>
      <c r="F240" s="32">
        <f t="shared" si="244"/>
        <v>6.2015503875968996</v>
      </c>
      <c r="G240" s="4336">
        <v>0</v>
      </c>
      <c r="H240" s="4337"/>
      <c r="I240" s="4338"/>
      <c r="J240" s="155">
        <f t="shared" si="242"/>
        <v>0</v>
      </c>
      <c r="K240" s="2223">
        <v>117</v>
      </c>
      <c r="L240" s="32">
        <f t="shared" si="245"/>
        <v>22.674418604651162</v>
      </c>
      <c r="M240" s="2223">
        <v>80</v>
      </c>
      <c r="N240" s="32">
        <f t="shared" si="246"/>
        <v>15.503875968992247</v>
      </c>
      <c r="O240" s="2223">
        <v>38</v>
      </c>
      <c r="P240" s="32">
        <f t="shared" si="239"/>
        <v>7.3643410852713185</v>
      </c>
      <c r="Q240" s="2223">
        <v>104</v>
      </c>
      <c r="R240" s="32">
        <f t="shared" si="240"/>
        <v>20.155038759689923</v>
      </c>
      <c r="S240" s="2221">
        <v>15</v>
      </c>
      <c r="T240" s="102">
        <f t="shared" si="241"/>
        <v>2.9069767441860463</v>
      </c>
      <c r="U240" s="203"/>
      <c r="V240" s="203"/>
      <c r="W240" s="203"/>
      <c r="X240" s="203"/>
      <c r="Y240" s="203"/>
      <c r="Z240" s="203"/>
      <c r="AA240" s="203"/>
      <c r="AB240" s="203"/>
    </row>
    <row r="241" spans="1:30">
      <c r="A241" s="89" t="s">
        <v>480</v>
      </c>
      <c r="B241" s="726">
        <v>192</v>
      </c>
      <c r="C241" s="520">
        <v>34</v>
      </c>
      <c r="D241" s="2207">
        <f t="shared" si="243"/>
        <v>17.708333333333336</v>
      </c>
      <c r="E241" s="2223">
        <v>15</v>
      </c>
      <c r="F241" s="32">
        <f t="shared" si="244"/>
        <v>7.8125</v>
      </c>
      <c r="G241" s="4343">
        <v>1</v>
      </c>
      <c r="H241" s="4344"/>
      <c r="I241" s="4345"/>
      <c r="J241" s="32">
        <f t="shared" si="242"/>
        <v>5.208333333333333E-3</v>
      </c>
      <c r="K241" s="2223">
        <v>32</v>
      </c>
      <c r="L241" s="32">
        <f t="shared" si="245"/>
        <v>16.666666666666664</v>
      </c>
      <c r="M241" s="2223">
        <v>40</v>
      </c>
      <c r="N241" s="32">
        <f t="shared" si="246"/>
        <v>20.833333333333336</v>
      </c>
      <c r="O241" s="2223">
        <v>22</v>
      </c>
      <c r="P241" s="32">
        <f t="shared" si="239"/>
        <v>11.458333333333332</v>
      </c>
      <c r="Q241" s="2223">
        <v>41</v>
      </c>
      <c r="R241" s="32">
        <f t="shared" si="240"/>
        <v>21.354166666666664</v>
      </c>
      <c r="S241" s="2221">
        <v>7</v>
      </c>
      <c r="T241" s="102">
        <f t="shared" si="241"/>
        <v>3.6458333333333335</v>
      </c>
      <c r="U241" s="203"/>
      <c r="V241" s="203"/>
      <c r="W241" s="203"/>
      <c r="X241" s="203"/>
      <c r="Y241" s="203"/>
      <c r="Z241" s="203"/>
      <c r="AA241" s="203"/>
      <c r="AB241" s="203"/>
    </row>
    <row r="242" spans="1:30" ht="13.5" thickBot="1">
      <c r="A242" s="89" t="s">
        <v>494</v>
      </c>
      <c r="B242" s="726">
        <v>154</v>
      </c>
      <c r="C242" s="520">
        <v>26</v>
      </c>
      <c r="D242" s="2207">
        <f t="shared" si="243"/>
        <v>16.883116883116884</v>
      </c>
      <c r="E242" s="2223">
        <v>6</v>
      </c>
      <c r="F242" s="32">
        <f t="shared" si="244"/>
        <v>3.8961038961038961</v>
      </c>
      <c r="G242" s="4343">
        <v>0</v>
      </c>
      <c r="H242" s="4344"/>
      <c r="I242" s="4345"/>
      <c r="J242" s="32">
        <f t="shared" si="242"/>
        <v>0</v>
      </c>
      <c r="K242" s="2223">
        <v>33</v>
      </c>
      <c r="L242" s="32">
        <f t="shared" si="245"/>
        <v>21.428571428571427</v>
      </c>
      <c r="M242" s="2223">
        <v>33</v>
      </c>
      <c r="N242" s="32">
        <f t="shared" si="246"/>
        <v>21.428571428571427</v>
      </c>
      <c r="O242" s="2223">
        <v>12</v>
      </c>
      <c r="P242" s="32">
        <f t="shared" si="239"/>
        <v>7.7922077922077921</v>
      </c>
      <c r="Q242" s="2223">
        <v>33</v>
      </c>
      <c r="R242" s="32">
        <f t="shared" si="240"/>
        <v>21.428571428571427</v>
      </c>
      <c r="S242" s="2221">
        <v>11</v>
      </c>
      <c r="T242" s="102">
        <f t="shared" si="241"/>
        <v>7.1428571428571423</v>
      </c>
      <c r="U242" s="203"/>
      <c r="V242" s="203"/>
      <c r="W242" s="203"/>
      <c r="X242" s="203"/>
      <c r="Y242" s="203"/>
      <c r="Z242" s="203"/>
      <c r="AA242" s="203"/>
      <c r="AB242" s="203"/>
    </row>
    <row r="243" spans="1:30" ht="13.5" thickBot="1">
      <c r="A243" s="88" t="s">
        <v>424</v>
      </c>
      <c r="B243" s="727">
        <v>244</v>
      </c>
      <c r="C243" s="524">
        <v>48</v>
      </c>
      <c r="D243" s="2205">
        <f t="shared" si="243"/>
        <v>19.672131147540984</v>
      </c>
      <c r="E243" s="2181">
        <v>16</v>
      </c>
      <c r="F243" s="42">
        <f t="shared" si="244"/>
        <v>6.557377049180328</v>
      </c>
      <c r="G243" s="4340">
        <v>0</v>
      </c>
      <c r="H243" s="4341"/>
      <c r="I243" s="4342"/>
      <c r="J243" s="42">
        <f t="shared" si="242"/>
        <v>0</v>
      </c>
      <c r="K243" s="2181">
        <v>34</v>
      </c>
      <c r="L243" s="42">
        <f t="shared" si="245"/>
        <v>13.934426229508196</v>
      </c>
      <c r="M243" s="2181">
        <v>43</v>
      </c>
      <c r="N243" s="42">
        <f t="shared" si="246"/>
        <v>17.622950819672131</v>
      </c>
      <c r="O243" s="2181">
        <v>34</v>
      </c>
      <c r="P243" s="42">
        <f t="shared" si="239"/>
        <v>13.934426229508196</v>
      </c>
      <c r="Q243" s="2181">
        <v>56</v>
      </c>
      <c r="R243" s="42">
        <f t="shared" si="240"/>
        <v>22.950819672131146</v>
      </c>
      <c r="S243" s="2255">
        <v>13</v>
      </c>
      <c r="T243" s="47">
        <f t="shared" si="241"/>
        <v>5.3278688524590159</v>
      </c>
      <c r="U243" s="203"/>
      <c r="V243" s="203"/>
      <c r="W243" s="203"/>
      <c r="X243" s="203"/>
      <c r="Y243" s="203"/>
      <c r="Z243" s="203"/>
      <c r="AA243" s="203"/>
      <c r="AB243" s="203"/>
      <c r="AD243" s="1606"/>
    </row>
    <row r="244" spans="1:30">
      <c r="A244" s="79" t="s">
        <v>412</v>
      </c>
      <c r="B244" s="726">
        <v>527</v>
      </c>
      <c r="C244" s="520">
        <v>133</v>
      </c>
      <c r="D244" s="2207">
        <f t="shared" si="243"/>
        <v>25.237191650853891</v>
      </c>
      <c r="E244" s="2223">
        <v>46</v>
      </c>
      <c r="F244" s="32">
        <f t="shared" si="244"/>
        <v>8.7286527514231498</v>
      </c>
      <c r="G244" s="4336">
        <v>0</v>
      </c>
      <c r="H244" s="4337"/>
      <c r="I244" s="4338"/>
      <c r="J244" s="2207">
        <f t="shared" si="242"/>
        <v>0</v>
      </c>
      <c r="K244" s="2223">
        <v>93</v>
      </c>
      <c r="L244" s="32">
        <f t="shared" si="245"/>
        <v>17.647058823529413</v>
      </c>
      <c r="M244" s="2223">
        <v>102</v>
      </c>
      <c r="N244" s="32">
        <f t="shared" si="246"/>
        <v>19.35483870967742</v>
      </c>
      <c r="O244" s="2223">
        <v>38</v>
      </c>
      <c r="P244" s="32">
        <f t="shared" si="239"/>
        <v>7.2106261859582546</v>
      </c>
      <c r="Q244" s="2223">
        <v>99</v>
      </c>
      <c r="R244" s="32">
        <f t="shared" si="240"/>
        <v>18.785578747628083</v>
      </c>
      <c r="S244" s="2221">
        <v>16</v>
      </c>
      <c r="T244" s="102">
        <f t="shared" si="241"/>
        <v>3.0360531309297913</v>
      </c>
      <c r="U244" s="203"/>
      <c r="V244" s="203"/>
      <c r="W244" s="203"/>
      <c r="X244" s="203"/>
      <c r="Y244" s="203"/>
      <c r="Z244" s="203"/>
      <c r="AA244" s="203"/>
      <c r="AB244" s="203"/>
    </row>
    <row r="245" spans="1:30" ht="12.2" customHeight="1">
      <c r="A245" s="79" t="s">
        <v>207</v>
      </c>
      <c r="B245" s="726">
        <v>168</v>
      </c>
      <c r="C245" s="520">
        <v>23</v>
      </c>
      <c r="D245" s="2207">
        <f t="shared" si="243"/>
        <v>13.690476190476192</v>
      </c>
      <c r="E245" s="2223">
        <v>12</v>
      </c>
      <c r="F245" s="2201">
        <f t="shared" si="244"/>
        <v>7.1428571428571423</v>
      </c>
      <c r="G245" s="4343">
        <v>0</v>
      </c>
      <c r="H245" s="4344"/>
      <c r="I245" s="4345"/>
      <c r="J245" s="2207">
        <f t="shared" si="242"/>
        <v>0</v>
      </c>
      <c r="K245" s="2223">
        <v>37</v>
      </c>
      <c r="L245" s="32">
        <f t="shared" si="245"/>
        <v>22.023809523809522</v>
      </c>
      <c r="M245" s="2223">
        <v>40</v>
      </c>
      <c r="N245" s="32">
        <f t="shared" si="246"/>
        <v>23.809523809523807</v>
      </c>
      <c r="O245" s="2223">
        <v>15</v>
      </c>
      <c r="P245" s="32">
        <f t="shared" si="239"/>
        <v>8.9285714285714288</v>
      </c>
      <c r="Q245" s="2223">
        <v>34</v>
      </c>
      <c r="R245" s="32">
        <f t="shared" si="240"/>
        <v>20.238095238095237</v>
      </c>
      <c r="S245" s="2221">
        <v>7</v>
      </c>
      <c r="T245" s="102">
        <f t="shared" si="241"/>
        <v>4.1666666666666661</v>
      </c>
      <c r="U245" s="203"/>
      <c r="V245" s="203"/>
      <c r="W245" s="203"/>
      <c r="X245" s="203"/>
      <c r="Y245" s="203"/>
      <c r="Z245" s="203"/>
      <c r="AA245" s="203"/>
      <c r="AB245" s="203"/>
    </row>
    <row r="246" spans="1:30" ht="12.2" customHeight="1">
      <c r="A246" s="50" t="s">
        <v>61</v>
      </c>
      <c r="B246" s="726">
        <v>145</v>
      </c>
      <c r="C246" s="520">
        <v>30</v>
      </c>
      <c r="D246" s="2207">
        <f t="shared" si="243"/>
        <v>20.689655172413794</v>
      </c>
      <c r="E246" s="2223">
        <v>10</v>
      </c>
      <c r="F246" s="2201">
        <f t="shared" si="244"/>
        <v>6.8965517241379306</v>
      </c>
      <c r="G246" s="2222">
        <v>0</v>
      </c>
      <c r="H246" s="2201">
        <f t="shared" ref="H246:H254" si="247">G246/B246</f>
        <v>0</v>
      </c>
      <c r="I246" s="31">
        <v>1</v>
      </c>
      <c r="J246" s="2207">
        <f t="shared" ref="J246:J254" si="248">I246/B246</f>
        <v>6.8965517241379309E-3</v>
      </c>
      <c r="K246" s="2223">
        <v>30</v>
      </c>
      <c r="L246" s="32">
        <f t="shared" si="245"/>
        <v>20.689655172413794</v>
      </c>
      <c r="M246" s="2223">
        <v>37</v>
      </c>
      <c r="N246" s="32">
        <f t="shared" si="246"/>
        <v>25.517241379310345</v>
      </c>
      <c r="O246" s="2223">
        <v>14</v>
      </c>
      <c r="P246" s="32">
        <f t="shared" si="239"/>
        <v>9.6551724137931032</v>
      </c>
      <c r="Q246" s="2223">
        <v>20</v>
      </c>
      <c r="R246" s="32">
        <f t="shared" si="240"/>
        <v>13.793103448275861</v>
      </c>
      <c r="S246" s="2221">
        <v>3</v>
      </c>
      <c r="T246" s="102">
        <f t="shared" si="241"/>
        <v>2.0689655172413794</v>
      </c>
      <c r="U246" s="203"/>
      <c r="V246" s="203"/>
      <c r="W246" s="203"/>
      <c r="X246" s="203"/>
      <c r="Y246" s="203"/>
      <c r="Z246" s="203"/>
      <c r="AA246" s="203"/>
      <c r="AB246" s="203"/>
    </row>
    <row r="247" spans="1:30" ht="12.2" customHeight="1">
      <c r="A247" s="50" t="s">
        <v>547</v>
      </c>
      <c r="B247" s="726">
        <v>224</v>
      </c>
      <c r="C247" s="520">
        <v>40</v>
      </c>
      <c r="D247" s="2207">
        <f t="shared" si="243"/>
        <v>17.857142857142858</v>
      </c>
      <c r="E247" s="2223">
        <v>23</v>
      </c>
      <c r="F247" s="32">
        <f t="shared" si="244"/>
        <v>10.267857142857142</v>
      </c>
      <c r="G247" s="2222">
        <v>0</v>
      </c>
      <c r="H247" s="2201">
        <f t="shared" si="247"/>
        <v>0</v>
      </c>
      <c r="I247" s="31">
        <v>0</v>
      </c>
      <c r="J247" s="2207">
        <f t="shared" si="248"/>
        <v>0</v>
      </c>
      <c r="K247" s="2223">
        <v>38</v>
      </c>
      <c r="L247" s="32">
        <f t="shared" si="245"/>
        <v>16.964285714285715</v>
      </c>
      <c r="M247" s="2223">
        <v>43</v>
      </c>
      <c r="N247" s="32">
        <f t="shared" si="246"/>
        <v>19.196428571428573</v>
      </c>
      <c r="O247" s="2223">
        <v>29</v>
      </c>
      <c r="P247" s="32">
        <f t="shared" si="239"/>
        <v>12.946428571428573</v>
      </c>
      <c r="Q247" s="2223">
        <v>45</v>
      </c>
      <c r="R247" s="32">
        <f t="shared" si="240"/>
        <v>20.089285714285715</v>
      </c>
      <c r="S247" s="2221">
        <v>6</v>
      </c>
      <c r="T247" s="102">
        <f t="shared" si="241"/>
        <v>2.6785714285714284</v>
      </c>
      <c r="U247" s="203"/>
      <c r="V247" s="203"/>
      <c r="W247" s="203"/>
      <c r="X247" s="203"/>
      <c r="Y247" s="203"/>
      <c r="Z247" s="203"/>
      <c r="AA247" s="203"/>
      <c r="AB247" s="203"/>
      <c r="AC247" s="203"/>
    </row>
    <row r="248" spans="1:30" ht="12.2" customHeight="1">
      <c r="A248" s="659" t="s">
        <v>599</v>
      </c>
      <c r="B248" s="728">
        <v>426</v>
      </c>
      <c r="C248" s="983">
        <v>126</v>
      </c>
      <c r="D248" s="155">
        <f t="shared" si="243"/>
        <v>29.577464788732392</v>
      </c>
      <c r="E248" s="104">
        <v>25</v>
      </c>
      <c r="F248" s="2204">
        <f t="shared" si="244"/>
        <v>5.868544600938967</v>
      </c>
      <c r="G248" s="104">
        <v>0</v>
      </c>
      <c r="H248" s="2204">
        <f t="shared" si="247"/>
        <v>0</v>
      </c>
      <c r="I248" s="104">
        <v>0</v>
      </c>
      <c r="J248" s="2204">
        <f t="shared" si="248"/>
        <v>0</v>
      </c>
      <c r="K248" s="104">
        <v>81</v>
      </c>
      <c r="L248" s="2204">
        <f t="shared" si="245"/>
        <v>19.014084507042252</v>
      </c>
      <c r="M248" s="104">
        <v>92</v>
      </c>
      <c r="N248" s="2204">
        <f t="shared" si="246"/>
        <v>21.5962441314554</v>
      </c>
      <c r="O248" s="104">
        <v>31</v>
      </c>
      <c r="P248" s="2204">
        <f t="shared" si="239"/>
        <v>7.276995305164319</v>
      </c>
      <c r="Q248" s="104">
        <v>62</v>
      </c>
      <c r="R248" s="2204">
        <f t="shared" si="240"/>
        <v>14.553990610328638</v>
      </c>
      <c r="S248" s="118">
        <v>9</v>
      </c>
      <c r="T248" s="657">
        <f t="shared" si="241"/>
        <v>2.112676056338028</v>
      </c>
      <c r="U248" s="203"/>
      <c r="V248" s="203"/>
      <c r="W248" s="203"/>
      <c r="X248" s="203"/>
      <c r="Y248" s="203"/>
      <c r="Z248" s="203"/>
      <c r="AA248" s="203"/>
      <c r="AB248" s="203"/>
      <c r="AC248" s="203"/>
    </row>
    <row r="249" spans="1:30" ht="12.2" customHeight="1">
      <c r="A249" s="50" t="s">
        <v>626</v>
      </c>
      <c r="B249" s="726">
        <v>158</v>
      </c>
      <c r="C249" s="350">
        <v>20</v>
      </c>
      <c r="D249" s="32">
        <f t="shared" si="243"/>
        <v>12.658227848101266</v>
      </c>
      <c r="E249" s="31">
        <v>15</v>
      </c>
      <c r="F249" s="2202">
        <f t="shared" si="244"/>
        <v>9.4936708860759502</v>
      </c>
      <c r="G249" s="31">
        <v>1</v>
      </c>
      <c r="H249" s="2202">
        <f t="shared" si="247"/>
        <v>6.3291139240506328E-3</v>
      </c>
      <c r="I249" s="31">
        <v>0</v>
      </c>
      <c r="J249" s="2202">
        <f t="shared" si="248"/>
        <v>0</v>
      </c>
      <c r="K249" s="31">
        <v>34</v>
      </c>
      <c r="L249" s="2202">
        <f t="shared" si="245"/>
        <v>21.518987341772153</v>
      </c>
      <c r="M249" s="31">
        <v>35</v>
      </c>
      <c r="N249" s="2202">
        <f t="shared" si="246"/>
        <v>22.151898734177212</v>
      </c>
      <c r="O249" s="31">
        <v>23</v>
      </c>
      <c r="P249" s="2202">
        <f t="shared" si="239"/>
        <v>14.556962025316455</v>
      </c>
      <c r="Q249" s="31">
        <v>30</v>
      </c>
      <c r="R249" s="2202">
        <f t="shared" si="240"/>
        <v>18.9873417721519</v>
      </c>
      <c r="S249" s="82">
        <v>0</v>
      </c>
      <c r="T249" s="2226">
        <f t="shared" si="241"/>
        <v>0</v>
      </c>
      <c r="U249" s="203"/>
      <c r="V249" s="203"/>
      <c r="W249" s="203"/>
      <c r="X249" s="203"/>
      <c r="Y249" s="203"/>
      <c r="Z249" s="203"/>
      <c r="AA249" s="203"/>
      <c r="AB249" s="203"/>
      <c r="AC249" s="203"/>
    </row>
    <row r="250" spans="1:30" ht="12.2" customHeight="1">
      <c r="A250" s="50" t="s">
        <v>638</v>
      </c>
      <c r="B250" s="726">
        <v>141</v>
      </c>
      <c r="C250" s="350">
        <v>13</v>
      </c>
      <c r="D250" s="32">
        <f t="shared" si="243"/>
        <v>9.2198581560283674</v>
      </c>
      <c r="E250" s="31">
        <v>14</v>
      </c>
      <c r="F250" s="2202">
        <f t="shared" si="244"/>
        <v>9.9290780141843982</v>
      </c>
      <c r="G250" s="31">
        <v>0</v>
      </c>
      <c r="H250" s="2202">
        <f t="shared" si="247"/>
        <v>0</v>
      </c>
      <c r="I250" s="31">
        <v>0</v>
      </c>
      <c r="J250" s="2202">
        <f t="shared" si="248"/>
        <v>0</v>
      </c>
      <c r="K250" s="31">
        <v>22</v>
      </c>
      <c r="L250" s="2202">
        <f t="shared" si="245"/>
        <v>15.602836879432624</v>
      </c>
      <c r="M250" s="31">
        <v>39</v>
      </c>
      <c r="N250" s="2202">
        <f t="shared" si="246"/>
        <v>27.659574468085108</v>
      </c>
      <c r="O250" s="31">
        <v>20</v>
      </c>
      <c r="P250" s="2202">
        <f t="shared" si="239"/>
        <v>14.184397163120568</v>
      </c>
      <c r="Q250" s="31">
        <v>28</v>
      </c>
      <c r="R250" s="2202">
        <f t="shared" si="240"/>
        <v>19.858156028368796</v>
      </c>
      <c r="S250" s="82">
        <v>5</v>
      </c>
      <c r="T250" s="2226">
        <f t="shared" si="241"/>
        <v>3.5460992907801421</v>
      </c>
      <c r="U250" s="203"/>
      <c r="V250" s="203"/>
      <c r="W250" s="203"/>
      <c r="X250" s="203"/>
      <c r="Y250" s="203"/>
      <c r="Z250" s="203"/>
      <c r="AA250" s="203"/>
      <c r="AB250" s="203"/>
      <c r="AC250" s="203" t="s">
        <v>96</v>
      </c>
    </row>
    <row r="251" spans="1:30" ht="12.2" customHeight="1">
      <c r="A251" s="51" t="s">
        <v>639</v>
      </c>
      <c r="B251" s="727">
        <v>228</v>
      </c>
      <c r="C251" s="2256">
        <v>39</v>
      </c>
      <c r="D251" s="42">
        <f t="shared" si="243"/>
        <v>17.105263157894736</v>
      </c>
      <c r="E251" s="41">
        <v>8</v>
      </c>
      <c r="F251" s="2177">
        <f t="shared" si="244"/>
        <v>3.5087719298245612</v>
      </c>
      <c r="G251" s="41">
        <v>2</v>
      </c>
      <c r="H251" s="2177">
        <f t="shared" si="247"/>
        <v>8.771929824561403E-3</v>
      </c>
      <c r="I251" s="41">
        <v>2</v>
      </c>
      <c r="J251" s="2177">
        <f t="shared" si="248"/>
        <v>8.771929824561403E-3</v>
      </c>
      <c r="K251" s="41">
        <v>29</v>
      </c>
      <c r="L251" s="2177">
        <f t="shared" si="245"/>
        <v>12.719298245614036</v>
      </c>
      <c r="M251" s="41">
        <v>46</v>
      </c>
      <c r="N251" s="2177">
        <f t="shared" si="246"/>
        <v>20.175438596491226</v>
      </c>
      <c r="O251" s="41">
        <v>37</v>
      </c>
      <c r="P251" s="2177">
        <f t="shared" si="239"/>
        <v>16.228070175438596</v>
      </c>
      <c r="Q251" s="41">
        <v>51</v>
      </c>
      <c r="R251" s="2177">
        <f t="shared" si="240"/>
        <v>22.368421052631579</v>
      </c>
      <c r="S251" s="84">
        <v>14</v>
      </c>
      <c r="T251" s="2227">
        <f t="shared" si="241"/>
        <v>6.140350877192982</v>
      </c>
      <c r="U251" s="203"/>
      <c r="V251" s="203"/>
      <c r="W251" s="203"/>
      <c r="X251" s="203"/>
      <c r="Y251" s="203"/>
      <c r="Z251" s="203"/>
      <c r="AA251" s="203"/>
      <c r="AB251" s="203"/>
      <c r="AC251" s="203"/>
    </row>
    <row r="252" spans="1:30" ht="12.2" customHeight="1">
      <c r="A252" s="660" t="s">
        <v>689</v>
      </c>
      <c r="B252" s="728">
        <v>432</v>
      </c>
      <c r="C252" s="1454">
        <v>132</v>
      </c>
      <c r="D252" s="155">
        <f t="shared" si="243"/>
        <v>30.555555555555557</v>
      </c>
      <c r="E252" s="104">
        <v>25</v>
      </c>
      <c r="F252" s="2204">
        <f t="shared" si="244"/>
        <v>5.7870370370370372</v>
      </c>
      <c r="G252" s="104">
        <v>0</v>
      </c>
      <c r="H252" s="2204">
        <f t="shared" si="247"/>
        <v>0</v>
      </c>
      <c r="I252" s="104">
        <v>0</v>
      </c>
      <c r="J252" s="2204">
        <f t="shared" si="248"/>
        <v>0</v>
      </c>
      <c r="K252" s="104">
        <v>97</v>
      </c>
      <c r="L252" s="2204">
        <f t="shared" si="245"/>
        <v>22.453703703703702</v>
      </c>
      <c r="M252" s="104">
        <v>82</v>
      </c>
      <c r="N252" s="2204">
        <f t="shared" si="246"/>
        <v>18.981481481481481</v>
      </c>
      <c r="O252" s="104">
        <v>24</v>
      </c>
      <c r="P252" s="155">
        <f t="shared" si="239"/>
        <v>5.5555555555555554</v>
      </c>
      <c r="Q252" s="104">
        <v>60</v>
      </c>
      <c r="R252" s="155">
        <f t="shared" si="240"/>
        <v>13.888888888888889</v>
      </c>
      <c r="S252" s="118">
        <v>12</v>
      </c>
      <c r="T252" s="657">
        <f t="shared" si="241"/>
        <v>2.7777777777777777</v>
      </c>
      <c r="U252" s="203"/>
      <c r="V252" s="203"/>
      <c r="W252" s="203"/>
      <c r="X252" s="203"/>
      <c r="Y252" s="203"/>
      <c r="Z252" s="203"/>
      <c r="AA252" s="203"/>
      <c r="AB252" s="203"/>
      <c r="AC252" s="204"/>
    </row>
    <row r="253" spans="1:30" ht="12.2" customHeight="1">
      <c r="A253" s="50" t="s">
        <v>707</v>
      </c>
      <c r="B253" s="726">
        <v>150</v>
      </c>
      <c r="C253" s="350">
        <v>13</v>
      </c>
      <c r="D253" s="32">
        <f t="shared" si="243"/>
        <v>8.6666666666666679</v>
      </c>
      <c r="E253" s="31">
        <v>9</v>
      </c>
      <c r="F253" s="32">
        <f t="shared" si="244"/>
        <v>6</v>
      </c>
      <c r="G253" s="31">
        <v>0</v>
      </c>
      <c r="H253" s="32">
        <f t="shared" si="247"/>
        <v>0</v>
      </c>
      <c r="I253" s="31">
        <v>0</v>
      </c>
      <c r="J253" s="32">
        <f t="shared" si="248"/>
        <v>0</v>
      </c>
      <c r="K253" s="31">
        <v>28</v>
      </c>
      <c r="L253" s="32">
        <f t="shared" si="245"/>
        <v>18.666666666666668</v>
      </c>
      <c r="M253" s="31">
        <v>37</v>
      </c>
      <c r="N253" s="32">
        <f t="shared" si="246"/>
        <v>24.666666666666668</v>
      </c>
      <c r="O253" s="31">
        <v>24</v>
      </c>
      <c r="P253" s="2202">
        <f t="shared" si="239"/>
        <v>16</v>
      </c>
      <c r="Q253" s="31">
        <v>32</v>
      </c>
      <c r="R253" s="2202">
        <f t="shared" si="240"/>
        <v>21.333333333333336</v>
      </c>
      <c r="S253" s="82">
        <v>7</v>
      </c>
      <c r="T253" s="102">
        <f t="shared" si="241"/>
        <v>4.666666666666667</v>
      </c>
      <c r="U253" s="203"/>
      <c r="V253" s="203"/>
      <c r="W253" s="203"/>
      <c r="X253" s="203"/>
      <c r="Y253" s="203"/>
      <c r="Z253" s="203"/>
      <c r="AA253" s="203"/>
      <c r="AB253" s="203"/>
      <c r="AC253" s="203"/>
    </row>
    <row r="254" spans="1:30" ht="12.2" customHeight="1">
      <c r="A254" s="50" t="s">
        <v>708</v>
      </c>
      <c r="B254" s="726">
        <v>135</v>
      </c>
      <c r="C254" s="350">
        <v>22</v>
      </c>
      <c r="D254" s="32">
        <f t="shared" si="243"/>
        <v>16.296296296296298</v>
      </c>
      <c r="E254" s="31">
        <v>10</v>
      </c>
      <c r="F254" s="2202">
        <f t="shared" si="244"/>
        <v>7.4074074074074066</v>
      </c>
      <c r="G254" s="31">
        <v>1</v>
      </c>
      <c r="H254" s="2202">
        <f t="shared" si="247"/>
        <v>7.4074074074074077E-3</v>
      </c>
      <c r="I254" s="31">
        <v>0</v>
      </c>
      <c r="J254" s="2202">
        <f t="shared" si="248"/>
        <v>0</v>
      </c>
      <c r="K254" s="31">
        <v>26</v>
      </c>
      <c r="L254" s="2202">
        <f t="shared" si="245"/>
        <v>19.25925925925926</v>
      </c>
      <c r="M254" s="31">
        <v>29</v>
      </c>
      <c r="N254" s="2202">
        <f t="shared" si="246"/>
        <v>21.481481481481481</v>
      </c>
      <c r="O254" s="31">
        <v>13</v>
      </c>
      <c r="P254" s="2202">
        <f t="shared" si="239"/>
        <v>9.6296296296296298</v>
      </c>
      <c r="Q254" s="31">
        <v>25</v>
      </c>
      <c r="R254" s="2202">
        <f t="shared" si="240"/>
        <v>18.518518518518519</v>
      </c>
      <c r="S254" s="82">
        <v>9</v>
      </c>
      <c r="T254" s="2226">
        <f t="shared" si="241"/>
        <v>6.666666666666667</v>
      </c>
      <c r="U254" s="203"/>
      <c r="V254" s="203"/>
      <c r="W254" s="203"/>
      <c r="X254" s="203"/>
      <c r="Y254" s="203"/>
      <c r="Z254" s="203"/>
      <c r="AA254" s="203"/>
      <c r="AB254" s="203"/>
      <c r="AC254" s="203"/>
    </row>
    <row r="255" spans="1:30" ht="12.2" customHeight="1">
      <c r="A255" s="51" t="s">
        <v>709</v>
      </c>
      <c r="B255" s="727">
        <v>236</v>
      </c>
      <c r="C255" s="2256">
        <v>37</v>
      </c>
      <c r="D255" s="42">
        <f t="shared" ref="D255:D267" si="249">SUM(C255/B255)*100</f>
        <v>15.677966101694915</v>
      </c>
      <c r="E255" s="41">
        <v>13</v>
      </c>
      <c r="F255" s="2177">
        <f t="shared" ref="F255:F267" si="250">SUM(E255/B255)*100</f>
        <v>5.508474576271186</v>
      </c>
      <c r="G255" s="41">
        <v>2</v>
      </c>
      <c r="H255" s="2177">
        <f t="shared" ref="H255:H267" si="251">G255/B255</f>
        <v>8.4745762711864406E-3</v>
      </c>
      <c r="I255" s="41">
        <v>0</v>
      </c>
      <c r="J255" s="2177">
        <f t="shared" ref="J255:J267" si="252">I255/B255</f>
        <v>0</v>
      </c>
      <c r="K255" s="41">
        <v>39</v>
      </c>
      <c r="L255" s="2177">
        <f t="shared" ref="L255:L267" si="253">SUM(K255/B255)*100</f>
        <v>16.525423728813561</v>
      </c>
      <c r="M255" s="41">
        <v>48</v>
      </c>
      <c r="N255" s="2177">
        <f t="shared" ref="N255:N267" si="254">SUM(M255/B255)*100</f>
        <v>20.33898305084746</v>
      </c>
      <c r="O255" s="41">
        <v>38</v>
      </c>
      <c r="P255" s="2177">
        <f t="shared" ref="P255:P267" si="255">SUM(O255/B255)*100</f>
        <v>16.101694915254235</v>
      </c>
      <c r="Q255" s="41">
        <v>45</v>
      </c>
      <c r="R255" s="2177">
        <f t="shared" ref="R255:R267" si="256">SUM(Q255/B255)*100</f>
        <v>19.067796610169491</v>
      </c>
      <c r="S255" s="84">
        <v>14</v>
      </c>
      <c r="T255" s="2227">
        <f t="shared" ref="T255:T267" si="257">SUM(S255/B255)*100</f>
        <v>5.9322033898305087</v>
      </c>
      <c r="U255" s="203"/>
      <c r="V255" s="203"/>
      <c r="W255" s="203"/>
      <c r="X255" s="203"/>
      <c r="Y255" s="203"/>
      <c r="Z255" s="203"/>
      <c r="AA255" s="203"/>
      <c r="AB255" s="203"/>
      <c r="AC255" s="203"/>
    </row>
    <row r="256" spans="1:30" ht="12.2" customHeight="1">
      <c r="A256" s="660" t="s">
        <v>725</v>
      </c>
      <c r="B256" s="728">
        <v>427</v>
      </c>
      <c r="C256" s="1454">
        <v>106</v>
      </c>
      <c r="D256" s="155">
        <f t="shared" si="249"/>
        <v>24.824355971896956</v>
      </c>
      <c r="E256" s="104">
        <v>29</v>
      </c>
      <c r="F256" s="2204">
        <f t="shared" si="250"/>
        <v>6.7915690866510543</v>
      </c>
      <c r="G256" s="104">
        <v>1</v>
      </c>
      <c r="H256" s="2204">
        <f t="shared" si="251"/>
        <v>2.34192037470726E-3</v>
      </c>
      <c r="I256" s="104">
        <v>0</v>
      </c>
      <c r="J256" s="2204">
        <f t="shared" si="252"/>
        <v>0</v>
      </c>
      <c r="K256" s="104">
        <v>86</v>
      </c>
      <c r="L256" s="2204">
        <f t="shared" si="253"/>
        <v>20.140515222482435</v>
      </c>
      <c r="M256" s="104">
        <v>83</v>
      </c>
      <c r="N256" s="2204">
        <f t="shared" si="254"/>
        <v>19.437939110070257</v>
      </c>
      <c r="O256" s="104">
        <v>28</v>
      </c>
      <c r="P256" s="155">
        <f t="shared" si="255"/>
        <v>6.557377049180328</v>
      </c>
      <c r="Q256" s="104">
        <v>86</v>
      </c>
      <c r="R256" s="155">
        <f t="shared" si="256"/>
        <v>20.140515222482435</v>
      </c>
      <c r="S256" s="118">
        <v>8</v>
      </c>
      <c r="T256" s="657">
        <f t="shared" si="257"/>
        <v>1.873536299765808</v>
      </c>
      <c r="U256" s="203"/>
      <c r="V256" s="203"/>
      <c r="W256" s="203"/>
      <c r="X256" s="203"/>
      <c r="Y256" s="203"/>
      <c r="Z256" s="203"/>
      <c r="AA256" s="203"/>
      <c r="AB256" s="203"/>
      <c r="AC256" s="203"/>
    </row>
    <row r="257" spans="1:30" ht="12.2" customHeight="1">
      <c r="A257" s="50" t="s">
        <v>726</v>
      </c>
      <c r="B257" s="726">
        <v>155</v>
      </c>
      <c r="C257" s="350">
        <v>11</v>
      </c>
      <c r="D257" s="32">
        <f t="shared" si="249"/>
        <v>7.096774193548387</v>
      </c>
      <c r="E257" s="31">
        <v>11</v>
      </c>
      <c r="F257" s="32">
        <f t="shared" si="250"/>
        <v>7.096774193548387</v>
      </c>
      <c r="G257" s="31">
        <v>0</v>
      </c>
      <c r="H257" s="32">
        <f t="shared" si="251"/>
        <v>0</v>
      </c>
      <c r="I257" s="31">
        <v>1</v>
      </c>
      <c r="J257" s="32">
        <f t="shared" si="252"/>
        <v>6.4516129032258064E-3</v>
      </c>
      <c r="K257" s="31">
        <v>39</v>
      </c>
      <c r="L257" s="32">
        <f t="shared" si="253"/>
        <v>25.161290322580644</v>
      </c>
      <c r="M257" s="31">
        <v>35</v>
      </c>
      <c r="N257" s="32">
        <f t="shared" si="254"/>
        <v>22.58064516129032</v>
      </c>
      <c r="O257" s="31">
        <v>16</v>
      </c>
      <c r="P257" s="2202">
        <f t="shared" si="255"/>
        <v>10.32258064516129</v>
      </c>
      <c r="Q257" s="31">
        <v>34</v>
      </c>
      <c r="R257" s="2202">
        <f t="shared" si="256"/>
        <v>21.935483870967744</v>
      </c>
      <c r="S257" s="82">
        <v>9</v>
      </c>
      <c r="T257" s="102">
        <f t="shared" si="257"/>
        <v>5.806451612903226</v>
      </c>
      <c r="U257" s="203"/>
      <c r="V257" s="203"/>
      <c r="W257" s="203"/>
      <c r="X257" s="203"/>
      <c r="Y257" s="203"/>
      <c r="Z257" s="203"/>
      <c r="AA257" s="203"/>
      <c r="AB257" s="203"/>
      <c r="AC257" s="203"/>
    </row>
    <row r="258" spans="1:30" ht="13.5" customHeight="1">
      <c r="A258" s="50" t="s">
        <v>727</v>
      </c>
      <c r="B258" s="726">
        <v>145</v>
      </c>
      <c r="C258" s="350">
        <v>15</v>
      </c>
      <c r="D258" s="32">
        <f t="shared" si="249"/>
        <v>10.344827586206897</v>
      </c>
      <c r="E258" s="31">
        <v>8</v>
      </c>
      <c r="F258" s="2202">
        <f t="shared" si="250"/>
        <v>5.5172413793103452</v>
      </c>
      <c r="G258" s="31">
        <v>0</v>
      </c>
      <c r="H258" s="2202">
        <f t="shared" si="251"/>
        <v>0</v>
      </c>
      <c r="I258" s="31">
        <v>0</v>
      </c>
      <c r="J258" s="2202">
        <f t="shared" si="252"/>
        <v>0</v>
      </c>
      <c r="K258" s="31">
        <v>28</v>
      </c>
      <c r="L258" s="2202">
        <f t="shared" si="253"/>
        <v>19.310344827586206</v>
      </c>
      <c r="M258" s="31">
        <v>38</v>
      </c>
      <c r="N258" s="2202">
        <f t="shared" si="254"/>
        <v>26.206896551724139</v>
      </c>
      <c r="O258" s="31">
        <v>27</v>
      </c>
      <c r="P258" s="2202">
        <f t="shared" si="255"/>
        <v>18.620689655172416</v>
      </c>
      <c r="Q258" s="31">
        <v>26</v>
      </c>
      <c r="R258" s="2202">
        <f t="shared" si="256"/>
        <v>17.931034482758619</v>
      </c>
      <c r="S258" s="82">
        <v>3</v>
      </c>
      <c r="T258" s="2226">
        <f t="shared" si="257"/>
        <v>2.0689655172413794</v>
      </c>
      <c r="X258" s="203"/>
      <c r="AC258" s="203"/>
      <c r="AD258" s="203"/>
    </row>
    <row r="259" spans="1:30" ht="13.5" customHeight="1">
      <c r="A259" s="51" t="s">
        <v>728</v>
      </c>
      <c r="B259" s="727">
        <v>239</v>
      </c>
      <c r="C259" s="2256">
        <v>20</v>
      </c>
      <c r="D259" s="42">
        <f t="shared" si="249"/>
        <v>8.3682008368200833</v>
      </c>
      <c r="E259" s="41">
        <v>22</v>
      </c>
      <c r="F259" s="2177">
        <f t="shared" si="250"/>
        <v>9.2050209205020916</v>
      </c>
      <c r="G259" s="41">
        <v>0</v>
      </c>
      <c r="H259" s="2177">
        <f t="shared" si="251"/>
        <v>0</v>
      </c>
      <c r="I259" s="41">
        <v>0</v>
      </c>
      <c r="J259" s="2177">
        <f t="shared" si="252"/>
        <v>0</v>
      </c>
      <c r="K259" s="41">
        <v>48</v>
      </c>
      <c r="L259" s="2177">
        <f t="shared" si="253"/>
        <v>20.0836820083682</v>
      </c>
      <c r="M259" s="41">
        <v>60</v>
      </c>
      <c r="N259" s="2177">
        <f t="shared" si="254"/>
        <v>25.10460251046025</v>
      </c>
      <c r="O259" s="41">
        <v>36</v>
      </c>
      <c r="P259" s="2177">
        <f t="shared" si="255"/>
        <v>15.062761506276152</v>
      </c>
      <c r="Q259" s="41">
        <v>48</v>
      </c>
      <c r="R259" s="2177">
        <f t="shared" si="256"/>
        <v>20.0836820083682</v>
      </c>
      <c r="S259" s="84">
        <v>5</v>
      </c>
      <c r="T259" s="2227">
        <f t="shared" si="257"/>
        <v>2.0920502092050208</v>
      </c>
      <c r="AC259" s="203"/>
      <c r="AD259" s="203"/>
    </row>
    <row r="260" spans="1:30" ht="13.5" customHeight="1">
      <c r="A260" s="660" t="s">
        <v>765</v>
      </c>
      <c r="B260" s="726">
        <v>425</v>
      </c>
      <c r="C260" s="350">
        <v>125</v>
      </c>
      <c r="D260" s="32">
        <f t="shared" si="249"/>
        <v>29.411764705882355</v>
      </c>
      <c r="E260" s="31">
        <v>33</v>
      </c>
      <c r="F260" s="2202">
        <f t="shared" si="250"/>
        <v>7.764705882352942</v>
      </c>
      <c r="G260" s="31">
        <v>1</v>
      </c>
      <c r="H260" s="2202">
        <f t="shared" si="251"/>
        <v>2.352941176470588E-3</v>
      </c>
      <c r="I260" s="31">
        <v>0</v>
      </c>
      <c r="J260" s="2202">
        <f t="shared" si="252"/>
        <v>0</v>
      </c>
      <c r="K260" s="31">
        <v>83</v>
      </c>
      <c r="L260" s="2202">
        <f t="shared" si="253"/>
        <v>19.52941176470588</v>
      </c>
      <c r="M260" s="31">
        <v>74</v>
      </c>
      <c r="N260" s="2202">
        <f t="shared" si="254"/>
        <v>17.411764705882351</v>
      </c>
      <c r="O260" s="31">
        <v>32</v>
      </c>
      <c r="P260" s="2202">
        <f t="shared" si="255"/>
        <v>7.5294117647058814</v>
      </c>
      <c r="Q260" s="31">
        <v>69</v>
      </c>
      <c r="R260" s="2202">
        <f t="shared" si="256"/>
        <v>16.235294117647058</v>
      </c>
      <c r="S260" s="82">
        <v>8</v>
      </c>
      <c r="T260" s="2226">
        <f t="shared" si="257"/>
        <v>1.8823529411764703</v>
      </c>
      <c r="AC260" s="203"/>
      <c r="AD260" s="203"/>
    </row>
    <row r="261" spans="1:30" ht="13.5" customHeight="1">
      <c r="A261" s="50" t="s">
        <v>769</v>
      </c>
      <c r="B261" s="726">
        <v>202</v>
      </c>
      <c r="C261" s="350">
        <v>63</v>
      </c>
      <c r="D261" s="32">
        <f t="shared" si="249"/>
        <v>31.188118811881189</v>
      </c>
      <c r="E261" s="31">
        <v>8</v>
      </c>
      <c r="F261" s="2202">
        <f t="shared" si="250"/>
        <v>3.9603960396039604</v>
      </c>
      <c r="G261" s="31">
        <v>0</v>
      </c>
      <c r="H261" s="2202">
        <f t="shared" si="251"/>
        <v>0</v>
      </c>
      <c r="I261" s="31">
        <v>0</v>
      </c>
      <c r="J261" s="2202">
        <f t="shared" si="252"/>
        <v>0</v>
      </c>
      <c r="K261" s="31">
        <v>30</v>
      </c>
      <c r="L261" s="2202">
        <f t="shared" si="253"/>
        <v>14.85148514851485</v>
      </c>
      <c r="M261" s="31">
        <v>34</v>
      </c>
      <c r="N261" s="2202">
        <f t="shared" si="254"/>
        <v>16.831683168316832</v>
      </c>
      <c r="O261" s="31">
        <v>22</v>
      </c>
      <c r="P261" s="2202">
        <f t="shared" si="255"/>
        <v>10.891089108910892</v>
      </c>
      <c r="Q261" s="31">
        <v>40</v>
      </c>
      <c r="R261" s="2202">
        <f t="shared" si="256"/>
        <v>19.801980198019802</v>
      </c>
      <c r="S261" s="82">
        <v>5</v>
      </c>
      <c r="T261" s="2226">
        <f t="shared" si="257"/>
        <v>2.4752475247524752</v>
      </c>
      <c r="AC261" s="203"/>
      <c r="AD261" s="203"/>
    </row>
    <row r="262" spans="1:30" ht="13.5" customHeight="1">
      <c r="A262" s="50" t="s">
        <v>755</v>
      </c>
      <c r="B262" s="726">
        <v>144</v>
      </c>
      <c r="C262" s="350">
        <v>41</v>
      </c>
      <c r="D262" s="32">
        <f t="shared" si="249"/>
        <v>28.472222222222221</v>
      </c>
      <c r="E262" s="31">
        <v>5</v>
      </c>
      <c r="F262" s="2202">
        <f t="shared" si="250"/>
        <v>3.4722222222222223</v>
      </c>
      <c r="G262" s="31">
        <v>0</v>
      </c>
      <c r="H262" s="2202">
        <f t="shared" si="251"/>
        <v>0</v>
      </c>
      <c r="I262" s="31">
        <v>0</v>
      </c>
      <c r="J262" s="2202">
        <f t="shared" si="252"/>
        <v>0</v>
      </c>
      <c r="K262" s="31">
        <v>21</v>
      </c>
      <c r="L262" s="2202">
        <f t="shared" si="253"/>
        <v>14.583333333333334</v>
      </c>
      <c r="M262" s="31">
        <v>28</v>
      </c>
      <c r="N262" s="2202">
        <f t="shared" si="254"/>
        <v>19.444444444444446</v>
      </c>
      <c r="O262" s="31">
        <v>20</v>
      </c>
      <c r="P262" s="2202">
        <f t="shared" si="255"/>
        <v>13.888888888888889</v>
      </c>
      <c r="Q262" s="31">
        <v>27</v>
      </c>
      <c r="R262" s="2202">
        <f t="shared" si="256"/>
        <v>18.75</v>
      </c>
      <c r="S262" s="82">
        <v>2</v>
      </c>
      <c r="T262" s="2226">
        <f t="shared" si="257"/>
        <v>1.3888888888888888</v>
      </c>
      <c r="AC262" s="203"/>
      <c r="AD262" s="203"/>
    </row>
    <row r="263" spans="1:30" ht="13.5" customHeight="1">
      <c r="A263" s="51" t="s">
        <v>770</v>
      </c>
      <c r="B263" s="727">
        <v>237</v>
      </c>
      <c r="C263" s="2256">
        <v>12</v>
      </c>
      <c r="D263" s="42">
        <f t="shared" si="249"/>
        <v>5.0632911392405067</v>
      </c>
      <c r="E263" s="41">
        <v>21</v>
      </c>
      <c r="F263" s="2177">
        <f t="shared" si="250"/>
        <v>8.8607594936708853</v>
      </c>
      <c r="G263" s="41">
        <v>1</v>
      </c>
      <c r="H263" s="2177">
        <f t="shared" si="251"/>
        <v>4.2194092827004216E-3</v>
      </c>
      <c r="I263" s="41">
        <v>0</v>
      </c>
      <c r="J263" s="2177">
        <f t="shared" si="252"/>
        <v>0</v>
      </c>
      <c r="K263" s="41">
        <v>36</v>
      </c>
      <c r="L263" s="2177">
        <f t="shared" si="253"/>
        <v>15.18987341772152</v>
      </c>
      <c r="M263" s="41">
        <v>53</v>
      </c>
      <c r="N263" s="2177">
        <f t="shared" si="254"/>
        <v>22.362869198312236</v>
      </c>
      <c r="O263" s="41">
        <v>37</v>
      </c>
      <c r="P263" s="2177">
        <f t="shared" si="255"/>
        <v>15.611814345991561</v>
      </c>
      <c r="Q263" s="41">
        <v>63</v>
      </c>
      <c r="R263" s="2177">
        <f t="shared" si="256"/>
        <v>26.582278481012654</v>
      </c>
      <c r="S263" s="84">
        <v>14</v>
      </c>
      <c r="T263" s="2227">
        <f t="shared" si="257"/>
        <v>5.9071729957805905</v>
      </c>
      <c r="AC263" s="203"/>
      <c r="AD263" s="203"/>
    </row>
    <row r="264" spans="1:30" ht="13.5" customHeight="1">
      <c r="A264" s="50" t="s">
        <v>792</v>
      </c>
      <c r="B264" s="726">
        <v>391</v>
      </c>
      <c r="C264" s="350">
        <v>107</v>
      </c>
      <c r="D264" s="32">
        <f t="shared" si="249"/>
        <v>27.365728900255753</v>
      </c>
      <c r="E264" s="31">
        <v>24</v>
      </c>
      <c r="F264" s="2202">
        <f t="shared" si="250"/>
        <v>6.1381074168797953</v>
      </c>
      <c r="G264" s="31">
        <v>0</v>
      </c>
      <c r="H264" s="2202">
        <f t="shared" si="251"/>
        <v>0</v>
      </c>
      <c r="I264" s="31">
        <v>0</v>
      </c>
      <c r="J264" s="2202">
        <f t="shared" si="252"/>
        <v>0</v>
      </c>
      <c r="K264" s="31">
        <v>70</v>
      </c>
      <c r="L264" s="2202">
        <f t="shared" si="253"/>
        <v>17.902813299232736</v>
      </c>
      <c r="M264" s="31">
        <v>78</v>
      </c>
      <c r="N264" s="2202">
        <f t="shared" si="254"/>
        <v>19.948849104859335</v>
      </c>
      <c r="O264" s="31">
        <v>32</v>
      </c>
      <c r="P264" s="2202">
        <f t="shared" si="255"/>
        <v>8.1841432225063944</v>
      </c>
      <c r="Q264" s="31">
        <v>72</v>
      </c>
      <c r="R264" s="2202">
        <f t="shared" si="256"/>
        <v>18.414322250639387</v>
      </c>
      <c r="S264" s="82">
        <v>8</v>
      </c>
      <c r="T264" s="2226">
        <f t="shared" si="257"/>
        <v>2.0460358056265986</v>
      </c>
      <c r="AC264" s="203"/>
      <c r="AD264" s="203"/>
    </row>
    <row r="265" spans="1:30" ht="13.5" customHeight="1">
      <c r="A265" s="50" t="s">
        <v>798</v>
      </c>
      <c r="B265" s="726">
        <v>121</v>
      </c>
      <c r="C265" s="350">
        <v>10</v>
      </c>
      <c r="D265" s="32">
        <f t="shared" si="249"/>
        <v>8.2644628099173563</v>
      </c>
      <c r="E265" s="31">
        <v>8</v>
      </c>
      <c r="F265" s="2202">
        <f t="shared" si="250"/>
        <v>6.6115702479338845</v>
      </c>
      <c r="G265" s="31">
        <v>0</v>
      </c>
      <c r="H265" s="2202">
        <f t="shared" si="251"/>
        <v>0</v>
      </c>
      <c r="I265" s="31">
        <v>0</v>
      </c>
      <c r="J265" s="2202">
        <f t="shared" si="252"/>
        <v>0</v>
      </c>
      <c r="K265" s="31">
        <v>27</v>
      </c>
      <c r="L265" s="2202">
        <f t="shared" si="253"/>
        <v>22.314049586776861</v>
      </c>
      <c r="M265" s="31">
        <v>27</v>
      </c>
      <c r="N265" s="2202">
        <f t="shared" si="254"/>
        <v>22.314049586776861</v>
      </c>
      <c r="O265" s="31">
        <v>21</v>
      </c>
      <c r="P265" s="2202">
        <f t="shared" si="255"/>
        <v>17.355371900826448</v>
      </c>
      <c r="Q265" s="31">
        <v>22</v>
      </c>
      <c r="R265" s="2202">
        <f t="shared" si="256"/>
        <v>18.181818181818183</v>
      </c>
      <c r="S265" s="82">
        <v>6</v>
      </c>
      <c r="T265" s="2226">
        <f t="shared" si="257"/>
        <v>4.9586776859504136</v>
      </c>
      <c r="AC265" s="203"/>
      <c r="AD265" s="203"/>
    </row>
    <row r="266" spans="1:30" ht="13.5" customHeight="1">
      <c r="A266" s="50" t="s">
        <v>787</v>
      </c>
      <c r="B266" s="726">
        <v>144</v>
      </c>
      <c r="C266" s="350">
        <v>17</v>
      </c>
      <c r="D266" s="32">
        <f t="shared" si="249"/>
        <v>11.805555555555555</v>
      </c>
      <c r="E266" s="31">
        <v>14</v>
      </c>
      <c r="F266" s="2202">
        <f t="shared" si="250"/>
        <v>9.7222222222222232</v>
      </c>
      <c r="G266" s="31">
        <v>0</v>
      </c>
      <c r="H266" s="2202">
        <f t="shared" si="251"/>
        <v>0</v>
      </c>
      <c r="I266" s="31">
        <v>1</v>
      </c>
      <c r="J266" s="2202">
        <f t="shared" si="252"/>
        <v>6.9444444444444441E-3</v>
      </c>
      <c r="K266" s="31">
        <v>26</v>
      </c>
      <c r="L266" s="2202">
        <f t="shared" si="253"/>
        <v>18.055555555555554</v>
      </c>
      <c r="M266" s="31">
        <v>32</v>
      </c>
      <c r="N266" s="2202">
        <f t="shared" si="254"/>
        <v>22.222222222222221</v>
      </c>
      <c r="O266" s="31">
        <v>20</v>
      </c>
      <c r="P266" s="2202">
        <f t="shared" si="255"/>
        <v>13.888888888888889</v>
      </c>
      <c r="Q266" s="31">
        <v>30</v>
      </c>
      <c r="R266" s="2202">
        <f t="shared" si="256"/>
        <v>20.833333333333336</v>
      </c>
      <c r="S266" s="82">
        <v>4</v>
      </c>
      <c r="T266" s="2226">
        <f t="shared" si="257"/>
        <v>2.7777777777777777</v>
      </c>
      <c r="AC266" s="203"/>
      <c r="AD266" s="203"/>
    </row>
    <row r="267" spans="1:30" ht="13.5" customHeight="1">
      <c r="A267" s="51" t="s">
        <v>799</v>
      </c>
      <c r="B267" s="727">
        <v>316</v>
      </c>
      <c r="C267" s="2256">
        <v>29</v>
      </c>
      <c r="D267" s="42">
        <f t="shared" si="249"/>
        <v>9.1772151898734187</v>
      </c>
      <c r="E267" s="41">
        <v>19</v>
      </c>
      <c r="F267" s="2304">
        <f t="shared" si="250"/>
        <v>6.0126582278481013</v>
      </c>
      <c r="G267" s="41">
        <v>1</v>
      </c>
      <c r="H267" s="2304">
        <f t="shared" si="251"/>
        <v>3.1645569620253164E-3</v>
      </c>
      <c r="I267" s="41">
        <v>0</v>
      </c>
      <c r="J267" s="2304">
        <f t="shared" si="252"/>
        <v>0</v>
      </c>
      <c r="K267" s="41">
        <v>46</v>
      </c>
      <c r="L267" s="2304">
        <f t="shared" si="253"/>
        <v>14.556962025316455</v>
      </c>
      <c r="M267" s="41">
        <v>82</v>
      </c>
      <c r="N267" s="2304">
        <f t="shared" si="254"/>
        <v>25.949367088607595</v>
      </c>
      <c r="O267" s="41">
        <v>64</v>
      </c>
      <c r="P267" s="2304">
        <f t="shared" si="255"/>
        <v>20.253164556962027</v>
      </c>
      <c r="Q267" s="41">
        <v>64</v>
      </c>
      <c r="R267" s="2304">
        <f t="shared" si="256"/>
        <v>20.253164556962027</v>
      </c>
      <c r="S267" s="84">
        <v>11</v>
      </c>
      <c r="T267" s="2310">
        <f t="shared" si="257"/>
        <v>3.481012658227848</v>
      </c>
      <c r="AC267" s="203"/>
      <c r="AD267" s="203"/>
    </row>
    <row r="268" spans="1:30" ht="13.5" customHeight="1">
      <c r="A268" s="50" t="s">
        <v>825</v>
      </c>
      <c r="B268" s="726">
        <v>335</v>
      </c>
      <c r="C268" s="350">
        <v>94</v>
      </c>
      <c r="D268" s="32">
        <f t="shared" ref="D268" si="258">SUM(C268/B268)*100</f>
        <v>28.059701492537314</v>
      </c>
      <c r="E268" s="31">
        <v>24</v>
      </c>
      <c r="F268" s="2429">
        <f t="shared" ref="F268" si="259">SUM(E268/B268)*100</f>
        <v>7.1641791044776122</v>
      </c>
      <c r="G268" s="31">
        <v>0</v>
      </c>
      <c r="H268" s="2429">
        <f t="shared" ref="H268" si="260">G268/B268</f>
        <v>0</v>
      </c>
      <c r="I268" s="31">
        <v>1</v>
      </c>
      <c r="J268" s="2429">
        <f t="shared" ref="J268" si="261">I268/B268</f>
        <v>2.9850746268656717E-3</v>
      </c>
      <c r="K268" s="31">
        <v>53</v>
      </c>
      <c r="L268" s="2429">
        <f t="shared" ref="L268" si="262">SUM(K268/B268)*100</f>
        <v>15.82089552238806</v>
      </c>
      <c r="M268" s="31">
        <v>70</v>
      </c>
      <c r="N268" s="2429">
        <f t="shared" ref="N268" si="263">SUM(M268/B268)*100</f>
        <v>20.8955223880597</v>
      </c>
      <c r="O268" s="31">
        <v>33</v>
      </c>
      <c r="P268" s="2429">
        <f t="shared" ref="P268" si="264">SUM(O268/B268)*100</f>
        <v>9.8507462686567173</v>
      </c>
      <c r="Q268" s="31">
        <v>56</v>
      </c>
      <c r="R268" s="2429">
        <f t="shared" ref="R268" si="265">SUM(Q268/B268)*100</f>
        <v>16.716417910447763</v>
      </c>
      <c r="S268" s="82">
        <v>4</v>
      </c>
      <c r="T268" s="2436">
        <f t="shared" ref="T268" si="266">SUM(S268/B268)*100</f>
        <v>1.1940298507462688</v>
      </c>
      <c r="V268" s="203"/>
      <c r="AC268" s="203"/>
      <c r="AD268" s="203"/>
    </row>
    <row r="269" spans="1:30" ht="13.5" customHeight="1">
      <c r="A269" s="50" t="s">
        <v>829</v>
      </c>
      <c r="B269" s="726">
        <v>122</v>
      </c>
      <c r="C269" s="350">
        <v>13</v>
      </c>
      <c r="D269" s="2607">
        <f t="shared" ref="D269:D272" si="267">SUM(C269/B269)*100</f>
        <v>10.655737704918032</v>
      </c>
      <c r="E269" s="31">
        <v>15</v>
      </c>
      <c r="F269" s="2593">
        <f t="shared" ref="F269:F275" si="268">SUM(E269/B269)*100</f>
        <v>12.295081967213115</v>
      </c>
      <c r="G269" s="31">
        <v>0</v>
      </c>
      <c r="H269" s="2593">
        <f t="shared" ref="H269:H274" si="269">G269/B269</f>
        <v>0</v>
      </c>
      <c r="I269" s="31">
        <v>0</v>
      </c>
      <c r="J269" s="2593">
        <f t="shared" ref="J269:J274" si="270">I269/B269</f>
        <v>0</v>
      </c>
      <c r="K269" s="31">
        <v>19</v>
      </c>
      <c r="L269" s="2593">
        <f t="shared" ref="L269:L275" si="271">SUM(K269/B269)*100</f>
        <v>15.573770491803279</v>
      </c>
      <c r="M269" s="31">
        <v>22</v>
      </c>
      <c r="N269" s="2593">
        <f t="shared" ref="N269:N275" si="272">SUM(M269/B269)*100</f>
        <v>18.032786885245901</v>
      </c>
      <c r="O269" s="31">
        <v>24</v>
      </c>
      <c r="P269" s="2593">
        <f t="shared" ref="P269:P275" si="273">SUM(O269/B269)*100</f>
        <v>19.672131147540984</v>
      </c>
      <c r="Q269" s="31">
        <v>26</v>
      </c>
      <c r="R269" s="2593">
        <f t="shared" ref="R269:R275" si="274">SUM(Q269/B269)*100</f>
        <v>21.311475409836063</v>
      </c>
      <c r="S269" s="82">
        <v>3</v>
      </c>
      <c r="T269" s="2606">
        <f t="shared" ref="T269:T275" si="275">SUM(S269/B269)*100</f>
        <v>2.459016393442623</v>
      </c>
      <c r="V269" s="203"/>
      <c r="AC269" s="203"/>
      <c r="AD269" s="203"/>
    </row>
    <row r="270" spans="1:30" ht="13.5" customHeight="1">
      <c r="A270" s="50" t="s">
        <v>844</v>
      </c>
      <c r="B270" s="726">
        <v>102</v>
      </c>
      <c r="C270" s="350">
        <v>9</v>
      </c>
      <c r="D270" s="2607">
        <f t="shared" si="267"/>
        <v>8.8235294117647065</v>
      </c>
      <c r="E270" s="31">
        <v>7</v>
      </c>
      <c r="F270" s="2593">
        <f t="shared" si="268"/>
        <v>6.8627450980392162</v>
      </c>
      <c r="G270" s="31">
        <v>0</v>
      </c>
      <c r="H270" s="2593">
        <f t="shared" si="269"/>
        <v>0</v>
      </c>
      <c r="I270" s="31">
        <v>0</v>
      </c>
      <c r="J270" s="2593">
        <f t="shared" si="270"/>
        <v>0</v>
      </c>
      <c r="K270" s="31">
        <v>14</v>
      </c>
      <c r="L270" s="2593">
        <f t="shared" si="271"/>
        <v>13.725490196078432</v>
      </c>
      <c r="M270" s="31">
        <v>27</v>
      </c>
      <c r="N270" s="2593">
        <f t="shared" si="272"/>
        <v>26.47058823529412</v>
      </c>
      <c r="O270" s="31">
        <v>15</v>
      </c>
      <c r="P270" s="2593">
        <f t="shared" si="273"/>
        <v>14.705882352941178</v>
      </c>
      <c r="Q270" s="31">
        <v>28</v>
      </c>
      <c r="R270" s="2593">
        <f t="shared" si="274"/>
        <v>27.450980392156865</v>
      </c>
      <c r="S270" s="82">
        <v>2</v>
      </c>
      <c r="T270" s="2606">
        <f t="shared" si="275"/>
        <v>1.9607843137254901</v>
      </c>
      <c r="V270" s="203"/>
      <c r="AC270" s="203"/>
      <c r="AD270" s="203"/>
    </row>
    <row r="271" spans="1:30" ht="13.5" customHeight="1">
      <c r="A271" s="51" t="s">
        <v>845</v>
      </c>
      <c r="B271" s="2622">
        <v>188</v>
      </c>
      <c r="C271" s="2256">
        <v>11</v>
      </c>
      <c r="D271" s="2299">
        <f t="shared" si="267"/>
        <v>5.8510638297872344</v>
      </c>
      <c r="E271" s="2617">
        <v>15</v>
      </c>
      <c r="F271" s="2597">
        <f t="shared" si="268"/>
        <v>7.9787234042553195</v>
      </c>
      <c r="G271" s="2617">
        <v>0</v>
      </c>
      <c r="H271" s="2597">
        <f t="shared" si="269"/>
        <v>0</v>
      </c>
      <c r="I271" s="2617">
        <v>2</v>
      </c>
      <c r="J271" s="2597">
        <f t="shared" si="270"/>
        <v>1.0638297872340425E-2</v>
      </c>
      <c r="K271" s="2617">
        <v>37</v>
      </c>
      <c r="L271" s="2597">
        <f t="shared" si="271"/>
        <v>19.680851063829788</v>
      </c>
      <c r="M271" s="2617">
        <v>39</v>
      </c>
      <c r="N271" s="2597">
        <f t="shared" si="272"/>
        <v>20.74468085106383</v>
      </c>
      <c r="O271" s="2617">
        <v>38</v>
      </c>
      <c r="P271" s="2597">
        <f t="shared" si="273"/>
        <v>20.212765957446805</v>
      </c>
      <c r="Q271" s="2617">
        <v>39</v>
      </c>
      <c r="R271" s="2597">
        <f t="shared" si="274"/>
        <v>20.74468085106383</v>
      </c>
      <c r="S271" s="2620">
        <v>7</v>
      </c>
      <c r="T271" s="2624">
        <f t="shared" si="275"/>
        <v>3.7234042553191489</v>
      </c>
      <c r="V271" s="203"/>
      <c r="AC271" s="203"/>
      <c r="AD271" s="203"/>
    </row>
    <row r="272" spans="1:30" ht="13.5" customHeight="1">
      <c r="A272" s="2907" t="s">
        <v>846</v>
      </c>
      <c r="B272" s="2908">
        <v>339</v>
      </c>
      <c r="C272" s="2901">
        <v>100</v>
      </c>
      <c r="D272" s="2902">
        <f t="shared" si="267"/>
        <v>29.498525073746311</v>
      </c>
      <c r="E272" s="2899">
        <v>24</v>
      </c>
      <c r="F272" s="2902">
        <f t="shared" si="268"/>
        <v>7.0796460176991154</v>
      </c>
      <c r="G272" s="2899">
        <v>0</v>
      </c>
      <c r="H272" s="2902">
        <f t="shared" si="269"/>
        <v>0</v>
      </c>
      <c r="I272" s="2899">
        <v>0</v>
      </c>
      <c r="J272" s="2902">
        <f t="shared" si="270"/>
        <v>0</v>
      </c>
      <c r="K272" s="2899">
        <v>64</v>
      </c>
      <c r="L272" s="2902">
        <f t="shared" si="271"/>
        <v>18.87905604719764</v>
      </c>
      <c r="M272" s="2899">
        <v>62</v>
      </c>
      <c r="N272" s="2902">
        <f t="shared" si="272"/>
        <v>18.289085545722713</v>
      </c>
      <c r="O272" s="2899">
        <v>23</v>
      </c>
      <c r="P272" s="2902">
        <f t="shared" si="273"/>
        <v>6.7846607669616521</v>
      </c>
      <c r="Q272" s="2899">
        <v>61</v>
      </c>
      <c r="R272" s="2902">
        <f t="shared" si="274"/>
        <v>17.994100294985252</v>
      </c>
      <c r="S272" s="2904">
        <v>5</v>
      </c>
      <c r="T272" s="2905">
        <f t="shared" si="275"/>
        <v>1.4749262536873156</v>
      </c>
      <c r="U272" s="2262"/>
      <c r="V272" s="204"/>
      <c r="AC272" s="203"/>
      <c r="AD272" s="203"/>
    </row>
    <row r="273" spans="1:30" ht="13.5" customHeight="1">
      <c r="A273" s="2566" t="s">
        <v>868</v>
      </c>
      <c r="B273" s="726">
        <v>140</v>
      </c>
      <c r="C273" s="121">
        <v>16</v>
      </c>
      <c r="D273" s="2878">
        <f t="shared" ref="D273" si="276">SUM(C273/B273)*100</f>
        <v>11.428571428571429</v>
      </c>
      <c r="E273" s="31">
        <v>7</v>
      </c>
      <c r="F273" s="2878">
        <f t="shared" ref="F273" si="277">SUM(E273/B273)*100</f>
        <v>5</v>
      </c>
      <c r="G273" s="31">
        <v>0</v>
      </c>
      <c r="H273" s="2878">
        <f t="shared" ref="H273" si="278">G273/B273</f>
        <v>0</v>
      </c>
      <c r="I273" s="31">
        <v>0</v>
      </c>
      <c r="J273" s="2878">
        <f t="shared" ref="J273" si="279">I273/B273</f>
        <v>0</v>
      </c>
      <c r="K273" s="31">
        <v>32</v>
      </c>
      <c r="L273" s="2878">
        <f t="shared" ref="L273" si="280">SUM(K273/B273)*100</f>
        <v>22.857142857142858</v>
      </c>
      <c r="M273" s="31">
        <v>33</v>
      </c>
      <c r="N273" s="2878">
        <f t="shared" ref="N273" si="281">SUM(M273/B273)*100</f>
        <v>23.571428571428569</v>
      </c>
      <c r="O273" s="31">
        <v>19</v>
      </c>
      <c r="P273" s="2878">
        <f t="shared" ref="P273" si="282">SUM(O273/B273)*100</f>
        <v>13.571428571428571</v>
      </c>
      <c r="Q273" s="31">
        <v>32</v>
      </c>
      <c r="R273" s="2878">
        <f t="shared" ref="R273" si="283">SUM(Q273/B273)*100</f>
        <v>22.857142857142858</v>
      </c>
      <c r="S273" s="82">
        <v>1</v>
      </c>
      <c r="T273" s="2875">
        <f t="shared" ref="T273" si="284">SUM(S273/B273)*100</f>
        <v>0.7142857142857143</v>
      </c>
      <c r="U273" s="2262"/>
      <c r="V273" s="203"/>
      <c r="AC273" s="203"/>
      <c r="AD273" s="203"/>
    </row>
    <row r="274" spans="1:30" ht="13.5" customHeight="1">
      <c r="A274" s="2566" t="s">
        <v>881</v>
      </c>
      <c r="B274" s="726">
        <v>118</v>
      </c>
      <c r="C274" s="121">
        <v>11</v>
      </c>
      <c r="D274" s="2878">
        <f t="shared" ref="D274:D279" si="285">SUM(C274/B274)*100</f>
        <v>9.3220338983050848</v>
      </c>
      <c r="E274" s="31">
        <v>6</v>
      </c>
      <c r="F274" s="2878">
        <f t="shared" si="268"/>
        <v>5.0847457627118651</v>
      </c>
      <c r="G274" s="31">
        <v>0</v>
      </c>
      <c r="H274" s="2878">
        <f t="shared" si="269"/>
        <v>0</v>
      </c>
      <c r="I274" s="31">
        <v>0</v>
      </c>
      <c r="J274" s="2878">
        <f t="shared" si="270"/>
        <v>0</v>
      </c>
      <c r="K274" s="31">
        <v>15</v>
      </c>
      <c r="L274" s="2878">
        <f t="shared" si="271"/>
        <v>12.711864406779661</v>
      </c>
      <c r="M274" s="31">
        <v>31</v>
      </c>
      <c r="N274" s="2878">
        <f t="shared" si="272"/>
        <v>26.271186440677969</v>
      </c>
      <c r="O274" s="31">
        <v>17</v>
      </c>
      <c r="P274" s="2878">
        <f t="shared" si="273"/>
        <v>14.40677966101695</v>
      </c>
      <c r="Q274" s="31">
        <v>35</v>
      </c>
      <c r="R274" s="2878">
        <f t="shared" si="274"/>
        <v>29.66101694915254</v>
      </c>
      <c r="S274" s="82">
        <v>3</v>
      </c>
      <c r="T274" s="2875">
        <f t="shared" si="275"/>
        <v>2.5423728813559325</v>
      </c>
      <c r="U274" s="2906"/>
      <c r="V274" s="204"/>
      <c r="AC274" s="203"/>
      <c r="AD274" s="203"/>
    </row>
    <row r="275" spans="1:30" ht="13.5" customHeight="1">
      <c r="A275" s="2691" t="s">
        <v>898</v>
      </c>
      <c r="B275" s="727">
        <v>205</v>
      </c>
      <c r="C275" s="126">
        <v>21</v>
      </c>
      <c r="D275" s="2877">
        <f t="shared" si="285"/>
        <v>10.24390243902439</v>
      </c>
      <c r="E275" s="41">
        <v>11</v>
      </c>
      <c r="F275" s="2877">
        <f t="shared" si="268"/>
        <v>5.3658536585365857</v>
      </c>
      <c r="G275" s="2617">
        <v>1</v>
      </c>
      <c r="H275" s="3363">
        <f>SUM(G275/B275)*100</f>
        <v>0.48780487804878048</v>
      </c>
      <c r="I275" s="2617">
        <v>1</v>
      </c>
      <c r="J275" s="3363">
        <f>SUM(I275/B275)*100</f>
        <v>0.48780487804878048</v>
      </c>
      <c r="K275" s="41">
        <v>32</v>
      </c>
      <c r="L275" s="2877">
        <f t="shared" si="271"/>
        <v>15.609756097560975</v>
      </c>
      <c r="M275" s="41">
        <v>57</v>
      </c>
      <c r="N275" s="2877">
        <f t="shared" si="272"/>
        <v>27.804878048780491</v>
      </c>
      <c r="O275" s="41">
        <v>33</v>
      </c>
      <c r="P275" s="2877">
        <f t="shared" si="273"/>
        <v>16.097560975609756</v>
      </c>
      <c r="Q275" s="41">
        <v>44</v>
      </c>
      <c r="R275" s="2877">
        <f t="shared" si="274"/>
        <v>21.463414634146343</v>
      </c>
      <c r="S275" s="84">
        <v>5</v>
      </c>
      <c r="T275" s="2876">
        <f t="shared" si="275"/>
        <v>2.4390243902439024</v>
      </c>
      <c r="U275" s="2906"/>
      <c r="V275" s="2744"/>
      <c r="W275" s="3370"/>
      <c r="AC275" s="203"/>
      <c r="AD275" s="203"/>
    </row>
    <row r="276" spans="1:30" ht="13.5" customHeight="1">
      <c r="A276" s="2907" t="s">
        <v>905</v>
      </c>
      <c r="B276" s="2908">
        <v>355</v>
      </c>
      <c r="C276" s="2901">
        <v>105</v>
      </c>
      <c r="D276" s="3427">
        <f t="shared" si="285"/>
        <v>29.577464788732392</v>
      </c>
      <c r="E276" s="2899">
        <v>24</v>
      </c>
      <c r="F276" s="3427">
        <f>SUM(E276/B276)*100</f>
        <v>6.7605633802816891</v>
      </c>
      <c r="G276" s="2899">
        <v>0</v>
      </c>
      <c r="H276" s="3427">
        <f t="shared" ref="H276" si="286">G276/B276</f>
        <v>0</v>
      </c>
      <c r="I276" s="2899">
        <v>1</v>
      </c>
      <c r="J276" s="3427">
        <f>SUM(I276/B276)*100</f>
        <v>0.28169014084507044</v>
      </c>
      <c r="K276" s="2899">
        <v>50</v>
      </c>
      <c r="L276" s="3427">
        <f t="shared" ref="L276" si="287">SUM(K276/B276)*100</f>
        <v>14.084507042253522</v>
      </c>
      <c r="M276" s="2899">
        <v>54</v>
      </c>
      <c r="N276" s="3427">
        <f t="shared" ref="N276" si="288">SUM(M276/B276)*100</f>
        <v>15.211267605633802</v>
      </c>
      <c r="O276" s="2899">
        <v>45</v>
      </c>
      <c r="P276" s="3427">
        <f t="shared" ref="P276" si="289">SUM(O276/B276)*100</f>
        <v>12.676056338028168</v>
      </c>
      <c r="Q276" s="2899">
        <v>72</v>
      </c>
      <c r="R276" s="3427">
        <f t="shared" ref="R276" si="290">SUM(Q276/B276)*100</f>
        <v>20.281690140845072</v>
      </c>
      <c r="S276" s="2904">
        <v>4</v>
      </c>
      <c r="T276" s="2905">
        <f t="shared" ref="T276" si="291">SUM(S276/B276)*100</f>
        <v>1.1267605633802817</v>
      </c>
      <c r="U276" s="2262"/>
      <c r="V276" s="3371">
        <f>B276-C276-E276-G276-I276-K276-M276-O276-S276</f>
        <v>72</v>
      </c>
      <c r="W276" s="3438">
        <f>T276+R276+P276+N276+L276+J276+H276+F276+D276</f>
        <v>100</v>
      </c>
      <c r="AC276" s="203"/>
      <c r="AD276" s="203"/>
    </row>
    <row r="277" spans="1:30" ht="13.5" customHeight="1">
      <c r="A277" s="2566" t="s">
        <v>919</v>
      </c>
      <c r="B277" s="726">
        <v>133</v>
      </c>
      <c r="C277" s="121">
        <v>22</v>
      </c>
      <c r="D277" s="3691">
        <f t="shared" si="285"/>
        <v>16.541353383458645</v>
      </c>
      <c r="E277" s="31">
        <v>8</v>
      </c>
      <c r="F277" s="3691">
        <f>SUM(E277/B277)*100</f>
        <v>6.0150375939849621</v>
      </c>
      <c r="G277" s="31">
        <v>0</v>
      </c>
      <c r="H277" s="3691">
        <f t="shared" ref="H277" si="292">G277/B277</f>
        <v>0</v>
      </c>
      <c r="I277" s="31">
        <v>0</v>
      </c>
      <c r="J277" s="3691">
        <f>SUM(I277/B277)*100</f>
        <v>0</v>
      </c>
      <c r="K277" s="31">
        <v>31</v>
      </c>
      <c r="L277" s="3691">
        <f t="shared" ref="L277" si="293">SUM(K277/B277)*100</f>
        <v>23.308270676691727</v>
      </c>
      <c r="M277" s="31">
        <v>23</v>
      </c>
      <c r="N277" s="3691">
        <f t="shared" ref="N277" si="294">SUM(M277/B277)*100</f>
        <v>17.293233082706767</v>
      </c>
      <c r="O277" s="31">
        <v>23</v>
      </c>
      <c r="P277" s="3691">
        <f t="shared" ref="P277" si="295">SUM(O277/B277)*100</f>
        <v>17.293233082706767</v>
      </c>
      <c r="Q277" s="31">
        <v>23</v>
      </c>
      <c r="R277" s="3691">
        <f t="shared" ref="R277" si="296">SUM(Q277/B277)*100</f>
        <v>17.293233082706767</v>
      </c>
      <c r="S277" s="82">
        <v>3</v>
      </c>
      <c r="T277" s="3687">
        <f t="shared" ref="T277" si="297">SUM(S277/B277)*100</f>
        <v>2.2556390977443606</v>
      </c>
      <c r="U277" s="2262"/>
      <c r="V277" s="203"/>
      <c r="AC277" s="203"/>
      <c r="AD277" s="203"/>
    </row>
    <row r="278" spans="1:30" ht="13.5" customHeight="1">
      <c r="A278" s="2566" t="s">
        <v>926</v>
      </c>
      <c r="B278" s="726">
        <v>99</v>
      </c>
      <c r="C278" s="121">
        <v>10</v>
      </c>
      <c r="D278" s="4159">
        <f t="shared" si="285"/>
        <v>10.1010101010101</v>
      </c>
      <c r="E278" s="31">
        <v>5</v>
      </c>
      <c r="F278" s="4159">
        <f>SUM(E278/B278)*100</f>
        <v>5.0505050505050502</v>
      </c>
      <c r="G278" s="31">
        <v>0</v>
      </c>
      <c r="H278" s="4159">
        <f t="shared" ref="H278" si="298">G278/B278</f>
        <v>0</v>
      </c>
      <c r="I278" s="31">
        <v>0</v>
      </c>
      <c r="J278" s="4159">
        <f>SUM(I278/B278)*100</f>
        <v>0</v>
      </c>
      <c r="K278" s="31">
        <v>20</v>
      </c>
      <c r="L278" s="4159">
        <f t="shared" ref="L278" si="299">SUM(K278/B278)*100</f>
        <v>20.202020202020201</v>
      </c>
      <c r="M278" s="31">
        <v>21</v>
      </c>
      <c r="N278" s="4159">
        <f t="shared" ref="N278" si="300">SUM(M278/B278)*100</f>
        <v>21.212121212121211</v>
      </c>
      <c r="O278" s="31">
        <v>17</v>
      </c>
      <c r="P278" s="4159">
        <f t="shared" ref="P278" si="301">SUM(O278/B278)*100</f>
        <v>17.171717171717169</v>
      </c>
      <c r="Q278" s="31">
        <v>21</v>
      </c>
      <c r="R278" s="4159">
        <f t="shared" ref="R278" si="302">SUM(Q278/B278)*100</f>
        <v>21.212121212121211</v>
      </c>
      <c r="S278" s="82">
        <v>5</v>
      </c>
      <c r="T278" s="3687">
        <f t="shared" ref="T278" si="303">SUM(S278/B278)*100</f>
        <v>5.0505050505050502</v>
      </c>
      <c r="U278" s="2906"/>
      <c r="V278" s="3371">
        <f>B278-C278-E278-G278-I278-K278-M278-O278-S278</f>
        <v>21</v>
      </c>
      <c r="W278" s="3438">
        <f>T278+R278+P278+N278+L278+J278+H278+F278+D278</f>
        <v>100</v>
      </c>
      <c r="X278" s="3438"/>
      <c r="Y278" s="3438"/>
      <c r="Z278" s="3438"/>
      <c r="AA278" s="3438"/>
      <c r="AB278" s="3438"/>
      <c r="AC278" s="3439"/>
      <c r="AD278" s="203"/>
    </row>
    <row r="279" spans="1:30" s="2866" customFormat="1" ht="13.5" customHeight="1">
      <c r="A279" s="2691" t="s">
        <v>936</v>
      </c>
      <c r="B279" s="727">
        <v>206</v>
      </c>
      <c r="C279" s="126">
        <v>27</v>
      </c>
      <c r="D279" s="4158">
        <f t="shared" si="285"/>
        <v>13.106796116504855</v>
      </c>
      <c r="E279" s="41">
        <v>11</v>
      </c>
      <c r="F279" s="2299">
        <f>SUM(E279/B279)*100</f>
        <v>5.3398058252427179</v>
      </c>
      <c r="G279" s="2617">
        <v>0</v>
      </c>
      <c r="H279" s="2299">
        <f t="shared" ref="H279" si="304">G279/B279</f>
        <v>0</v>
      </c>
      <c r="I279" s="2617">
        <v>0</v>
      </c>
      <c r="J279" s="2299">
        <f>SUM(I279/B279)*100</f>
        <v>0</v>
      </c>
      <c r="K279" s="41">
        <v>24</v>
      </c>
      <c r="L279" s="4158">
        <f t="shared" ref="L279" si="305">SUM(K279/B279)*100</f>
        <v>11.650485436893204</v>
      </c>
      <c r="M279" s="41">
        <v>43</v>
      </c>
      <c r="N279" s="4158">
        <f t="shared" ref="N279" si="306">SUM(M279/B279)*100</f>
        <v>20.873786407766989</v>
      </c>
      <c r="O279" s="41">
        <v>30</v>
      </c>
      <c r="P279" s="4158">
        <f t="shared" ref="P279" si="307">SUM(O279/B279)*100</f>
        <v>14.563106796116504</v>
      </c>
      <c r="Q279" s="41">
        <v>65</v>
      </c>
      <c r="R279" s="4158">
        <f t="shared" ref="R279" si="308">SUM(Q279/B279)*100</f>
        <v>31.55339805825243</v>
      </c>
      <c r="S279" s="84">
        <v>6</v>
      </c>
      <c r="T279" s="3689">
        <f t="shared" ref="T279" si="309">SUM(S279/B279)*100</f>
        <v>2.912621359223301</v>
      </c>
      <c r="U279" s="3022"/>
      <c r="V279" s="3439">
        <f>B279-C279-E279-G279-I279-K279-M279-O279-S279</f>
        <v>65</v>
      </c>
      <c r="W279" s="4217">
        <f>T279+R279+P279+N279+L279+J279+H279+F279+D279</f>
        <v>100</v>
      </c>
      <c r="X279" s="3438"/>
      <c r="Y279" s="3438"/>
      <c r="Z279" s="3438"/>
      <c r="AA279" s="3438"/>
      <c r="AB279" s="3438"/>
      <c r="AC279" s="3439">
        <f t="shared" ref="AC279" si="310">SUM(I279,G279,S279,O279,M279,K279,E279,C279)-B279</f>
        <v>-65</v>
      </c>
      <c r="AD279" s="3018"/>
    </row>
    <row r="280" spans="1:30" ht="13.7" customHeight="1">
      <c r="A280" s="3" t="s">
        <v>527</v>
      </c>
      <c r="N280" s="203"/>
      <c r="S280" s="20"/>
      <c r="T280" s="20"/>
    </row>
    <row r="281" spans="1:30" ht="2.25" hidden="1" customHeight="1"/>
    <row r="282" spans="1:30" ht="10.5" customHeight="1">
      <c r="L282"/>
      <c r="R282" s="3"/>
      <c r="S282" s="3"/>
    </row>
    <row r="283" spans="1:30" ht="18.75" customHeight="1">
      <c r="A283" s="142" t="s">
        <v>17</v>
      </c>
      <c r="C283" s="4349" t="s">
        <v>147</v>
      </c>
      <c r="D283" s="4350"/>
      <c r="E283" s="4350"/>
      <c r="F283" s="4350"/>
      <c r="G283" s="4350"/>
      <c r="H283" s="4350"/>
      <c r="I283" s="4350"/>
      <c r="J283" s="4350"/>
      <c r="K283" s="4350"/>
      <c r="L283" s="4350"/>
      <c r="M283" s="4350"/>
      <c r="N283" s="4350"/>
      <c r="O283" s="4350"/>
      <c r="P283" s="4350"/>
      <c r="Q283" s="4350"/>
      <c r="R283" s="4350"/>
      <c r="S283" s="4350"/>
      <c r="T283" s="4351"/>
    </row>
    <row r="284" spans="1:30" ht="17.45" customHeight="1" thickBot="1">
      <c r="C284" s="4354" t="s">
        <v>143</v>
      </c>
      <c r="D284" s="4297"/>
      <c r="E284" s="4297"/>
      <c r="F284" s="4297"/>
      <c r="G284" s="4297"/>
      <c r="H284" s="4297"/>
      <c r="I284" s="4297"/>
      <c r="J284" s="4297"/>
      <c r="K284" s="4297"/>
      <c r="L284" s="4297"/>
      <c r="M284" s="4297"/>
      <c r="N284" s="4297"/>
      <c r="O284" s="4297"/>
      <c r="P284" s="4297"/>
      <c r="Q284" s="4297"/>
      <c r="R284" s="4297"/>
      <c r="S284" s="4297"/>
      <c r="T284" s="4298"/>
    </row>
    <row r="285" spans="1:30">
      <c r="A285" s="63" t="s">
        <v>96</v>
      </c>
      <c r="B285" s="64"/>
      <c r="C285" s="65"/>
      <c r="D285" s="65"/>
      <c r="E285" s="66" t="s">
        <v>135</v>
      </c>
      <c r="F285" s="67"/>
      <c r="G285" s="67"/>
      <c r="H285" s="67"/>
      <c r="I285" s="67"/>
      <c r="J285" s="67"/>
      <c r="K285" s="68"/>
      <c r="L285" s="68"/>
      <c r="M285" s="69"/>
      <c r="N285" s="69"/>
      <c r="O285" s="69"/>
      <c r="P285" s="69"/>
      <c r="Q285" s="70"/>
      <c r="R285" s="70"/>
      <c r="S285" s="71"/>
      <c r="T285" s="72"/>
    </row>
    <row r="286" spans="1:30" ht="30.2" customHeight="1">
      <c r="A286" s="73" t="s">
        <v>101</v>
      </c>
      <c r="B286" s="26" t="s">
        <v>102</v>
      </c>
      <c r="C286" s="4352" t="s">
        <v>136</v>
      </c>
      <c r="D286" s="4353"/>
      <c r="E286" s="4320" t="s">
        <v>137</v>
      </c>
      <c r="F286" s="4339"/>
      <c r="G286" s="4320" t="s">
        <v>600</v>
      </c>
      <c r="H286" s="4339"/>
      <c r="I286" s="4320" t="s">
        <v>601</v>
      </c>
      <c r="J286" s="4339"/>
      <c r="K286" s="4320" t="s">
        <v>138</v>
      </c>
      <c r="L286" s="4339"/>
      <c r="M286" s="4320" t="s">
        <v>139</v>
      </c>
      <c r="N286" s="4339"/>
      <c r="O286" s="4320" t="s">
        <v>59</v>
      </c>
      <c r="P286" s="4339"/>
      <c r="Q286" s="4320" t="s">
        <v>140</v>
      </c>
      <c r="R286" s="4339"/>
      <c r="S286" s="4320" t="s">
        <v>141</v>
      </c>
      <c r="T286" s="4321"/>
    </row>
    <row r="287" spans="1:30" ht="12.2" customHeight="1">
      <c r="A287" s="50" t="s">
        <v>125</v>
      </c>
      <c r="B287" s="92">
        <v>-10.472279260780297</v>
      </c>
      <c r="C287" s="4290">
        <v>-8.3333333333333428</v>
      </c>
      <c r="D287" s="4329"/>
      <c r="E287" s="4290">
        <v>-2.2222222222222285</v>
      </c>
      <c r="F287" s="4329"/>
      <c r="G287" s="4290" t="s">
        <v>597</v>
      </c>
      <c r="H287" s="4288"/>
      <c r="I287" s="4288"/>
      <c r="J287" s="4329"/>
      <c r="K287" s="4290">
        <v>-24.390243902439025</v>
      </c>
      <c r="L287" s="4329"/>
      <c r="M287" s="4290">
        <v>-11.650485436893206</v>
      </c>
      <c r="N287" s="4329"/>
      <c r="O287" s="4290">
        <v>21.739130434782624</v>
      </c>
      <c r="P287" s="4329"/>
      <c r="Q287" s="4290">
        <v>-10.843373493975903</v>
      </c>
      <c r="R287" s="4329"/>
      <c r="S287" s="4290">
        <v>-15.789473684210535</v>
      </c>
      <c r="T287" s="4335"/>
    </row>
    <row r="288" spans="1:30" ht="12.2" customHeight="1">
      <c r="A288" s="50" t="s">
        <v>148</v>
      </c>
      <c r="B288" s="90">
        <v>-11.764705882352942</v>
      </c>
      <c r="C288" s="4271">
        <v>-30.769230769230774</v>
      </c>
      <c r="D288" s="4319"/>
      <c r="E288" s="4271">
        <v>-46.153846153846153</v>
      </c>
      <c r="F288" s="4319"/>
      <c r="G288" s="4271">
        <v>-100</v>
      </c>
      <c r="H288" s="4269"/>
      <c r="I288" s="4269"/>
      <c r="J288" s="4319"/>
      <c r="K288" s="4271">
        <v>10.000000000000014</v>
      </c>
      <c r="L288" s="4319"/>
      <c r="M288" s="4271">
        <v>-2.5</v>
      </c>
      <c r="N288" s="4319"/>
      <c r="O288" s="4271">
        <v>-5.8823529411764781</v>
      </c>
      <c r="P288" s="4319"/>
      <c r="Q288" s="4271">
        <v>-22.58064516129032</v>
      </c>
      <c r="R288" s="4319"/>
      <c r="S288" s="4271">
        <v>80</v>
      </c>
      <c r="T288" s="4331"/>
    </row>
    <row r="289" spans="1:28" ht="12.2" customHeight="1">
      <c r="A289" s="50" t="s">
        <v>127</v>
      </c>
      <c r="B289" s="90">
        <v>12.58278145695364</v>
      </c>
      <c r="C289" s="4271">
        <v>2.7027027027026946</v>
      </c>
      <c r="D289" s="4319"/>
      <c r="E289" s="4271">
        <v>77.777777777777771</v>
      </c>
      <c r="F289" s="4319"/>
      <c r="G289" s="4271" t="s">
        <v>597</v>
      </c>
      <c r="H289" s="4269"/>
      <c r="I289" s="4269"/>
      <c r="J289" s="4319"/>
      <c r="K289" s="4271">
        <v>21.05263157894737</v>
      </c>
      <c r="L289" s="4319"/>
      <c r="M289" s="4271">
        <v>-21.739130434782609</v>
      </c>
      <c r="N289" s="4319"/>
      <c r="O289" s="4271">
        <v>-37.5</v>
      </c>
      <c r="P289" s="4319"/>
      <c r="Q289" s="4271">
        <v>110</v>
      </c>
      <c r="R289" s="4319"/>
      <c r="S289" s="4271">
        <v>25</v>
      </c>
      <c r="T289" s="4331"/>
    </row>
    <row r="290" spans="1:28" ht="12.2" customHeight="1">
      <c r="A290" s="51" t="s">
        <v>401</v>
      </c>
      <c r="B290" s="91">
        <v>0.97560975609755474</v>
      </c>
      <c r="C290" s="4275">
        <v>-16.666666666666657</v>
      </c>
      <c r="D290" s="4325"/>
      <c r="E290" s="4275">
        <v>-19.047619047619051</v>
      </c>
      <c r="F290" s="4325"/>
      <c r="G290" s="4275" t="s">
        <v>597</v>
      </c>
      <c r="H290" s="4330"/>
      <c r="I290" s="4330"/>
      <c r="J290" s="4325"/>
      <c r="K290" s="4275">
        <v>-12.903225806451616</v>
      </c>
      <c r="L290" s="4325"/>
      <c r="M290" s="4275">
        <v>12.7659574468085</v>
      </c>
      <c r="N290" s="4325"/>
      <c r="O290" s="4275">
        <v>53.333333333333343</v>
      </c>
      <c r="P290" s="4325"/>
      <c r="Q290" s="4275">
        <v>14.285714285714278</v>
      </c>
      <c r="R290" s="4325"/>
      <c r="S290" s="4275">
        <v>-30.769230769230774</v>
      </c>
      <c r="T290" s="4322"/>
    </row>
    <row r="291" spans="1:28" ht="12.2" customHeight="1">
      <c r="A291" s="50" t="s">
        <v>421</v>
      </c>
      <c r="B291" s="90">
        <v>4.5871559633027488</v>
      </c>
      <c r="C291" s="4290">
        <v>-10.743801652892557</v>
      </c>
      <c r="D291" s="4329"/>
      <c r="E291" s="4290">
        <v>-13.63636363636364</v>
      </c>
      <c r="F291" s="4329"/>
      <c r="G291" s="4290" t="s">
        <v>597</v>
      </c>
      <c r="H291" s="4288"/>
      <c r="I291" s="4288"/>
      <c r="J291" s="4329"/>
      <c r="K291" s="4290">
        <v>25.806451612903231</v>
      </c>
      <c r="L291" s="4329"/>
      <c r="M291" s="4290">
        <v>3.2967032967033134</v>
      </c>
      <c r="N291" s="4329"/>
      <c r="O291" s="4290">
        <v>21.428571428571416</v>
      </c>
      <c r="P291" s="4329"/>
      <c r="Q291" s="4290">
        <v>14.86486486486487</v>
      </c>
      <c r="R291" s="4329"/>
      <c r="S291" s="4290">
        <v>18.75</v>
      </c>
      <c r="T291" s="4335"/>
    </row>
    <row r="292" spans="1:28" ht="12.2" customHeight="1">
      <c r="A292" s="50" t="s">
        <v>571</v>
      </c>
      <c r="B292" s="90">
        <v>48.888888888888886</v>
      </c>
      <c r="C292" s="4271">
        <v>111.11111111111111</v>
      </c>
      <c r="D292" s="4319"/>
      <c r="E292" s="4271">
        <v>14.285714285714278</v>
      </c>
      <c r="F292" s="4319"/>
      <c r="G292" s="4271" t="s">
        <v>597</v>
      </c>
      <c r="H292" s="4269"/>
      <c r="I292" s="4269"/>
      <c r="J292" s="4319"/>
      <c r="K292" s="4271">
        <v>45.454545454545467</v>
      </c>
      <c r="L292" s="4319"/>
      <c r="M292" s="4271">
        <v>43.589743589743591</v>
      </c>
      <c r="N292" s="4319"/>
      <c r="O292" s="4271">
        <v>25</v>
      </c>
      <c r="P292" s="4319"/>
      <c r="Q292" s="4271">
        <v>54.166666666666686</v>
      </c>
      <c r="R292" s="4319"/>
      <c r="S292" s="4271">
        <v>0</v>
      </c>
      <c r="T292" s="4331"/>
    </row>
    <row r="293" spans="1:28" ht="12.2" customHeight="1">
      <c r="A293" s="89" t="s">
        <v>422</v>
      </c>
      <c r="B293" s="90">
        <v>1.1764705882352899</v>
      </c>
      <c r="C293" s="4271">
        <v>-36.842105263157897</v>
      </c>
      <c r="D293" s="4319"/>
      <c r="E293" s="4271">
        <v>18.75</v>
      </c>
      <c r="F293" s="4319"/>
      <c r="G293" s="4271" t="s">
        <v>597</v>
      </c>
      <c r="H293" s="4269"/>
      <c r="I293" s="4269"/>
      <c r="J293" s="4319"/>
      <c r="K293" s="4271">
        <v>78.260869565217376</v>
      </c>
      <c r="L293" s="4319"/>
      <c r="M293" s="4271">
        <v>-25</v>
      </c>
      <c r="N293" s="4319"/>
      <c r="O293" s="4271">
        <v>10.000000000000014</v>
      </c>
      <c r="P293" s="4319"/>
      <c r="Q293" s="4271">
        <v>-14.285714285714292</v>
      </c>
      <c r="R293" s="4319"/>
      <c r="S293" s="4271">
        <v>180</v>
      </c>
      <c r="T293" s="4331"/>
    </row>
    <row r="294" spans="1:28" ht="12.2" customHeight="1">
      <c r="A294" s="51" t="s">
        <v>516</v>
      </c>
      <c r="B294" s="91">
        <v>17.391304347826093</v>
      </c>
      <c r="C294" s="4275">
        <v>63.333333333333343</v>
      </c>
      <c r="D294" s="4325"/>
      <c r="E294" s="4275">
        <v>-11.764705882352942</v>
      </c>
      <c r="F294" s="4325"/>
      <c r="G294" s="4275" t="s">
        <v>597</v>
      </c>
      <c r="H294" s="4330"/>
      <c r="I294" s="4330"/>
      <c r="J294" s="4325"/>
      <c r="K294" s="4275">
        <v>22.222222222222229</v>
      </c>
      <c r="L294" s="4325"/>
      <c r="M294" s="4275">
        <v>15.094339622641513</v>
      </c>
      <c r="N294" s="4325"/>
      <c r="O294" s="4275">
        <v>8.6956521739130324</v>
      </c>
      <c r="P294" s="4325"/>
      <c r="Q294" s="4275">
        <v>-4.1666666666666572</v>
      </c>
      <c r="R294" s="4325"/>
      <c r="S294" s="4275">
        <v>55.555555555555571</v>
      </c>
      <c r="T294" s="4322"/>
      <c r="U294" s="20"/>
      <c r="V294" s="20"/>
      <c r="W294" s="20"/>
      <c r="X294" s="20"/>
      <c r="Y294" s="20"/>
      <c r="Z294" s="20"/>
      <c r="AA294" s="20"/>
      <c r="AB294" s="20"/>
    </row>
    <row r="295" spans="1:28" ht="12.2" customHeight="1">
      <c r="A295" s="50" t="s">
        <v>522</v>
      </c>
      <c r="B295" s="90">
        <f t="shared" ref="B295:C311" si="311">SUM(B240/B236)*100-100</f>
        <v>13.157894736842096</v>
      </c>
      <c r="C295" s="4290">
        <f t="shared" si="311"/>
        <v>20.370370370370367</v>
      </c>
      <c r="D295" s="4329"/>
      <c r="E295" s="4290">
        <f t="shared" ref="E295:E305" si="312">SUM(E240/E236)*100-100</f>
        <v>-15.789473684210535</v>
      </c>
      <c r="F295" s="4329"/>
      <c r="G295" s="4290" t="s">
        <v>597</v>
      </c>
      <c r="H295" s="4288"/>
      <c r="I295" s="4288"/>
      <c r="J295" s="4329"/>
      <c r="K295" s="4290">
        <f t="shared" ref="K295:K305" si="313">SUM(K240/K236)*100-100</f>
        <v>50</v>
      </c>
      <c r="L295" s="4329"/>
      <c r="M295" s="4290">
        <f t="shared" ref="M295:M315" si="314">SUM(M240/M236)*100-100</f>
        <v>-14.893617021276597</v>
      </c>
      <c r="N295" s="4329"/>
      <c r="O295" s="4290">
        <f t="shared" ref="O295:O314" si="315">SUM(O240/O236)*100-100</f>
        <v>11.764705882352942</v>
      </c>
      <c r="P295" s="4329"/>
      <c r="Q295" s="4290">
        <f t="shared" ref="Q295:Q312" si="316">SUM(Q240/Q236)*100-100</f>
        <v>22.352941176470594</v>
      </c>
      <c r="R295" s="4329"/>
      <c r="S295" s="4290">
        <f t="shared" ref="S295:S305" si="317">SUM(S240/S236)*100-100</f>
        <v>-21.05263157894737</v>
      </c>
      <c r="T295" s="4335"/>
      <c r="U295" s="20"/>
      <c r="V295" s="20"/>
      <c r="W295" s="20"/>
      <c r="X295" s="20"/>
      <c r="Y295" s="20"/>
      <c r="Z295" s="20"/>
      <c r="AA295" s="20"/>
      <c r="AB295" s="20"/>
    </row>
    <row r="296" spans="1:28" ht="12.2" customHeight="1">
      <c r="A296" s="89" t="s">
        <v>480</v>
      </c>
      <c r="B296" s="90">
        <f t="shared" si="311"/>
        <v>-4.4776119402985159</v>
      </c>
      <c r="C296" s="4271">
        <f t="shared" si="311"/>
        <v>-10.526315789473685</v>
      </c>
      <c r="D296" s="4319"/>
      <c r="E296" s="4271">
        <f t="shared" si="312"/>
        <v>87.5</v>
      </c>
      <c r="F296" s="4319"/>
      <c r="G296" s="4271">
        <f>(G241/G237)*100-100</f>
        <v>0</v>
      </c>
      <c r="H296" s="4269"/>
      <c r="I296" s="4269"/>
      <c r="J296" s="4319"/>
      <c r="K296" s="4271">
        <f t="shared" si="313"/>
        <v>0</v>
      </c>
      <c r="L296" s="4319"/>
      <c r="M296" s="4271">
        <f t="shared" si="314"/>
        <v>-28.571428571428569</v>
      </c>
      <c r="N296" s="4319"/>
      <c r="O296" s="4271">
        <f t="shared" si="315"/>
        <v>10.000000000000014</v>
      </c>
      <c r="P296" s="4319"/>
      <c r="Q296" s="4271">
        <f t="shared" si="316"/>
        <v>10.810810810810807</v>
      </c>
      <c r="R296" s="4319"/>
      <c r="S296" s="4271">
        <f t="shared" si="317"/>
        <v>-22.222222222222214</v>
      </c>
      <c r="T296" s="4331"/>
      <c r="U296" s="20"/>
      <c r="V296" s="20"/>
      <c r="W296" s="20"/>
      <c r="X296" s="20"/>
      <c r="Y296" s="20"/>
      <c r="Z296" s="20"/>
      <c r="AA296" s="20"/>
      <c r="AB296" s="20"/>
    </row>
    <row r="297" spans="1:28" ht="12.2" customHeight="1">
      <c r="A297" s="50" t="s">
        <v>494</v>
      </c>
      <c r="B297" s="90">
        <f t="shared" si="311"/>
        <v>-10.465116279069761</v>
      </c>
      <c r="C297" s="4271">
        <f t="shared" si="311"/>
        <v>8.3333333333333286</v>
      </c>
      <c r="D297" s="4319"/>
      <c r="E297" s="4271">
        <f t="shared" si="312"/>
        <v>-68.421052631578945</v>
      </c>
      <c r="F297" s="4319"/>
      <c r="G297" s="4271" t="s">
        <v>597</v>
      </c>
      <c r="H297" s="4269"/>
      <c r="I297" s="4269"/>
      <c r="J297" s="4319"/>
      <c r="K297" s="4271">
        <f t="shared" si="313"/>
        <v>-19.512195121951208</v>
      </c>
      <c r="L297" s="4319"/>
      <c r="M297" s="4271">
        <f t="shared" si="314"/>
        <v>22.222222222222229</v>
      </c>
      <c r="N297" s="4319"/>
      <c r="O297" s="4271">
        <f t="shared" si="315"/>
        <v>9.0909090909090793</v>
      </c>
      <c r="P297" s="4319"/>
      <c r="Q297" s="4271">
        <f t="shared" si="316"/>
        <v>-8.3333333333333428</v>
      </c>
      <c r="R297" s="4319"/>
      <c r="S297" s="4271">
        <f t="shared" si="317"/>
        <v>-21.428571428571431</v>
      </c>
      <c r="T297" s="4331"/>
      <c r="U297" s="20"/>
      <c r="V297" s="20"/>
      <c r="W297" s="20"/>
      <c r="X297" s="20"/>
      <c r="Y297" s="20"/>
      <c r="Z297" s="20"/>
      <c r="AA297" s="20"/>
      <c r="AB297" s="20"/>
    </row>
    <row r="298" spans="1:28" ht="12.2" customHeight="1">
      <c r="A298" s="51" t="s">
        <v>424</v>
      </c>
      <c r="B298" s="91">
        <f t="shared" si="311"/>
        <v>0.41152263374486608</v>
      </c>
      <c r="C298" s="4275">
        <f t="shared" si="311"/>
        <v>-2.0408163265306172</v>
      </c>
      <c r="D298" s="4325"/>
      <c r="E298" s="4275">
        <f t="shared" si="312"/>
        <v>6.6666666666666714</v>
      </c>
      <c r="F298" s="4325"/>
      <c r="G298" s="4275" t="s">
        <v>597</v>
      </c>
      <c r="H298" s="4330"/>
      <c r="I298" s="4330"/>
      <c r="J298" s="4325"/>
      <c r="K298" s="4275">
        <f t="shared" si="313"/>
        <v>3.0303030303030312</v>
      </c>
      <c r="L298" s="4325"/>
      <c r="M298" s="4275">
        <f t="shared" si="314"/>
        <v>-29.508196721311478</v>
      </c>
      <c r="N298" s="4325"/>
      <c r="O298" s="4275">
        <f t="shared" si="315"/>
        <v>36</v>
      </c>
      <c r="P298" s="4325"/>
      <c r="Q298" s="4275">
        <f t="shared" si="316"/>
        <v>21.739130434782624</v>
      </c>
      <c r="R298" s="4325"/>
      <c r="S298" s="4275">
        <f t="shared" si="317"/>
        <v>-7.1428571428571388</v>
      </c>
      <c r="T298" s="4322"/>
      <c r="U298" s="20"/>
      <c r="V298" s="20"/>
      <c r="W298" s="20"/>
      <c r="X298" s="20"/>
      <c r="Y298" s="20"/>
      <c r="Z298" s="20"/>
      <c r="AA298" s="20"/>
      <c r="AB298" s="20"/>
    </row>
    <row r="299" spans="1:28" ht="12.2" customHeight="1">
      <c r="A299" s="50" t="s">
        <v>412</v>
      </c>
      <c r="B299" s="164">
        <f t="shared" si="311"/>
        <v>2.1317829457364326</v>
      </c>
      <c r="C299" s="4288">
        <f t="shared" si="311"/>
        <v>2.3076923076922924</v>
      </c>
      <c r="D299" s="4288"/>
      <c r="E299" s="4290">
        <f t="shared" si="312"/>
        <v>43.75</v>
      </c>
      <c r="F299" s="4329"/>
      <c r="G299" s="4288" t="s">
        <v>597</v>
      </c>
      <c r="H299" s="4288"/>
      <c r="I299" s="4288"/>
      <c r="J299" s="4288"/>
      <c r="K299" s="4290">
        <f t="shared" si="313"/>
        <v>-20.512820512820511</v>
      </c>
      <c r="L299" s="4329"/>
      <c r="M299" s="4288">
        <f t="shared" si="314"/>
        <v>27.499999999999986</v>
      </c>
      <c r="N299" s="4288"/>
      <c r="O299" s="4290">
        <f t="shared" si="315"/>
        <v>0</v>
      </c>
      <c r="P299" s="4329"/>
      <c r="Q299" s="4288">
        <f t="shared" si="316"/>
        <v>-4.8076923076923066</v>
      </c>
      <c r="R299" s="4288"/>
      <c r="S299" s="4290">
        <f t="shared" si="317"/>
        <v>6.6666666666666714</v>
      </c>
      <c r="T299" s="4335"/>
      <c r="U299" s="20"/>
      <c r="V299" s="20"/>
      <c r="W299" s="20"/>
      <c r="X299" s="20"/>
      <c r="Y299" s="20"/>
      <c r="Z299" s="20"/>
      <c r="AA299" s="20"/>
      <c r="AB299" s="20"/>
    </row>
    <row r="300" spans="1:28" ht="12.2" customHeight="1">
      <c r="A300" s="50" t="s">
        <v>207</v>
      </c>
      <c r="B300" s="90">
        <f t="shared" si="311"/>
        <v>-12.5</v>
      </c>
      <c r="C300" s="4269">
        <f t="shared" si="311"/>
        <v>-32.35294117647058</v>
      </c>
      <c r="D300" s="4269"/>
      <c r="E300" s="4271">
        <f t="shared" si="312"/>
        <v>-20</v>
      </c>
      <c r="F300" s="4319"/>
      <c r="G300" s="4269">
        <f>(G245/G241)*100-100</f>
        <v>-100</v>
      </c>
      <c r="H300" s="4269"/>
      <c r="I300" s="4269"/>
      <c r="J300" s="4269"/>
      <c r="K300" s="4271">
        <f t="shared" si="313"/>
        <v>15.625</v>
      </c>
      <c r="L300" s="4319"/>
      <c r="M300" s="4269">
        <f t="shared" si="314"/>
        <v>0</v>
      </c>
      <c r="N300" s="4269"/>
      <c r="O300" s="4271">
        <f t="shared" si="315"/>
        <v>-31.818181818181827</v>
      </c>
      <c r="P300" s="4319"/>
      <c r="Q300" s="4269">
        <f t="shared" si="316"/>
        <v>-17.073170731707322</v>
      </c>
      <c r="R300" s="4269"/>
      <c r="S300" s="4271">
        <f t="shared" si="317"/>
        <v>0</v>
      </c>
      <c r="T300" s="4331"/>
      <c r="U300" s="20"/>
      <c r="V300" s="20"/>
      <c r="W300" s="20"/>
      <c r="X300" s="20"/>
      <c r="Y300" s="20"/>
      <c r="Z300" s="20"/>
      <c r="AA300" s="20"/>
      <c r="AB300" s="20"/>
    </row>
    <row r="301" spans="1:28" ht="12.2" customHeight="1">
      <c r="A301" s="50" t="s">
        <v>61</v>
      </c>
      <c r="B301" s="90">
        <f t="shared" si="311"/>
        <v>-5.8441558441558357</v>
      </c>
      <c r="C301" s="4269">
        <f t="shared" si="311"/>
        <v>15.384615384615373</v>
      </c>
      <c r="D301" s="4269"/>
      <c r="E301" s="4271">
        <f t="shared" si="312"/>
        <v>66.666666666666686</v>
      </c>
      <c r="F301" s="4319"/>
      <c r="G301" s="4269" t="s">
        <v>597</v>
      </c>
      <c r="H301" s="4269"/>
      <c r="I301" s="4271" t="s">
        <v>597</v>
      </c>
      <c r="J301" s="4319"/>
      <c r="K301" s="4271">
        <f t="shared" si="313"/>
        <v>-9.0909090909090935</v>
      </c>
      <c r="L301" s="4319"/>
      <c r="M301" s="4269">
        <f t="shared" si="314"/>
        <v>12.12121212121211</v>
      </c>
      <c r="N301" s="4269"/>
      <c r="O301" s="4271">
        <f t="shared" si="315"/>
        <v>16.666666666666671</v>
      </c>
      <c r="P301" s="4319"/>
      <c r="Q301" s="4269">
        <f t="shared" si="316"/>
        <v>-39.393939393939391</v>
      </c>
      <c r="R301" s="4269"/>
      <c r="S301" s="4271">
        <f t="shared" si="317"/>
        <v>-72.727272727272734</v>
      </c>
      <c r="T301" s="4331"/>
      <c r="U301" s="20"/>
      <c r="V301" s="20"/>
      <c r="W301" s="20"/>
      <c r="X301" s="20"/>
      <c r="Y301" s="20"/>
      <c r="Z301" s="20"/>
      <c r="AA301" s="20"/>
      <c r="AB301" s="20"/>
    </row>
    <row r="302" spans="1:28" ht="12.2" customHeight="1">
      <c r="A302" s="51" t="s">
        <v>547</v>
      </c>
      <c r="B302" s="91">
        <f t="shared" si="311"/>
        <v>-8.1967213114754145</v>
      </c>
      <c r="C302" s="4330">
        <f t="shared" si="311"/>
        <v>-16.666666666666657</v>
      </c>
      <c r="D302" s="4330"/>
      <c r="E302" s="4275">
        <f t="shared" si="312"/>
        <v>43.75</v>
      </c>
      <c r="F302" s="4325"/>
      <c r="G302" s="4330" t="s">
        <v>597</v>
      </c>
      <c r="H302" s="4330"/>
      <c r="I302" s="4275" t="s">
        <v>597</v>
      </c>
      <c r="J302" s="4325"/>
      <c r="K302" s="4275">
        <f t="shared" si="313"/>
        <v>11.764705882352942</v>
      </c>
      <c r="L302" s="4325"/>
      <c r="M302" s="4330">
        <f t="shared" si="314"/>
        <v>0</v>
      </c>
      <c r="N302" s="4330"/>
      <c r="O302" s="4275">
        <f t="shared" si="315"/>
        <v>-14.705882352941174</v>
      </c>
      <c r="P302" s="4325"/>
      <c r="Q302" s="4330">
        <f t="shared" si="316"/>
        <v>-19.642857142857139</v>
      </c>
      <c r="R302" s="4330"/>
      <c r="S302" s="4275">
        <f t="shared" si="317"/>
        <v>-53.846153846153847</v>
      </c>
      <c r="T302" s="4322"/>
      <c r="U302" s="20"/>
      <c r="V302" s="20"/>
      <c r="W302" s="20"/>
      <c r="X302" s="20"/>
      <c r="Y302" s="20"/>
      <c r="Z302" s="20"/>
      <c r="AA302" s="20"/>
      <c r="AB302" s="20"/>
    </row>
    <row r="303" spans="1:28" ht="12.2" customHeight="1">
      <c r="A303" s="50" t="s">
        <v>599</v>
      </c>
      <c r="B303" s="90">
        <f t="shared" si="311"/>
        <v>-19.165085388994314</v>
      </c>
      <c r="C303" s="4269">
        <f t="shared" si="311"/>
        <v>-5.2631578947368496</v>
      </c>
      <c r="D303" s="4269"/>
      <c r="E303" s="4271">
        <f t="shared" si="312"/>
        <v>-45.652173913043484</v>
      </c>
      <c r="F303" s="4319"/>
      <c r="G303" s="4269" t="s">
        <v>597</v>
      </c>
      <c r="H303" s="4269"/>
      <c r="I303" s="4271" t="s">
        <v>597</v>
      </c>
      <c r="J303" s="4319"/>
      <c r="K303" s="4271">
        <f t="shared" si="313"/>
        <v>-12.903225806451616</v>
      </c>
      <c r="L303" s="4319"/>
      <c r="M303" s="4269">
        <f t="shared" si="314"/>
        <v>-9.8039215686274446</v>
      </c>
      <c r="N303" s="4269"/>
      <c r="O303" s="4271">
        <f t="shared" si="315"/>
        <v>-18.421052631578945</v>
      </c>
      <c r="P303" s="4319"/>
      <c r="Q303" s="4269">
        <f t="shared" si="316"/>
        <v>-37.37373737373737</v>
      </c>
      <c r="R303" s="4269"/>
      <c r="S303" s="4271">
        <f t="shared" si="317"/>
        <v>-43.75</v>
      </c>
      <c r="T303" s="4331"/>
      <c r="U303" s="20"/>
      <c r="V303" s="20"/>
      <c r="W303" s="20"/>
      <c r="X303" s="20"/>
      <c r="Y303" s="20"/>
      <c r="Z303" s="20"/>
      <c r="AA303" s="20"/>
      <c r="AB303" s="20"/>
    </row>
    <row r="304" spans="1:28" ht="12.2" customHeight="1">
      <c r="A304" s="50" t="s">
        <v>626</v>
      </c>
      <c r="B304" s="90">
        <f t="shared" si="311"/>
        <v>-5.952380952380949</v>
      </c>
      <c r="C304" s="4269">
        <f t="shared" si="311"/>
        <v>-13.043478260869563</v>
      </c>
      <c r="D304" s="4269"/>
      <c r="E304" s="4271">
        <f t="shared" si="312"/>
        <v>25</v>
      </c>
      <c r="F304" s="4319"/>
      <c r="G304" s="4269" t="s">
        <v>597</v>
      </c>
      <c r="H304" s="4269"/>
      <c r="I304" s="4271" t="s">
        <v>597</v>
      </c>
      <c r="J304" s="4319"/>
      <c r="K304" s="4271">
        <f t="shared" si="313"/>
        <v>-8.1081081081080981</v>
      </c>
      <c r="L304" s="4319"/>
      <c r="M304" s="4269">
        <f t="shared" si="314"/>
        <v>-12.5</v>
      </c>
      <c r="N304" s="4269"/>
      <c r="O304" s="4271">
        <f t="shared" si="315"/>
        <v>53.333333333333343</v>
      </c>
      <c r="P304" s="4319"/>
      <c r="Q304" s="4269">
        <f t="shared" si="316"/>
        <v>-11.764705882352942</v>
      </c>
      <c r="R304" s="4269"/>
      <c r="S304" s="4271">
        <f t="shared" si="317"/>
        <v>-100</v>
      </c>
      <c r="T304" s="4331"/>
      <c r="U304" s="20"/>
      <c r="V304" s="20"/>
      <c r="W304" s="20"/>
      <c r="X304" s="20"/>
      <c r="Y304" s="20"/>
      <c r="Z304" s="20"/>
      <c r="AA304" s="20"/>
      <c r="AB304" s="20"/>
    </row>
    <row r="305" spans="1:28" ht="12.2" customHeight="1">
      <c r="A305" s="50" t="s">
        <v>638</v>
      </c>
      <c r="B305" s="90">
        <f t="shared" si="311"/>
        <v>-2.7586206896551744</v>
      </c>
      <c r="C305" s="4269">
        <f t="shared" si="311"/>
        <v>-56.666666666666664</v>
      </c>
      <c r="D305" s="4269"/>
      <c r="E305" s="4271">
        <f t="shared" si="312"/>
        <v>40</v>
      </c>
      <c r="F305" s="4319"/>
      <c r="G305" s="4269" t="s">
        <v>597</v>
      </c>
      <c r="H305" s="4269"/>
      <c r="I305" s="4271" t="s">
        <v>597</v>
      </c>
      <c r="J305" s="4319"/>
      <c r="K305" s="4271">
        <f t="shared" si="313"/>
        <v>-26.666666666666671</v>
      </c>
      <c r="L305" s="4319"/>
      <c r="M305" s="4269">
        <f t="shared" si="314"/>
        <v>5.4054054054053893</v>
      </c>
      <c r="N305" s="4269"/>
      <c r="O305" s="4271">
        <f t="shared" si="315"/>
        <v>42.857142857142861</v>
      </c>
      <c r="P305" s="4319"/>
      <c r="Q305" s="4269">
        <f t="shared" si="316"/>
        <v>40</v>
      </c>
      <c r="R305" s="4269"/>
      <c r="S305" s="4271">
        <f t="shared" si="317"/>
        <v>66.666666666666686</v>
      </c>
      <c r="T305" s="4331"/>
      <c r="U305" s="20"/>
      <c r="V305" s="20"/>
      <c r="W305" s="20"/>
      <c r="X305" s="20"/>
      <c r="Y305" s="20"/>
      <c r="Z305" s="20"/>
      <c r="AA305" s="20"/>
      <c r="AB305" s="20"/>
    </row>
    <row r="306" spans="1:28" ht="12.2" customHeight="1">
      <c r="A306" s="51" t="s">
        <v>639</v>
      </c>
      <c r="B306" s="91">
        <f>SUM(B251/B247)*100-100</f>
        <v>1.7857142857142776</v>
      </c>
      <c r="C306" s="4330">
        <f t="shared" si="311"/>
        <v>-2.5</v>
      </c>
      <c r="D306" s="4330"/>
      <c r="E306" s="4275">
        <f t="shared" ref="E306:E315" si="318">SUM(E251/E247)*100-100</f>
        <v>-65.217391304347828</v>
      </c>
      <c r="F306" s="4325"/>
      <c r="G306" s="4330" t="s">
        <v>597</v>
      </c>
      <c r="H306" s="4330"/>
      <c r="I306" s="4275" t="s">
        <v>597</v>
      </c>
      <c r="J306" s="4325"/>
      <c r="K306" s="4275">
        <f t="shared" ref="K306:K314" si="319">SUM(K251/K247)*100-100</f>
        <v>-23.68421052631578</v>
      </c>
      <c r="L306" s="4325"/>
      <c r="M306" s="4330">
        <f t="shared" si="314"/>
        <v>6.9767441860465027</v>
      </c>
      <c r="N306" s="4330"/>
      <c r="O306" s="4275">
        <f t="shared" si="315"/>
        <v>27.58620689655173</v>
      </c>
      <c r="P306" s="4325"/>
      <c r="Q306" s="4330">
        <f t="shared" si="316"/>
        <v>13.333333333333329</v>
      </c>
      <c r="R306" s="4330"/>
      <c r="S306" s="4275">
        <f>SUM(S251/S247)*100-100</f>
        <v>133.33333333333334</v>
      </c>
      <c r="T306" s="4322"/>
      <c r="U306" s="20"/>
      <c r="V306" s="20"/>
      <c r="W306" s="20"/>
      <c r="X306" s="20"/>
      <c r="Y306" s="20"/>
      <c r="Z306" s="20"/>
      <c r="AA306" s="20"/>
      <c r="AB306" s="20"/>
    </row>
    <row r="307" spans="1:28" ht="12.2" customHeight="1">
      <c r="A307" s="660" t="s">
        <v>689</v>
      </c>
      <c r="B307" s="164">
        <f>SUM(B252/B248)*100-100</f>
        <v>1.4084507042253449</v>
      </c>
      <c r="C307" s="4290">
        <f t="shared" si="311"/>
        <v>4.7619047619047734</v>
      </c>
      <c r="D307" s="4329"/>
      <c r="E307" s="4290">
        <f t="shared" si="318"/>
        <v>0</v>
      </c>
      <c r="F307" s="4329"/>
      <c r="G307" s="4290" t="s">
        <v>597</v>
      </c>
      <c r="H307" s="4329"/>
      <c r="I307" s="4290" t="s">
        <v>597</v>
      </c>
      <c r="J307" s="4329"/>
      <c r="K307" s="4271">
        <f t="shared" si="319"/>
        <v>19.753086419753089</v>
      </c>
      <c r="L307" s="4319"/>
      <c r="M307" s="4290">
        <f t="shared" si="314"/>
        <v>-10.869565217391312</v>
      </c>
      <c r="N307" s="4329"/>
      <c r="O307" s="4271">
        <f t="shared" si="315"/>
        <v>-22.58064516129032</v>
      </c>
      <c r="P307" s="4319"/>
      <c r="Q307" s="4290">
        <f t="shared" si="316"/>
        <v>-3.2258064516128968</v>
      </c>
      <c r="R307" s="4329"/>
      <c r="S307" s="4271">
        <f>SUM(S252/S248)*100-100</f>
        <v>33.333333333333314</v>
      </c>
      <c r="T307" s="4331"/>
      <c r="U307" s="20"/>
      <c r="V307" s="20"/>
      <c r="W307" s="20"/>
      <c r="X307" s="20"/>
      <c r="Y307" s="20"/>
      <c r="Z307" s="20"/>
      <c r="AA307" s="20"/>
      <c r="AB307" s="20"/>
    </row>
    <row r="308" spans="1:28" ht="12.2" customHeight="1">
      <c r="A308" s="50" t="s">
        <v>707</v>
      </c>
      <c r="B308" s="90">
        <f t="shared" si="311"/>
        <v>-5.0632911392405049</v>
      </c>
      <c r="C308" s="4269">
        <f t="shared" si="311"/>
        <v>-35</v>
      </c>
      <c r="D308" s="4269"/>
      <c r="E308" s="4271">
        <f t="shared" si="318"/>
        <v>-40</v>
      </c>
      <c r="F308" s="4319"/>
      <c r="G308" s="4269" t="s">
        <v>597</v>
      </c>
      <c r="H308" s="4269"/>
      <c r="I308" s="4271" t="s">
        <v>597</v>
      </c>
      <c r="J308" s="4319"/>
      <c r="K308" s="4271">
        <f t="shared" si="319"/>
        <v>-17.64705882352942</v>
      </c>
      <c r="L308" s="4319"/>
      <c r="M308" s="4269">
        <f t="shared" si="314"/>
        <v>5.7142857142857224</v>
      </c>
      <c r="N308" s="4269"/>
      <c r="O308" s="4271">
        <f t="shared" si="315"/>
        <v>4.3478260869565162</v>
      </c>
      <c r="P308" s="4319"/>
      <c r="Q308" s="4271">
        <f t="shared" si="316"/>
        <v>6.6666666666666714</v>
      </c>
      <c r="R308" s="4319"/>
      <c r="S308" s="4269" t="s">
        <v>597</v>
      </c>
      <c r="T308" s="4331"/>
      <c r="U308" s="20"/>
      <c r="V308" s="20"/>
      <c r="W308" s="20"/>
      <c r="X308" s="20"/>
      <c r="Y308" s="20"/>
      <c r="Z308" s="20"/>
      <c r="AA308" s="20"/>
      <c r="AB308" s="20"/>
    </row>
    <row r="309" spans="1:28" ht="12.2" customHeight="1">
      <c r="A309" s="50" t="s">
        <v>708</v>
      </c>
      <c r="B309" s="90">
        <f t="shared" ref="B309:B323" si="320">SUM(B254/B250)*100-100</f>
        <v>-4.2553191489361666</v>
      </c>
      <c r="C309" s="4271">
        <f t="shared" si="311"/>
        <v>69.230769230769226</v>
      </c>
      <c r="D309" s="4319"/>
      <c r="E309" s="4271">
        <f t="shared" si="318"/>
        <v>-28.571428571428569</v>
      </c>
      <c r="F309" s="4319"/>
      <c r="G309" s="4271" t="s">
        <v>597</v>
      </c>
      <c r="H309" s="4319"/>
      <c r="I309" s="4271" t="s">
        <v>597</v>
      </c>
      <c r="J309" s="4319"/>
      <c r="K309" s="4271">
        <f t="shared" si="319"/>
        <v>18.181818181818187</v>
      </c>
      <c r="L309" s="4319"/>
      <c r="M309" s="4271">
        <f t="shared" si="314"/>
        <v>-25.641025641025635</v>
      </c>
      <c r="N309" s="4319"/>
      <c r="O309" s="4271">
        <f t="shared" si="315"/>
        <v>-35</v>
      </c>
      <c r="P309" s="4319"/>
      <c r="Q309" s="4271">
        <f t="shared" si="316"/>
        <v>-10.714285714285708</v>
      </c>
      <c r="R309" s="4319"/>
      <c r="S309" s="4271">
        <f t="shared" ref="S309:S314" si="321">SUM(S254/S250)*100-100</f>
        <v>80</v>
      </c>
      <c r="T309" s="4331"/>
      <c r="U309" s="20"/>
      <c r="V309" s="20"/>
      <c r="W309" s="20"/>
      <c r="X309" s="20"/>
      <c r="Y309" s="20"/>
      <c r="Z309" s="20"/>
      <c r="AA309" s="20"/>
      <c r="AB309" s="20"/>
    </row>
    <row r="310" spans="1:28" ht="12.2" customHeight="1">
      <c r="A310" s="51" t="s">
        <v>709</v>
      </c>
      <c r="B310" s="91">
        <f t="shared" si="320"/>
        <v>3.5087719298245759</v>
      </c>
      <c r="C310" s="4275">
        <f t="shared" si="311"/>
        <v>-5.1282051282051384</v>
      </c>
      <c r="D310" s="4325"/>
      <c r="E310" s="4275">
        <f>SUM(E255/E251)*100-100</f>
        <v>62.5</v>
      </c>
      <c r="F310" s="4325"/>
      <c r="G310" s="4275">
        <f>SUM(G255/G251)*100-100</f>
        <v>0</v>
      </c>
      <c r="H310" s="4325"/>
      <c r="I310" s="4275">
        <f>SUM(I255/I251)*100-100</f>
        <v>-100</v>
      </c>
      <c r="J310" s="4325"/>
      <c r="K310" s="4275">
        <f t="shared" si="319"/>
        <v>34.482758620689651</v>
      </c>
      <c r="L310" s="4325"/>
      <c r="M310" s="4275">
        <f t="shared" si="314"/>
        <v>4.3478260869565162</v>
      </c>
      <c r="N310" s="4325"/>
      <c r="O310" s="4275">
        <f t="shared" si="315"/>
        <v>2.7027027027026946</v>
      </c>
      <c r="P310" s="4325"/>
      <c r="Q310" s="4275">
        <f t="shared" si="316"/>
        <v>-11.764705882352942</v>
      </c>
      <c r="R310" s="4325"/>
      <c r="S310" s="4275">
        <f t="shared" si="321"/>
        <v>0</v>
      </c>
      <c r="T310" s="4322"/>
      <c r="U310" s="20"/>
      <c r="V310" s="20"/>
      <c r="W310" s="20"/>
      <c r="X310" s="20"/>
      <c r="Y310" s="20"/>
      <c r="Z310" s="20"/>
      <c r="AA310" s="20"/>
      <c r="AB310" s="20"/>
    </row>
    <row r="311" spans="1:28" ht="12.2" customHeight="1">
      <c r="A311" s="660" t="s">
        <v>725</v>
      </c>
      <c r="B311" s="164">
        <f t="shared" si="320"/>
        <v>-1.1574074074074048</v>
      </c>
      <c r="C311" s="4290">
        <f t="shared" si="311"/>
        <v>-19.696969696969703</v>
      </c>
      <c r="D311" s="4329"/>
      <c r="E311" s="4290">
        <f t="shared" si="318"/>
        <v>15.999999999999986</v>
      </c>
      <c r="F311" s="4329"/>
      <c r="G311" s="4290" t="s">
        <v>597</v>
      </c>
      <c r="H311" s="4329"/>
      <c r="I311" s="4290" t="s">
        <v>597</v>
      </c>
      <c r="J311" s="4329"/>
      <c r="K311" s="4271">
        <f t="shared" si="319"/>
        <v>-11.340206185567013</v>
      </c>
      <c r="L311" s="4319"/>
      <c r="M311" s="4290">
        <f t="shared" si="314"/>
        <v>1.2195121951219505</v>
      </c>
      <c r="N311" s="4329"/>
      <c r="O311" s="4271">
        <f t="shared" si="315"/>
        <v>16.666666666666671</v>
      </c>
      <c r="P311" s="4319"/>
      <c r="Q311" s="4290">
        <f t="shared" si="316"/>
        <v>43.333333333333343</v>
      </c>
      <c r="R311" s="4329"/>
      <c r="S311" s="4271">
        <f t="shared" si="321"/>
        <v>-33.333333333333343</v>
      </c>
      <c r="T311" s="4331"/>
      <c r="U311" s="20"/>
      <c r="V311" s="20"/>
      <c r="W311" s="20"/>
      <c r="X311" s="20"/>
      <c r="Y311" s="20"/>
      <c r="Z311" s="20"/>
      <c r="AA311" s="20"/>
      <c r="AB311" s="20"/>
    </row>
    <row r="312" spans="1:28" ht="12.2" customHeight="1">
      <c r="A312" s="50" t="s">
        <v>726</v>
      </c>
      <c r="B312" s="90">
        <f t="shared" si="320"/>
        <v>3.3333333333333428</v>
      </c>
      <c r="C312" s="4269">
        <f t="shared" ref="C312:C317" si="322">SUM(C257/C253)*100-100</f>
        <v>-15.384615384615387</v>
      </c>
      <c r="D312" s="4269"/>
      <c r="E312" s="4271">
        <f t="shared" si="318"/>
        <v>22.222222222222229</v>
      </c>
      <c r="F312" s="4319"/>
      <c r="G312" s="4269" t="s">
        <v>597</v>
      </c>
      <c r="H312" s="4269"/>
      <c r="I312" s="4271" t="s">
        <v>597</v>
      </c>
      <c r="J312" s="4319"/>
      <c r="K312" s="4271">
        <f t="shared" si="319"/>
        <v>39.285714285714278</v>
      </c>
      <c r="L312" s="4319"/>
      <c r="M312" s="4269">
        <f t="shared" si="314"/>
        <v>-5.4054054054054035</v>
      </c>
      <c r="N312" s="4269"/>
      <c r="O312" s="4271">
        <f t="shared" si="315"/>
        <v>-33.333333333333343</v>
      </c>
      <c r="P312" s="4319"/>
      <c r="Q312" s="4271">
        <f t="shared" si="316"/>
        <v>6.25</v>
      </c>
      <c r="R312" s="4319"/>
      <c r="S312" s="4269">
        <f t="shared" si="321"/>
        <v>28.571428571428584</v>
      </c>
      <c r="T312" s="4331"/>
      <c r="U312" s="20"/>
      <c r="V312" s="20"/>
      <c r="W312" s="20"/>
      <c r="X312" s="20"/>
      <c r="Y312" s="20"/>
      <c r="Z312" s="20"/>
      <c r="AA312" s="20"/>
      <c r="AB312" s="20"/>
    </row>
    <row r="313" spans="1:28" ht="13.5" customHeight="1">
      <c r="A313" s="50" t="s">
        <v>727</v>
      </c>
      <c r="B313" s="90">
        <f t="shared" si="320"/>
        <v>7.407407407407419</v>
      </c>
      <c r="C313" s="4271">
        <f t="shared" si="322"/>
        <v>-31.818181818181827</v>
      </c>
      <c r="D313" s="4319"/>
      <c r="E313" s="4271">
        <f t="shared" si="318"/>
        <v>-20</v>
      </c>
      <c r="F313" s="4319"/>
      <c r="G313" s="4271">
        <f t="shared" ref="G313:G315" si="323">SUM(G258/G254)*100-100</f>
        <v>-100</v>
      </c>
      <c r="H313" s="4319"/>
      <c r="I313" s="4271" t="s">
        <v>597</v>
      </c>
      <c r="J313" s="4319"/>
      <c r="K313" s="4271">
        <f t="shared" si="319"/>
        <v>7.6923076923076934</v>
      </c>
      <c r="L313" s="4319"/>
      <c r="M313" s="4271">
        <f t="shared" si="314"/>
        <v>31.034482758620697</v>
      </c>
      <c r="N313" s="4319"/>
      <c r="O313" s="4271">
        <f t="shared" si="315"/>
        <v>107.69230769230771</v>
      </c>
      <c r="P313" s="4319"/>
      <c r="Q313" s="4271">
        <f t="shared" ref="Q313:Q327" si="324">SUM(Q258/Q254)*100-100</f>
        <v>4</v>
      </c>
      <c r="R313" s="4319"/>
      <c r="S313" s="4271">
        <f t="shared" si="321"/>
        <v>-66.666666666666671</v>
      </c>
      <c r="T313" s="4331"/>
      <c r="U313" s="20"/>
      <c r="V313" s="20"/>
      <c r="W313" s="20"/>
      <c r="X313" s="20"/>
      <c r="Y313" s="20"/>
      <c r="Z313" s="20"/>
      <c r="AA313" s="20"/>
      <c r="AB313" s="20"/>
    </row>
    <row r="314" spans="1:28" ht="13.5" customHeight="1">
      <c r="A314" s="51" t="s">
        <v>728</v>
      </c>
      <c r="B314" s="91">
        <f t="shared" si="320"/>
        <v>1.2711864406779654</v>
      </c>
      <c r="C314" s="4275">
        <f t="shared" si="322"/>
        <v>-45.945945945945944</v>
      </c>
      <c r="D314" s="4325"/>
      <c r="E314" s="4275">
        <f t="shared" si="318"/>
        <v>69.230769230769226</v>
      </c>
      <c r="F314" s="4325"/>
      <c r="G314" s="4275">
        <f t="shared" si="323"/>
        <v>-100</v>
      </c>
      <c r="H314" s="4325"/>
      <c r="I314" s="4275" t="s">
        <v>597</v>
      </c>
      <c r="J314" s="4325"/>
      <c r="K314" s="4275">
        <f t="shared" si="319"/>
        <v>23.07692307692308</v>
      </c>
      <c r="L314" s="4325"/>
      <c r="M314" s="4275">
        <f t="shared" si="314"/>
        <v>25</v>
      </c>
      <c r="N314" s="4325"/>
      <c r="O314" s="4275">
        <f t="shared" si="315"/>
        <v>-5.2631578947368496</v>
      </c>
      <c r="P314" s="4325"/>
      <c r="Q314" s="4275">
        <f t="shared" si="324"/>
        <v>6.6666666666666714</v>
      </c>
      <c r="R314" s="4325"/>
      <c r="S314" s="4275">
        <f t="shared" si="321"/>
        <v>-64.285714285714278</v>
      </c>
      <c r="T314" s="4322"/>
      <c r="U314" s="20"/>
      <c r="V314" s="20"/>
      <c r="W314" s="20"/>
      <c r="X314" s="20"/>
      <c r="Y314" s="20"/>
      <c r="Z314" s="20"/>
      <c r="AA314" s="20"/>
      <c r="AB314" s="20"/>
    </row>
    <row r="315" spans="1:28" ht="13.5" customHeight="1">
      <c r="A315" s="660" t="s">
        <v>765</v>
      </c>
      <c r="B315" s="164">
        <f t="shared" si="320"/>
        <v>-0.46838407494145429</v>
      </c>
      <c r="C315" s="4288">
        <f t="shared" si="322"/>
        <v>17.924528301886795</v>
      </c>
      <c r="D315" s="4288"/>
      <c r="E315" s="4290">
        <f t="shared" si="318"/>
        <v>13.793103448275872</v>
      </c>
      <c r="F315" s="4329"/>
      <c r="G315" s="4288">
        <f t="shared" si="323"/>
        <v>0</v>
      </c>
      <c r="H315" s="4288"/>
      <c r="I315" s="4290" t="s">
        <v>597</v>
      </c>
      <c r="J315" s="4329"/>
      <c r="K315" s="4290">
        <f t="shared" ref="K315:K327" si="325">SUM(K260/K256)*100-100</f>
        <v>-3.4883720930232442</v>
      </c>
      <c r="L315" s="4329"/>
      <c r="M315" s="4290">
        <f t="shared" si="314"/>
        <v>-10.843373493975903</v>
      </c>
      <c r="N315" s="4329"/>
      <c r="O315" s="4288">
        <f t="shared" ref="O315:O327" si="326">SUM(O260/O256)*100-100</f>
        <v>14.285714285714278</v>
      </c>
      <c r="P315" s="4288"/>
      <c r="Q315" s="4290">
        <f t="shared" si="324"/>
        <v>-19.767441860465112</v>
      </c>
      <c r="R315" s="4329"/>
      <c r="S315" s="4288">
        <f t="shared" ref="S315:S327" si="327">SUM(S260/S256)*100-100</f>
        <v>0</v>
      </c>
      <c r="T315" s="4335"/>
      <c r="U315" s="20"/>
      <c r="V315" s="20"/>
      <c r="W315" s="20"/>
      <c r="X315" s="20"/>
      <c r="Y315" s="20"/>
      <c r="Z315" s="20"/>
      <c r="AA315" s="20"/>
      <c r="AB315" s="20"/>
    </row>
    <row r="316" spans="1:28" ht="13.5" customHeight="1">
      <c r="A316" s="50" t="s">
        <v>769</v>
      </c>
      <c r="B316" s="90">
        <f t="shared" si="320"/>
        <v>30.322580645161281</v>
      </c>
      <c r="C316" s="4271">
        <f t="shared" si="322"/>
        <v>472.72727272727275</v>
      </c>
      <c r="D316" s="4319"/>
      <c r="E316" s="4271">
        <f t="shared" ref="E316:E323" si="328">SUM(E261/E257)*100-100</f>
        <v>-27.272727272727266</v>
      </c>
      <c r="F316" s="4319"/>
      <c r="G316" s="4271" t="s">
        <v>597</v>
      </c>
      <c r="H316" s="4319"/>
      <c r="I316" s="4271" t="s">
        <v>597</v>
      </c>
      <c r="J316" s="4319"/>
      <c r="K316" s="4269">
        <f t="shared" si="325"/>
        <v>-23.076923076923066</v>
      </c>
      <c r="L316" s="4269"/>
      <c r="M316" s="4271">
        <f t="shared" ref="M316:M327" si="329">SUM(M261/M257)*100-100</f>
        <v>-2.8571428571428612</v>
      </c>
      <c r="N316" s="4319"/>
      <c r="O316" s="4271">
        <f t="shared" si="326"/>
        <v>37.5</v>
      </c>
      <c r="P316" s="4319"/>
      <c r="Q316" s="4271">
        <f t="shared" si="324"/>
        <v>17.64705882352942</v>
      </c>
      <c r="R316" s="4319"/>
      <c r="S316" s="4271">
        <f t="shared" si="327"/>
        <v>-44.444444444444443</v>
      </c>
      <c r="T316" s="4331"/>
      <c r="U316" s="20"/>
      <c r="V316" s="20"/>
      <c r="W316" s="20"/>
      <c r="X316" s="20"/>
      <c r="Y316" s="20"/>
      <c r="Z316" s="20"/>
      <c r="AA316" s="20"/>
      <c r="AB316" s="20"/>
    </row>
    <row r="317" spans="1:28" ht="13.5" customHeight="1">
      <c r="A317" s="50" t="s">
        <v>755</v>
      </c>
      <c r="B317" s="90">
        <f t="shared" si="320"/>
        <v>-0.68965517241379359</v>
      </c>
      <c r="C317" s="4271">
        <f t="shared" si="322"/>
        <v>173.33333333333331</v>
      </c>
      <c r="D317" s="4319"/>
      <c r="E317" s="4271">
        <f t="shared" si="328"/>
        <v>-37.5</v>
      </c>
      <c r="F317" s="4319"/>
      <c r="G317" s="4271" t="s">
        <v>597</v>
      </c>
      <c r="H317" s="4319"/>
      <c r="I317" s="4271" t="s">
        <v>597</v>
      </c>
      <c r="J317" s="4319"/>
      <c r="K317" s="4269">
        <f t="shared" si="325"/>
        <v>-25</v>
      </c>
      <c r="L317" s="4269"/>
      <c r="M317" s="4271">
        <f t="shared" si="329"/>
        <v>-26.31578947368422</v>
      </c>
      <c r="N317" s="4319"/>
      <c r="O317" s="4271">
        <f t="shared" si="326"/>
        <v>-25.925925925925924</v>
      </c>
      <c r="P317" s="4319"/>
      <c r="Q317" s="4271">
        <f t="shared" si="324"/>
        <v>3.8461538461538538</v>
      </c>
      <c r="R317" s="4319"/>
      <c r="S317" s="4271">
        <f t="shared" si="327"/>
        <v>-33.333333333333343</v>
      </c>
      <c r="T317" s="4331"/>
      <c r="U317" s="20"/>
      <c r="V317" s="20"/>
      <c r="W317" s="20"/>
      <c r="X317" s="20"/>
      <c r="Y317" s="20"/>
      <c r="Z317" s="20"/>
      <c r="AA317" s="20"/>
      <c r="AB317" s="20"/>
    </row>
    <row r="318" spans="1:28" ht="13.5" customHeight="1">
      <c r="A318" s="51" t="s">
        <v>770</v>
      </c>
      <c r="B318" s="91">
        <f t="shared" si="320"/>
        <v>-0.83682008368201366</v>
      </c>
      <c r="C318" s="4275">
        <f t="shared" ref="C318:C323" si="330">SUM(C263/C259)*100-100</f>
        <v>-40</v>
      </c>
      <c r="D318" s="4325"/>
      <c r="E318" s="4275">
        <f t="shared" si="328"/>
        <v>-4.5454545454545467</v>
      </c>
      <c r="F318" s="4325"/>
      <c r="G318" s="4275">
        <v>0</v>
      </c>
      <c r="H318" s="4325"/>
      <c r="I318" s="4275">
        <v>0</v>
      </c>
      <c r="J318" s="4325"/>
      <c r="K318" s="4330">
        <f t="shared" si="325"/>
        <v>-25</v>
      </c>
      <c r="L318" s="4330"/>
      <c r="M318" s="4275">
        <f t="shared" si="329"/>
        <v>-11.666666666666671</v>
      </c>
      <c r="N318" s="4325"/>
      <c r="O318" s="4275">
        <f t="shared" si="326"/>
        <v>2.7777777777777715</v>
      </c>
      <c r="P318" s="4325"/>
      <c r="Q318" s="4275">
        <f t="shared" si="324"/>
        <v>31.25</v>
      </c>
      <c r="R318" s="4325"/>
      <c r="S318" s="4275">
        <f t="shared" si="327"/>
        <v>180</v>
      </c>
      <c r="T318" s="4322"/>
      <c r="U318" s="20"/>
      <c r="V318" s="20"/>
      <c r="W318" s="20"/>
      <c r="X318" s="20"/>
      <c r="Y318" s="20"/>
      <c r="Z318" s="20"/>
      <c r="AA318" s="20"/>
      <c r="AB318" s="20"/>
    </row>
    <row r="319" spans="1:28" ht="13.5" customHeight="1">
      <c r="A319" s="50" t="s">
        <v>792</v>
      </c>
      <c r="B319" s="90">
        <f t="shared" si="320"/>
        <v>-8</v>
      </c>
      <c r="C319" s="4271">
        <f t="shared" si="330"/>
        <v>-14.400000000000006</v>
      </c>
      <c r="D319" s="4319"/>
      <c r="E319" s="4271">
        <f t="shared" si="328"/>
        <v>-27.272727272727266</v>
      </c>
      <c r="F319" s="4319"/>
      <c r="G319" s="4271">
        <v>0</v>
      </c>
      <c r="H319" s="4319"/>
      <c r="I319" s="4271">
        <v>0</v>
      </c>
      <c r="J319" s="4319"/>
      <c r="K319" s="4269">
        <f t="shared" si="325"/>
        <v>-15.662650602409627</v>
      </c>
      <c r="L319" s="4269"/>
      <c r="M319" s="4271">
        <f t="shared" si="329"/>
        <v>5.4054054054053893</v>
      </c>
      <c r="N319" s="4319"/>
      <c r="O319" s="4271">
        <f t="shared" si="326"/>
        <v>0</v>
      </c>
      <c r="P319" s="4319"/>
      <c r="Q319" s="4271">
        <f t="shared" si="324"/>
        <v>4.3478260869565162</v>
      </c>
      <c r="R319" s="4319"/>
      <c r="S319" s="4271">
        <f t="shared" si="327"/>
        <v>0</v>
      </c>
      <c r="T319" s="4331"/>
      <c r="U319" s="20"/>
      <c r="V319" s="20"/>
      <c r="W319" s="20"/>
      <c r="X319" s="20"/>
      <c r="Y319" s="20"/>
      <c r="Z319" s="20"/>
      <c r="AA319" s="20"/>
      <c r="AB319" s="20"/>
    </row>
    <row r="320" spans="1:28" ht="13.5" customHeight="1">
      <c r="A320" s="50" t="s">
        <v>798</v>
      </c>
      <c r="B320" s="90">
        <f t="shared" si="320"/>
        <v>-40.099009900990104</v>
      </c>
      <c r="C320" s="4271">
        <f t="shared" si="330"/>
        <v>-84.126984126984127</v>
      </c>
      <c r="D320" s="4319"/>
      <c r="E320" s="4271">
        <f t="shared" si="328"/>
        <v>0</v>
      </c>
      <c r="F320" s="4319"/>
      <c r="G320" s="4271" t="s">
        <v>597</v>
      </c>
      <c r="H320" s="4319"/>
      <c r="I320" s="4271" t="s">
        <v>597</v>
      </c>
      <c r="J320" s="4319"/>
      <c r="K320" s="4269">
        <f t="shared" si="325"/>
        <v>-10</v>
      </c>
      <c r="L320" s="4269"/>
      <c r="M320" s="4271">
        <f t="shared" si="329"/>
        <v>-20.588235294117652</v>
      </c>
      <c r="N320" s="4319"/>
      <c r="O320" s="4271">
        <f t="shared" si="326"/>
        <v>-4.5454545454545467</v>
      </c>
      <c r="P320" s="4319"/>
      <c r="Q320" s="4271">
        <f t="shared" si="324"/>
        <v>-44.999999999999993</v>
      </c>
      <c r="R320" s="4319"/>
      <c r="S320" s="4271">
        <f t="shared" si="327"/>
        <v>20</v>
      </c>
      <c r="T320" s="4331"/>
      <c r="U320" s="20"/>
      <c r="V320" s="20"/>
      <c r="W320" s="20"/>
      <c r="X320" s="20"/>
      <c r="Y320" s="20"/>
      <c r="Z320" s="20"/>
      <c r="AA320" s="20"/>
      <c r="AB320" s="20"/>
    </row>
    <row r="321" spans="1:28" ht="13.5" customHeight="1">
      <c r="A321" s="50" t="s">
        <v>787</v>
      </c>
      <c r="B321" s="90">
        <f t="shared" si="320"/>
        <v>0</v>
      </c>
      <c r="C321" s="4271">
        <f t="shared" si="330"/>
        <v>-58.536585365853661</v>
      </c>
      <c r="D321" s="4319"/>
      <c r="E321" s="4271">
        <f t="shared" si="328"/>
        <v>180</v>
      </c>
      <c r="F321" s="4319"/>
      <c r="G321" s="4271" t="s">
        <v>597</v>
      </c>
      <c r="H321" s="4319"/>
      <c r="I321" s="4271" t="s">
        <v>597</v>
      </c>
      <c r="J321" s="4319"/>
      <c r="K321" s="4269">
        <f t="shared" si="325"/>
        <v>23.80952380952381</v>
      </c>
      <c r="L321" s="4269"/>
      <c r="M321" s="4271">
        <f t="shared" si="329"/>
        <v>14.285714285714278</v>
      </c>
      <c r="N321" s="4319"/>
      <c r="O321" s="4271">
        <f t="shared" si="326"/>
        <v>0</v>
      </c>
      <c r="P321" s="4319"/>
      <c r="Q321" s="4271">
        <f t="shared" si="324"/>
        <v>11.111111111111114</v>
      </c>
      <c r="R321" s="4319"/>
      <c r="S321" s="4271">
        <f t="shared" si="327"/>
        <v>100</v>
      </c>
      <c r="T321" s="4331"/>
      <c r="U321" s="20"/>
      <c r="V321" s="20"/>
      <c r="W321" s="20"/>
      <c r="X321" s="20"/>
      <c r="Y321" s="20"/>
      <c r="Z321" s="20"/>
      <c r="AA321" s="20"/>
      <c r="AB321" s="20"/>
    </row>
    <row r="322" spans="1:28" ht="13.5" customHeight="1">
      <c r="A322" s="51" t="s">
        <v>799</v>
      </c>
      <c r="B322" s="91">
        <f t="shared" si="320"/>
        <v>33.333333333333314</v>
      </c>
      <c r="C322" s="4275">
        <f t="shared" si="330"/>
        <v>141.66666666666666</v>
      </c>
      <c r="D322" s="4325"/>
      <c r="E322" s="4275">
        <f t="shared" si="328"/>
        <v>-9.5238095238095184</v>
      </c>
      <c r="F322" s="4325"/>
      <c r="G322" s="4275">
        <f t="shared" ref="G322" si="331">SUM(G267/G263)*100-100</f>
        <v>0</v>
      </c>
      <c r="H322" s="4325"/>
      <c r="I322" s="4275">
        <v>0</v>
      </c>
      <c r="J322" s="4325"/>
      <c r="K322" s="4330">
        <f t="shared" si="325"/>
        <v>27.777777777777771</v>
      </c>
      <c r="L322" s="4330"/>
      <c r="M322" s="4275">
        <f t="shared" si="329"/>
        <v>54.716981132075489</v>
      </c>
      <c r="N322" s="4325"/>
      <c r="O322" s="4275">
        <f t="shared" si="326"/>
        <v>72.972972972972968</v>
      </c>
      <c r="P322" s="4325"/>
      <c r="Q322" s="4275">
        <f t="shared" si="324"/>
        <v>1.5873015873015817</v>
      </c>
      <c r="R322" s="4325"/>
      <c r="S322" s="4275">
        <f t="shared" si="327"/>
        <v>-21.428571428571431</v>
      </c>
      <c r="T322" s="4322"/>
      <c r="U322" s="20"/>
      <c r="V322" s="20"/>
      <c r="W322" s="20"/>
      <c r="X322" s="20"/>
      <c r="Y322" s="20"/>
      <c r="Z322" s="20"/>
      <c r="AA322" s="20"/>
      <c r="AB322" s="20"/>
    </row>
    <row r="323" spans="1:28" ht="13.5" customHeight="1">
      <c r="A323" s="50" t="s">
        <v>825</v>
      </c>
      <c r="B323" s="90">
        <f t="shared" si="320"/>
        <v>-14.322250639386198</v>
      </c>
      <c r="C323" s="4271">
        <f t="shared" si="330"/>
        <v>-12.149532710280369</v>
      </c>
      <c r="D323" s="4319"/>
      <c r="E323" s="4271">
        <f t="shared" si="328"/>
        <v>0</v>
      </c>
      <c r="F323" s="4319"/>
      <c r="G323" s="4271">
        <v>0</v>
      </c>
      <c r="H323" s="4319"/>
      <c r="I323" s="4271">
        <v>0</v>
      </c>
      <c r="J323" s="4319"/>
      <c r="K323" s="4269">
        <f t="shared" si="325"/>
        <v>-24.285714285714292</v>
      </c>
      <c r="L323" s="4269"/>
      <c r="M323" s="4271">
        <f t="shared" si="329"/>
        <v>-10.256410256410248</v>
      </c>
      <c r="N323" s="4319"/>
      <c r="O323" s="4271">
        <f t="shared" si="326"/>
        <v>3.125</v>
      </c>
      <c r="P323" s="4319"/>
      <c r="Q323" s="4271">
        <f t="shared" si="324"/>
        <v>-22.222222222222214</v>
      </c>
      <c r="R323" s="4319"/>
      <c r="S323" s="4271">
        <f t="shared" si="327"/>
        <v>-50</v>
      </c>
      <c r="T323" s="4331"/>
      <c r="U323" s="20"/>
      <c r="V323" s="20"/>
      <c r="W323" s="20"/>
      <c r="X323" s="20"/>
      <c r="Y323" s="20"/>
      <c r="Z323" s="20"/>
      <c r="AA323" s="20"/>
      <c r="AB323" s="20"/>
    </row>
    <row r="324" spans="1:28" ht="13.5" customHeight="1">
      <c r="A324" s="50" t="s">
        <v>829</v>
      </c>
      <c r="B324" s="90">
        <f>SUM(B269/B265)*100-100</f>
        <v>0.8264462809917319</v>
      </c>
      <c r="C324" s="4271">
        <f>SUM(C269/C265)*100-100</f>
        <v>30</v>
      </c>
      <c r="D324" s="4319"/>
      <c r="E324" s="4271">
        <f>SUM(E269/E265)*100-100</f>
        <v>87.5</v>
      </c>
      <c r="F324" s="4319"/>
      <c r="G324" s="4271" t="s">
        <v>597</v>
      </c>
      <c r="H324" s="4319"/>
      <c r="I324" s="4271" t="s">
        <v>597</v>
      </c>
      <c r="J324" s="4319"/>
      <c r="K324" s="4271">
        <f t="shared" si="325"/>
        <v>-29.629629629629633</v>
      </c>
      <c r="L324" s="4319"/>
      <c r="M324" s="4271">
        <f t="shared" si="329"/>
        <v>-18.518518518518519</v>
      </c>
      <c r="N324" s="4319"/>
      <c r="O324" s="4271">
        <f t="shared" si="326"/>
        <v>14.285714285714278</v>
      </c>
      <c r="P324" s="4319"/>
      <c r="Q324" s="4271">
        <f t="shared" si="324"/>
        <v>18.181818181818187</v>
      </c>
      <c r="R324" s="4319"/>
      <c r="S324" s="4271">
        <f t="shared" si="327"/>
        <v>-50</v>
      </c>
      <c r="T324" s="4331"/>
      <c r="U324" s="20"/>
      <c r="V324" s="203"/>
      <c r="W324" s="20"/>
      <c r="X324" s="20"/>
      <c r="Y324" s="20"/>
      <c r="Z324" s="20"/>
      <c r="AA324" s="20"/>
      <c r="AB324" s="20"/>
    </row>
    <row r="325" spans="1:28" ht="13.5" customHeight="1">
      <c r="A325" s="50" t="s">
        <v>844</v>
      </c>
      <c r="B325" s="90">
        <f t="shared" ref="B325:C325" si="332">SUM(B270/B266)*100-100</f>
        <v>-29.166666666666657</v>
      </c>
      <c r="C325" s="4271">
        <f t="shared" si="332"/>
        <v>-47.058823529411761</v>
      </c>
      <c r="D325" s="4319"/>
      <c r="E325" s="4271">
        <f>SUM(E270/E266)*100-100</f>
        <v>-50</v>
      </c>
      <c r="F325" s="4319"/>
      <c r="G325" s="4271" t="s">
        <v>597</v>
      </c>
      <c r="H325" s="4319"/>
      <c r="I325" s="4271" t="s">
        <v>597</v>
      </c>
      <c r="J325" s="4319"/>
      <c r="K325" s="4269">
        <f t="shared" si="325"/>
        <v>-46.153846153846153</v>
      </c>
      <c r="L325" s="4269"/>
      <c r="M325" s="4271">
        <f t="shared" si="329"/>
        <v>-15.625</v>
      </c>
      <c r="N325" s="4319"/>
      <c r="O325" s="4271">
        <f t="shared" si="326"/>
        <v>-25</v>
      </c>
      <c r="P325" s="4319"/>
      <c r="Q325" s="4271">
        <f t="shared" si="324"/>
        <v>-6.6666666666666714</v>
      </c>
      <c r="R325" s="4319"/>
      <c r="S325" s="4271">
        <f t="shared" si="327"/>
        <v>-50</v>
      </c>
      <c r="T325" s="4331"/>
      <c r="U325" s="20"/>
      <c r="V325" s="203"/>
      <c r="W325" s="20"/>
      <c r="X325" s="20"/>
      <c r="Y325" s="20"/>
      <c r="Z325" s="20"/>
      <c r="AA325" s="20"/>
      <c r="AB325" s="20"/>
    </row>
    <row r="326" spans="1:28" ht="13.5" customHeight="1">
      <c r="A326" s="51" t="s">
        <v>845</v>
      </c>
      <c r="B326" s="2621">
        <f t="shared" ref="B326:C326" si="333">SUM(B271/B267)*100-100</f>
        <v>-40.506329113924053</v>
      </c>
      <c r="C326" s="4323">
        <f t="shared" si="333"/>
        <v>-62.068965517241381</v>
      </c>
      <c r="D326" s="4324"/>
      <c r="E326" s="4323">
        <f>SUM(E271/E267)*100-100</f>
        <v>-21.05263157894737</v>
      </c>
      <c r="F326" s="4324"/>
      <c r="G326" s="4323" t="s">
        <v>597</v>
      </c>
      <c r="H326" s="4324"/>
      <c r="I326" s="4323" t="s">
        <v>597</v>
      </c>
      <c r="J326" s="4324"/>
      <c r="K326" s="4323">
        <f t="shared" si="325"/>
        <v>-19.565217391304344</v>
      </c>
      <c r="L326" s="4324"/>
      <c r="M326" s="4323">
        <f t="shared" si="329"/>
        <v>-52.439024390243901</v>
      </c>
      <c r="N326" s="4324"/>
      <c r="O326" s="4323">
        <f t="shared" si="326"/>
        <v>-40.625</v>
      </c>
      <c r="P326" s="4324"/>
      <c r="Q326" s="4323">
        <f t="shared" si="324"/>
        <v>-39.0625</v>
      </c>
      <c r="R326" s="4324"/>
      <c r="S326" s="4323">
        <f t="shared" si="327"/>
        <v>-36.363636363636367</v>
      </c>
      <c r="T326" s="4328"/>
      <c r="U326" s="20"/>
      <c r="V326" s="203"/>
      <c r="W326" s="20"/>
      <c r="X326" s="20"/>
      <c r="Y326" s="20"/>
      <c r="Z326" s="20"/>
      <c r="AA326" s="20"/>
      <c r="AB326" s="20"/>
    </row>
    <row r="327" spans="1:28" ht="13.5" customHeight="1">
      <c r="A327" s="2907" t="s">
        <v>846</v>
      </c>
      <c r="B327" s="2896">
        <f>SUM(B272/B268)*100-100</f>
        <v>1.1940298507462614</v>
      </c>
      <c r="C327" s="4273">
        <f>SUM(C272/C268)*100-100</f>
        <v>6.3829787234042499</v>
      </c>
      <c r="D327" s="4326"/>
      <c r="E327" s="4273">
        <f>SUM(E272/E268)*100-100</f>
        <v>0</v>
      </c>
      <c r="F327" s="4326"/>
      <c r="G327" s="4273" t="s">
        <v>597</v>
      </c>
      <c r="H327" s="4326"/>
      <c r="I327" s="4273" t="s">
        <v>597</v>
      </c>
      <c r="J327" s="4326"/>
      <c r="K327" s="4273">
        <f t="shared" si="325"/>
        <v>20.754716981132077</v>
      </c>
      <c r="L327" s="4326"/>
      <c r="M327" s="4273">
        <f t="shared" si="329"/>
        <v>-11.428571428571431</v>
      </c>
      <c r="N327" s="4326"/>
      <c r="O327" s="4273">
        <f t="shared" si="326"/>
        <v>-30.303030303030297</v>
      </c>
      <c r="P327" s="4326"/>
      <c r="Q327" s="4273">
        <f t="shared" si="324"/>
        <v>8.9285714285714164</v>
      </c>
      <c r="R327" s="4326"/>
      <c r="S327" s="4273">
        <f t="shared" si="327"/>
        <v>25</v>
      </c>
      <c r="T327" s="4327"/>
      <c r="U327" s="2262"/>
      <c r="V327" s="203"/>
      <c r="W327" s="20"/>
      <c r="X327" s="20"/>
      <c r="Y327" s="20"/>
      <c r="Z327" s="20"/>
      <c r="AA327" s="20"/>
      <c r="AB327" s="20"/>
    </row>
    <row r="328" spans="1:28" ht="13.5" customHeight="1">
      <c r="A328" s="2566" t="s">
        <v>868</v>
      </c>
      <c r="B328" s="90">
        <f t="shared" ref="B328:B334" si="334">SUM(B273/B269)*100-100</f>
        <v>14.754098360655732</v>
      </c>
      <c r="C328" s="4271">
        <f t="shared" ref="C328:T334" si="335">SUM(C273/C269)*100-100</f>
        <v>23.07692307692308</v>
      </c>
      <c r="D328" s="4319">
        <f t="shared" si="335"/>
        <v>7.2527472527472696</v>
      </c>
      <c r="E328" s="4271">
        <f t="shared" si="335"/>
        <v>-53.333333333333336</v>
      </c>
      <c r="F328" s="4319">
        <f t="shared" si="335"/>
        <v>-59.333333333333336</v>
      </c>
      <c r="G328" s="4271" t="s">
        <v>597</v>
      </c>
      <c r="H328" s="4319" t="e">
        <f t="shared" si="335"/>
        <v>#DIV/0!</v>
      </c>
      <c r="I328" s="4271" t="s">
        <v>597</v>
      </c>
      <c r="J328" s="4319" t="e">
        <f t="shared" si="335"/>
        <v>#DIV/0!</v>
      </c>
      <c r="K328" s="4271">
        <f t="shared" si="335"/>
        <v>68.421052631578931</v>
      </c>
      <c r="L328" s="4319">
        <f t="shared" si="335"/>
        <v>46.766917293233092</v>
      </c>
      <c r="M328" s="4271">
        <f t="shared" si="335"/>
        <v>50</v>
      </c>
      <c r="N328" s="4319">
        <f t="shared" si="335"/>
        <v>30.714285714285722</v>
      </c>
      <c r="O328" s="4271">
        <f t="shared" si="335"/>
        <v>-20.833333333333343</v>
      </c>
      <c r="P328" s="4319">
        <f t="shared" si="335"/>
        <v>-31.011904761904759</v>
      </c>
      <c r="Q328" s="4271">
        <f t="shared" si="335"/>
        <v>23.07692307692308</v>
      </c>
      <c r="R328" s="4319">
        <f t="shared" si="335"/>
        <v>7.2527472527472696</v>
      </c>
      <c r="S328" s="4271">
        <f t="shared" si="335"/>
        <v>-66.666666666666671</v>
      </c>
      <c r="T328" s="4269">
        <f t="shared" si="335"/>
        <v>-70.952380952380949</v>
      </c>
      <c r="U328" s="2262"/>
      <c r="V328" s="204"/>
      <c r="W328" s="20"/>
      <c r="X328" s="20"/>
      <c r="Y328" s="20"/>
      <c r="Z328" s="20"/>
      <c r="AA328" s="20"/>
      <c r="AB328" s="20"/>
    </row>
    <row r="329" spans="1:28" ht="13.5" customHeight="1">
      <c r="A329" s="2566" t="s">
        <v>881</v>
      </c>
      <c r="B329" s="90">
        <f t="shared" si="334"/>
        <v>15.686274509803937</v>
      </c>
      <c r="C329" s="4271">
        <f t="shared" si="335"/>
        <v>22.222222222222229</v>
      </c>
      <c r="D329" s="4319">
        <f t="shared" si="335"/>
        <v>5.6497175141242906</v>
      </c>
      <c r="E329" s="4271">
        <f t="shared" si="335"/>
        <v>-14.285714285714292</v>
      </c>
      <c r="F329" s="4319">
        <f t="shared" si="335"/>
        <v>-25.907990314769975</v>
      </c>
      <c r="G329" s="4271" t="s">
        <v>597</v>
      </c>
      <c r="H329" s="4319" t="e">
        <f t="shared" si="335"/>
        <v>#DIV/0!</v>
      </c>
      <c r="I329" s="4271" t="s">
        <v>597</v>
      </c>
      <c r="J329" s="4319" t="e">
        <f t="shared" si="335"/>
        <v>#DIV/0!</v>
      </c>
      <c r="K329" s="4271">
        <f t="shared" si="335"/>
        <v>7.1428571428571388</v>
      </c>
      <c r="L329" s="4319">
        <f t="shared" si="335"/>
        <v>-7.3849878934624797</v>
      </c>
      <c r="M329" s="4271">
        <f t="shared" si="335"/>
        <v>14.81481481481481</v>
      </c>
      <c r="N329" s="4319">
        <f t="shared" si="335"/>
        <v>-0.75329566854989594</v>
      </c>
      <c r="O329" s="4271">
        <f t="shared" si="335"/>
        <v>13.333333333333329</v>
      </c>
      <c r="P329" s="4319">
        <f t="shared" si="335"/>
        <v>-2.0338983050847474</v>
      </c>
      <c r="Q329" s="4271">
        <f t="shared" si="335"/>
        <v>25</v>
      </c>
      <c r="R329" s="4319">
        <f t="shared" si="335"/>
        <v>8.0508474576270999</v>
      </c>
      <c r="S329" s="4271">
        <f t="shared" si="335"/>
        <v>50</v>
      </c>
      <c r="T329" s="4269">
        <f t="shared" si="335"/>
        <v>29.661016949152582</v>
      </c>
      <c r="U329" s="2262"/>
      <c r="V329" s="203"/>
      <c r="W329" s="20"/>
      <c r="X329" s="20"/>
      <c r="Y329" s="20"/>
      <c r="Z329" s="20"/>
      <c r="AA329" s="20"/>
      <c r="AB329" s="20"/>
    </row>
    <row r="330" spans="1:28" ht="13.5" customHeight="1">
      <c r="A330" s="51" t="s">
        <v>898</v>
      </c>
      <c r="B330" s="2621">
        <f t="shared" si="334"/>
        <v>9.0425531914893611</v>
      </c>
      <c r="C330" s="4323">
        <f t="shared" si="335"/>
        <v>90.909090909090907</v>
      </c>
      <c r="D330" s="4324">
        <f t="shared" si="335"/>
        <v>75.077605321507747</v>
      </c>
      <c r="E330" s="4323">
        <f t="shared" si="335"/>
        <v>-26.666666666666671</v>
      </c>
      <c r="F330" s="4324">
        <f t="shared" si="335"/>
        <v>-32.747967479674799</v>
      </c>
      <c r="G330" s="4323" t="s">
        <v>597</v>
      </c>
      <c r="H330" s="4324" t="e">
        <f t="shared" si="335"/>
        <v>#DIV/0!</v>
      </c>
      <c r="I330" s="4323" t="s">
        <v>597</v>
      </c>
      <c r="J330" s="4324">
        <f t="shared" si="335"/>
        <v>4485.3658536585363</v>
      </c>
      <c r="K330" s="4323">
        <f t="shared" si="335"/>
        <v>-13.513513513513516</v>
      </c>
      <c r="L330" s="4324">
        <f t="shared" si="335"/>
        <v>-20.685563612392883</v>
      </c>
      <c r="M330" s="4323">
        <f t="shared" si="335"/>
        <v>46.153846153846132</v>
      </c>
      <c r="N330" s="4324">
        <f t="shared" si="335"/>
        <v>34.033771106941856</v>
      </c>
      <c r="O330" s="4323">
        <f t="shared" si="335"/>
        <v>-13.157894736842096</v>
      </c>
      <c r="P330" s="4324">
        <f t="shared" si="335"/>
        <v>-20.35943517329909</v>
      </c>
      <c r="Q330" s="4323">
        <f t="shared" si="335"/>
        <v>12.820512820512818</v>
      </c>
      <c r="R330" s="4324">
        <f t="shared" si="335"/>
        <v>3.464665415884923</v>
      </c>
      <c r="S330" s="4323">
        <f t="shared" si="335"/>
        <v>-28.571428571428569</v>
      </c>
      <c r="T330" s="4328">
        <f t="shared" si="335"/>
        <v>-34.494773519163772</v>
      </c>
      <c r="U330" s="20"/>
      <c r="V330" s="203"/>
      <c r="W330" s="20"/>
      <c r="X330" s="20"/>
      <c r="Y330" s="20"/>
      <c r="Z330" s="20"/>
      <c r="AA330" s="20"/>
      <c r="AB330" s="20"/>
    </row>
    <row r="331" spans="1:28" ht="13.5" customHeight="1">
      <c r="A331" s="2907" t="s">
        <v>905</v>
      </c>
      <c r="B331" s="2896">
        <f t="shared" si="334"/>
        <v>4.7197640117994126</v>
      </c>
      <c r="C331" s="4273">
        <f t="shared" si="335"/>
        <v>5</v>
      </c>
      <c r="D331" s="4326">
        <f t="shared" si="335"/>
        <v>0.2676056338028161</v>
      </c>
      <c r="E331" s="4273">
        <f t="shared" si="335"/>
        <v>0</v>
      </c>
      <c r="F331" s="4326">
        <f t="shared" si="335"/>
        <v>-4.5070422535211492</v>
      </c>
      <c r="G331" s="4273">
        <v>0</v>
      </c>
      <c r="H331" s="4326" t="e">
        <f t="shared" si="335"/>
        <v>#DIV/0!</v>
      </c>
      <c r="I331" s="4273">
        <v>0</v>
      </c>
      <c r="J331" s="4326" t="e">
        <f t="shared" si="335"/>
        <v>#DIV/0!</v>
      </c>
      <c r="K331" s="4273">
        <f t="shared" si="335"/>
        <v>-21.875</v>
      </c>
      <c r="L331" s="4326">
        <f t="shared" si="335"/>
        <v>-25.396126760563376</v>
      </c>
      <c r="M331" s="4273">
        <f t="shared" si="335"/>
        <v>-12.903225806451616</v>
      </c>
      <c r="N331" s="4326">
        <f t="shared" si="335"/>
        <v>-16.82871422080872</v>
      </c>
      <c r="O331" s="4273">
        <f>SUM(O276/O272)*100-100</f>
        <v>95.65217391304347</v>
      </c>
      <c r="P331" s="4326">
        <f t="shared" si="335"/>
        <v>86.834047764849942</v>
      </c>
      <c r="Q331" s="4273">
        <f t="shared" si="335"/>
        <v>18.032786885245898</v>
      </c>
      <c r="R331" s="4326">
        <f t="shared" si="335"/>
        <v>12.712999307319322</v>
      </c>
      <c r="S331" s="4273">
        <f t="shared" si="335"/>
        <v>-20</v>
      </c>
      <c r="T331" s="4327">
        <f t="shared" si="335"/>
        <v>-23.605633802816897</v>
      </c>
      <c r="U331" s="2262"/>
      <c r="V331" s="203"/>
      <c r="W331" s="20"/>
      <c r="X331" s="20"/>
      <c r="Y331" s="20"/>
      <c r="Z331" s="20"/>
      <c r="AA331" s="20"/>
      <c r="AB331" s="20"/>
    </row>
    <row r="332" spans="1:28" ht="13.5" customHeight="1">
      <c r="A332" s="2566" t="s">
        <v>919</v>
      </c>
      <c r="B332" s="90">
        <f>SUM(B277/B273)*100-100</f>
        <v>-5</v>
      </c>
      <c r="C332" s="4271">
        <f t="shared" si="335"/>
        <v>37.5</v>
      </c>
      <c r="D332" s="4319">
        <f t="shared" si="335"/>
        <v>44.73684210526315</v>
      </c>
      <c r="E332" s="4271">
        <f t="shared" si="335"/>
        <v>14.285714285714278</v>
      </c>
      <c r="F332" s="4319">
        <f t="shared" si="335"/>
        <v>20.300751879699249</v>
      </c>
      <c r="G332" s="4271">
        <v>0</v>
      </c>
      <c r="H332" s="4319" t="e">
        <f t="shared" si="335"/>
        <v>#DIV/0!</v>
      </c>
      <c r="I332" s="4271">
        <v>0</v>
      </c>
      <c r="J332" s="4319" t="e">
        <f t="shared" si="335"/>
        <v>#DIV/0!</v>
      </c>
      <c r="K332" s="4271">
        <f t="shared" si="335"/>
        <v>-3.125</v>
      </c>
      <c r="L332" s="4319">
        <f t="shared" si="335"/>
        <v>1.9736842105263008</v>
      </c>
      <c r="M332" s="4271">
        <f t="shared" si="335"/>
        <v>-30.303030303030297</v>
      </c>
      <c r="N332" s="4319">
        <f t="shared" si="335"/>
        <v>-26.634768740031888</v>
      </c>
      <c r="O332" s="4271">
        <f>SUM(O277/O273)*100-100</f>
        <v>21.05263157894737</v>
      </c>
      <c r="P332" s="4319">
        <f t="shared" si="335"/>
        <v>27.423822714681449</v>
      </c>
      <c r="Q332" s="4271">
        <f t="shared" si="335"/>
        <v>-28.125</v>
      </c>
      <c r="R332" s="4319">
        <f t="shared" si="335"/>
        <v>-24.342105263157904</v>
      </c>
      <c r="S332" s="4271">
        <f t="shared" si="335"/>
        <v>200</v>
      </c>
      <c r="T332" s="4269">
        <f t="shared" si="335"/>
        <v>215.78947368421046</v>
      </c>
      <c r="U332" s="2262"/>
      <c r="V332" s="204"/>
      <c r="W332" s="20"/>
      <c r="X332" s="20"/>
      <c r="Y332" s="20"/>
      <c r="Z332" s="20"/>
      <c r="AA332" s="20"/>
      <c r="AB332" s="20"/>
    </row>
    <row r="333" spans="1:28" ht="13.5" customHeight="1">
      <c r="A333" s="2566" t="s">
        <v>926</v>
      </c>
      <c r="B333" s="90">
        <f t="shared" si="334"/>
        <v>-16.101694915254242</v>
      </c>
      <c r="C333" s="4271">
        <f t="shared" si="335"/>
        <v>-9.0909090909090935</v>
      </c>
      <c r="D333" s="4319">
        <f t="shared" si="335"/>
        <v>8.3562901744719937</v>
      </c>
      <c r="E333" s="4271">
        <f t="shared" si="335"/>
        <v>-16.666666666666657</v>
      </c>
      <c r="F333" s="4319">
        <f t="shared" si="335"/>
        <v>-0.67340067340069254</v>
      </c>
      <c r="G333" s="4271">
        <v>0</v>
      </c>
      <c r="H333" s="4319" t="e">
        <f t="shared" si="335"/>
        <v>#DIV/0!</v>
      </c>
      <c r="I333" s="4271">
        <v>0</v>
      </c>
      <c r="J333" s="4319" t="e">
        <f t="shared" si="335"/>
        <v>#DIV/0!</v>
      </c>
      <c r="K333" s="4271">
        <f t="shared" si="335"/>
        <v>33.333333333333314</v>
      </c>
      <c r="L333" s="4319">
        <f t="shared" si="335"/>
        <v>58.92255892255892</v>
      </c>
      <c r="M333" s="4271">
        <f t="shared" si="335"/>
        <v>-32.258064516129039</v>
      </c>
      <c r="N333" s="4319">
        <f t="shared" si="335"/>
        <v>-19.257086999022505</v>
      </c>
      <c r="O333" s="4271">
        <f>SUM(O278/O274)*100-100</f>
        <v>0</v>
      </c>
      <c r="P333" s="4319">
        <f t="shared" si="335"/>
        <v>19.191919191919155</v>
      </c>
      <c r="Q333" s="4271">
        <f t="shared" si="335"/>
        <v>-40</v>
      </c>
      <c r="R333" s="4319">
        <f t="shared" si="335"/>
        <v>-28.484848484848484</v>
      </c>
      <c r="S333" s="4271">
        <f t="shared" si="335"/>
        <v>66.666666666666686</v>
      </c>
      <c r="T333" s="4269">
        <f t="shared" si="335"/>
        <v>98.653198653198615</v>
      </c>
      <c r="U333" s="2262"/>
      <c r="V333" s="203"/>
      <c r="W333" s="20"/>
      <c r="X333" s="20"/>
      <c r="Y333" s="20"/>
      <c r="Z333" s="20"/>
      <c r="AA333" s="20"/>
      <c r="AB333" s="20"/>
    </row>
    <row r="334" spans="1:28" s="1723" customFormat="1" ht="13.5" customHeight="1" thickBot="1">
      <c r="A334" s="3378" t="s">
        <v>936</v>
      </c>
      <c r="B334" s="3379">
        <f t="shared" si="334"/>
        <v>0.48780487804877737</v>
      </c>
      <c r="C334" s="4312">
        <f t="shared" si="335"/>
        <v>28.571428571428584</v>
      </c>
      <c r="D334" s="4332">
        <f t="shared" si="335"/>
        <v>27.94729542302359</v>
      </c>
      <c r="E334" s="4312">
        <f t="shared" si="335"/>
        <v>0</v>
      </c>
      <c r="F334" s="4332">
        <f t="shared" si="335"/>
        <v>-0.48543689320391081</v>
      </c>
      <c r="G334" s="4312">
        <v>0</v>
      </c>
      <c r="H334" s="4332">
        <f t="shared" si="335"/>
        <v>-100</v>
      </c>
      <c r="I334" s="4312">
        <v>0</v>
      </c>
      <c r="J334" s="4332">
        <f t="shared" si="335"/>
        <v>-100</v>
      </c>
      <c r="K334" s="4312">
        <f t="shared" si="335"/>
        <v>-25</v>
      </c>
      <c r="L334" s="4332">
        <f t="shared" si="335"/>
        <v>-25.364077669902912</v>
      </c>
      <c r="M334" s="4312">
        <f t="shared" si="335"/>
        <v>-24.561403508771932</v>
      </c>
      <c r="N334" s="4332">
        <f t="shared" si="335"/>
        <v>-24.927610287855572</v>
      </c>
      <c r="O334" s="4312">
        <f>SUM(O279/O275)*100-100</f>
        <v>-9.0909090909090935</v>
      </c>
      <c r="P334" s="4332">
        <f t="shared" si="335"/>
        <v>-9.5322153574580852</v>
      </c>
      <c r="Q334" s="4312">
        <f t="shared" si="335"/>
        <v>47.72727272727272</v>
      </c>
      <c r="R334" s="4332">
        <f t="shared" si="335"/>
        <v>47.010150044130626</v>
      </c>
      <c r="S334" s="4312">
        <f t="shared" si="335"/>
        <v>20</v>
      </c>
      <c r="T334" s="4334">
        <f t="shared" si="335"/>
        <v>19.417475728155352</v>
      </c>
      <c r="U334" s="3369"/>
      <c r="V334" s="2744"/>
      <c r="W334" s="1991"/>
      <c r="X334" s="1991"/>
      <c r="Y334" s="1991"/>
      <c r="Z334" s="1991"/>
      <c r="AA334" s="1991"/>
      <c r="AB334" s="1991"/>
    </row>
    <row r="335" spans="1:28">
      <c r="A335" s="55" t="s">
        <v>883</v>
      </c>
      <c r="E335" s="55"/>
      <c r="F335" s="55"/>
      <c r="G335" s="55"/>
      <c r="H335" s="55"/>
      <c r="I335" s="55"/>
      <c r="J335" s="55"/>
      <c r="K335" s="55"/>
      <c r="L335" s="55"/>
      <c r="M335" s="55"/>
      <c r="N335" s="55"/>
      <c r="O335" s="55"/>
      <c r="P335" s="55"/>
      <c r="Q335" s="55"/>
      <c r="R335" s="55"/>
      <c r="U335" s="20"/>
    </row>
    <row r="336" spans="1:28">
      <c r="A336" s="55" t="s">
        <v>606</v>
      </c>
    </row>
    <row r="342" spans="4:4">
      <c r="D342" s="23"/>
    </row>
  </sheetData>
  <mergeCells count="1369">
    <mergeCell ref="S223:T223"/>
    <mergeCell ref="C334:D334"/>
    <mergeCell ref="E334:F334"/>
    <mergeCell ref="G334:H334"/>
    <mergeCell ref="I334:J334"/>
    <mergeCell ref="K334:L334"/>
    <mergeCell ref="M334:N334"/>
    <mergeCell ref="O334:P334"/>
    <mergeCell ref="Q334:R334"/>
    <mergeCell ref="S334:T334"/>
    <mergeCell ref="C333:D333"/>
    <mergeCell ref="E333:F333"/>
    <mergeCell ref="G333:H333"/>
    <mergeCell ref="I333:J333"/>
    <mergeCell ref="K333:L333"/>
    <mergeCell ref="M333:N333"/>
    <mergeCell ref="O333:P333"/>
    <mergeCell ref="Q333:R333"/>
    <mergeCell ref="S333:T333"/>
    <mergeCell ref="C319:D319"/>
    <mergeCell ref="K322:L322"/>
    <mergeCell ref="M322:N322"/>
    <mergeCell ref="C324:D324"/>
    <mergeCell ref="C321:D321"/>
    <mergeCell ref="S113:T113"/>
    <mergeCell ref="C222:D222"/>
    <mergeCell ref="E222:F222"/>
    <mergeCell ref="G222:H222"/>
    <mergeCell ref="I222:J222"/>
    <mergeCell ref="K222:L222"/>
    <mergeCell ref="M222:N222"/>
    <mergeCell ref="O222:P222"/>
    <mergeCell ref="Q222:R222"/>
    <mergeCell ref="S222:T222"/>
    <mergeCell ref="M216:N216"/>
    <mergeCell ref="E182:F182"/>
    <mergeCell ref="E183:F183"/>
    <mergeCell ref="S189:T189"/>
    <mergeCell ref="M189:N189"/>
    <mergeCell ref="S176:T176"/>
    <mergeCell ref="O181:P181"/>
    <mergeCell ref="Q187:R187"/>
    <mergeCell ref="S186:T186"/>
    <mergeCell ref="S181:T181"/>
    <mergeCell ref="S185:T185"/>
    <mergeCell ref="S179:T179"/>
    <mergeCell ref="S177:T177"/>
    <mergeCell ref="M181:N181"/>
    <mergeCell ref="S201:T201"/>
    <mergeCell ref="S215:T215"/>
    <mergeCell ref="Q218:R218"/>
    <mergeCell ref="S209:T209"/>
    <mergeCell ref="S210:T210"/>
    <mergeCell ref="S218:T218"/>
    <mergeCell ref="Q216:R216"/>
    <mergeCell ref="S111:T111"/>
    <mergeCell ref="C326:D326"/>
    <mergeCell ref="E326:F326"/>
    <mergeCell ref="G326:H326"/>
    <mergeCell ref="I326:J326"/>
    <mergeCell ref="K326:L326"/>
    <mergeCell ref="M326:N326"/>
    <mergeCell ref="O326:P326"/>
    <mergeCell ref="Q326:R326"/>
    <mergeCell ref="S326:T326"/>
    <mergeCell ref="E319:F319"/>
    <mergeCell ref="G319:H319"/>
    <mergeCell ref="I319:J319"/>
    <mergeCell ref="K319:L319"/>
    <mergeCell ref="C318:D318"/>
    <mergeCell ref="E318:F318"/>
    <mergeCell ref="G318:H318"/>
    <mergeCell ref="C317:D317"/>
    <mergeCell ref="E317:F317"/>
    <mergeCell ref="G317:H317"/>
    <mergeCell ref="I317:J317"/>
    <mergeCell ref="E322:F322"/>
    <mergeCell ref="G322:H322"/>
    <mergeCell ref="K315:L315"/>
    <mergeCell ref="C113:D113"/>
    <mergeCell ref="E113:F113"/>
    <mergeCell ref="G113:H113"/>
    <mergeCell ref="I113:J113"/>
    <mergeCell ref="K113:L113"/>
    <mergeCell ref="M113:N113"/>
    <mergeCell ref="O113:P113"/>
    <mergeCell ref="Q113:R113"/>
    <mergeCell ref="E313:F313"/>
    <mergeCell ref="M313:N313"/>
    <mergeCell ref="E311:F311"/>
    <mergeCell ref="C311:D311"/>
    <mergeCell ref="K311:L311"/>
    <mergeCell ref="Q315:R315"/>
    <mergeCell ref="S315:T315"/>
    <mergeCell ref="I315:J315"/>
    <mergeCell ref="E321:F321"/>
    <mergeCell ref="S317:T317"/>
    <mergeCell ref="M318:N318"/>
    <mergeCell ref="O318:P318"/>
    <mergeCell ref="C322:D322"/>
    <mergeCell ref="C323:D323"/>
    <mergeCell ref="E323:F323"/>
    <mergeCell ref="G323:H323"/>
    <mergeCell ref="I323:J323"/>
    <mergeCell ref="K323:L323"/>
    <mergeCell ref="K317:L317"/>
    <mergeCell ref="M317:N317"/>
    <mergeCell ref="S316:T316"/>
    <mergeCell ref="Q319:R319"/>
    <mergeCell ref="C316:D316"/>
    <mergeCell ref="E316:F316"/>
    <mergeCell ref="G316:H316"/>
    <mergeCell ref="K316:L316"/>
    <mergeCell ref="M316:N316"/>
    <mergeCell ref="O316:P316"/>
    <mergeCell ref="Q316:R316"/>
    <mergeCell ref="Q322:R322"/>
    <mergeCell ref="S322:T322"/>
    <mergeCell ref="Q317:R317"/>
    <mergeCell ref="S288:T288"/>
    <mergeCell ref="K286:L286"/>
    <mergeCell ref="C291:D291"/>
    <mergeCell ref="I307:J307"/>
    <mergeCell ref="K307:L307"/>
    <mergeCell ref="Q294:R294"/>
    <mergeCell ref="M296:N296"/>
    <mergeCell ref="Q295:R295"/>
    <mergeCell ref="E297:F297"/>
    <mergeCell ref="E293:F293"/>
    <mergeCell ref="E292:F292"/>
    <mergeCell ref="M301:N301"/>
    <mergeCell ref="O301:P301"/>
    <mergeCell ref="Q291:R291"/>
    <mergeCell ref="K306:L306"/>
    <mergeCell ref="I302:J302"/>
    <mergeCell ref="G303:H303"/>
    <mergeCell ref="K303:L303"/>
    <mergeCell ref="I304:J304"/>
    <mergeCell ref="K305:L305"/>
    <mergeCell ref="C302:D302"/>
    <mergeCell ref="G306:H306"/>
    <mergeCell ref="O306:P306"/>
    <mergeCell ref="C307:D307"/>
    <mergeCell ref="E307:F307"/>
    <mergeCell ref="G307:H307"/>
    <mergeCell ref="C294:D294"/>
    <mergeCell ref="G297:J297"/>
    <mergeCell ref="M288:N288"/>
    <mergeCell ref="G288:J288"/>
    <mergeCell ref="C292:D292"/>
    <mergeCell ref="Q292:R292"/>
    <mergeCell ref="G291:J291"/>
    <mergeCell ref="G290:J290"/>
    <mergeCell ref="G292:J292"/>
    <mergeCell ref="O224:P224"/>
    <mergeCell ref="M297:N297"/>
    <mergeCell ref="S216:T216"/>
    <mergeCell ref="S211:T211"/>
    <mergeCell ref="G198:H198"/>
    <mergeCell ref="K290:L290"/>
    <mergeCell ref="O195:P195"/>
    <mergeCell ref="K208:L208"/>
    <mergeCell ref="S206:T206"/>
    <mergeCell ref="Q210:R210"/>
    <mergeCell ref="O215:P215"/>
    <mergeCell ref="Q215:R215"/>
    <mergeCell ref="Q213:R213"/>
    <mergeCell ref="Q212:R212"/>
    <mergeCell ref="S207:T207"/>
    <mergeCell ref="K207:L207"/>
    <mergeCell ref="M207:N207"/>
    <mergeCell ref="S217:T217"/>
    <mergeCell ref="M217:N217"/>
    <mergeCell ref="O290:P290"/>
    <mergeCell ref="G289:J289"/>
    <mergeCell ref="G286:H286"/>
    <mergeCell ref="M289:N289"/>
    <mergeCell ref="O207:P207"/>
    <mergeCell ref="O287:P287"/>
    <mergeCell ref="M213:N213"/>
    <mergeCell ref="O213:P213"/>
    <mergeCell ref="M201:N201"/>
    <mergeCell ref="I213:J213"/>
    <mergeCell ref="K289:L289"/>
    <mergeCell ref="Q200:R200"/>
    <mergeCell ref="Q201:R201"/>
    <mergeCell ref="Q203:R203"/>
    <mergeCell ref="E204:F204"/>
    <mergeCell ref="I205:J205"/>
    <mergeCell ref="E205:F205"/>
    <mergeCell ref="G205:H205"/>
    <mergeCell ref="C203:D203"/>
    <mergeCell ref="E200:F200"/>
    <mergeCell ref="M198:N198"/>
    <mergeCell ref="O199:P199"/>
    <mergeCell ref="K288:L288"/>
    <mergeCell ref="M196:N196"/>
    <mergeCell ref="Q208:R208"/>
    <mergeCell ref="Q205:R205"/>
    <mergeCell ref="O288:P288"/>
    <mergeCell ref="G237:I237"/>
    <mergeCell ref="M203:N203"/>
    <mergeCell ref="Q214:R214"/>
    <mergeCell ref="O198:P198"/>
    <mergeCell ref="O204:P204"/>
    <mergeCell ref="G204:H204"/>
    <mergeCell ref="C223:D223"/>
    <mergeCell ref="E223:F223"/>
    <mergeCell ref="G223:H223"/>
    <mergeCell ref="I223:J223"/>
    <mergeCell ref="K223:L223"/>
    <mergeCell ref="M223:N223"/>
    <mergeCell ref="O223:P223"/>
    <mergeCell ref="Q223:R223"/>
    <mergeCell ref="E216:F216"/>
    <mergeCell ref="I218:J218"/>
    <mergeCell ref="K218:L218"/>
    <mergeCell ref="E296:F296"/>
    <mergeCell ref="C101:D101"/>
    <mergeCell ref="E98:F98"/>
    <mergeCell ref="C107:D107"/>
    <mergeCell ref="G101:H101"/>
    <mergeCell ref="G98:H98"/>
    <mergeCell ref="G296:J296"/>
    <mergeCell ref="E295:F295"/>
    <mergeCell ref="K179:L179"/>
    <mergeCell ref="E109:F109"/>
    <mergeCell ref="O104:P104"/>
    <mergeCell ref="K106:L106"/>
    <mergeCell ref="M106:N106"/>
    <mergeCell ref="O106:P106"/>
    <mergeCell ref="C108:D108"/>
    <mergeCell ref="G124:I124"/>
    <mergeCell ref="I109:J109"/>
    <mergeCell ref="C184:D184"/>
    <mergeCell ref="C182:D182"/>
    <mergeCell ref="E100:F100"/>
    <mergeCell ref="G100:H100"/>
    <mergeCell ref="C100:D100"/>
    <mergeCell ref="M287:N287"/>
    <mergeCell ref="M197:N197"/>
    <mergeCell ref="M210:N210"/>
    <mergeCell ref="G126:I126"/>
    <mergeCell ref="C287:D287"/>
    <mergeCell ref="M103:N103"/>
    <mergeCell ref="C181:D181"/>
    <mergeCell ref="G71:J71"/>
    <mergeCell ref="K71:L71"/>
    <mergeCell ref="G89:H89"/>
    <mergeCell ref="C79:D79"/>
    <mergeCell ref="C71:D71"/>
    <mergeCell ref="G82:H82"/>
    <mergeCell ref="C77:D77"/>
    <mergeCell ref="E79:F79"/>
    <mergeCell ref="K85:L85"/>
    <mergeCell ref="C86:D86"/>
    <mergeCell ref="C78:D78"/>
    <mergeCell ref="E91:F91"/>
    <mergeCell ref="C103:D103"/>
    <mergeCell ref="E103:F103"/>
    <mergeCell ref="E72:F72"/>
    <mergeCell ref="G95:H95"/>
    <mergeCell ref="I95:J95"/>
    <mergeCell ref="C94:D94"/>
    <mergeCell ref="G90:H90"/>
    <mergeCell ref="C102:D102"/>
    <mergeCell ref="G99:H99"/>
    <mergeCell ref="E90:F90"/>
    <mergeCell ref="C90:D90"/>
    <mergeCell ref="C98:D98"/>
    <mergeCell ref="E81:F81"/>
    <mergeCell ref="G86:H86"/>
    <mergeCell ref="E86:F86"/>
    <mergeCell ref="I82:J82"/>
    <mergeCell ref="E71:F71"/>
    <mergeCell ref="C91:D91"/>
    <mergeCell ref="K81:L81"/>
    <mergeCell ref="C82:D82"/>
    <mergeCell ref="C1:T1"/>
    <mergeCell ref="C173:T173"/>
    <mergeCell ref="C174:T174"/>
    <mergeCell ref="S84:T84"/>
    <mergeCell ref="G14:I14"/>
    <mergeCell ref="G134:I134"/>
    <mergeCell ref="C84:D84"/>
    <mergeCell ref="G15:I15"/>
    <mergeCell ref="C88:D88"/>
    <mergeCell ref="E88:F88"/>
    <mergeCell ref="O88:P88"/>
    <mergeCell ref="Q88:R88"/>
    <mergeCell ref="S88:T88"/>
    <mergeCell ref="I88:J88"/>
    <mergeCell ref="G129:I129"/>
    <mergeCell ref="K77:L77"/>
    <mergeCell ref="K76:L76"/>
    <mergeCell ref="K78:L78"/>
    <mergeCell ref="C65:D65"/>
    <mergeCell ref="C66:D66"/>
    <mergeCell ref="C68:D68"/>
    <mergeCell ref="G91:H91"/>
    <mergeCell ref="I91:J91"/>
    <mergeCell ref="G92:H92"/>
    <mergeCell ref="S95:T95"/>
    <mergeCell ref="I99:J99"/>
    <mergeCell ref="K100:L100"/>
    <mergeCell ref="M100:N100"/>
    <mergeCell ref="O100:P100"/>
    <mergeCell ref="Q106:R106"/>
    <mergeCell ref="O102:P102"/>
    <mergeCell ref="C63:D63"/>
    <mergeCell ref="S106:T106"/>
    <mergeCell ref="O105:P105"/>
    <mergeCell ref="O107:P107"/>
    <mergeCell ref="M183:N183"/>
    <mergeCell ref="K103:L103"/>
    <mergeCell ref="Q189:R189"/>
    <mergeCell ref="O182:P182"/>
    <mergeCell ref="S105:T105"/>
    <mergeCell ref="S107:T107"/>
    <mergeCell ref="S104:T104"/>
    <mergeCell ref="S112:T112"/>
    <mergeCell ref="M110:N110"/>
    <mergeCell ref="C119:T119"/>
    <mergeCell ref="O176:P176"/>
    <mergeCell ref="S178:T178"/>
    <mergeCell ref="M108:N108"/>
    <mergeCell ref="O108:P108"/>
    <mergeCell ref="C179:D179"/>
    <mergeCell ref="G136:I136"/>
    <mergeCell ref="G132:I132"/>
    <mergeCell ref="K177:L177"/>
    <mergeCell ref="G128:I128"/>
    <mergeCell ref="G130:I130"/>
    <mergeCell ref="M104:N104"/>
    <mergeCell ref="C177:D177"/>
    <mergeCell ref="C180:D180"/>
    <mergeCell ref="M176:N176"/>
    <mergeCell ref="G177:J177"/>
    <mergeCell ref="I176:J176"/>
    <mergeCell ref="C176:D176"/>
    <mergeCell ref="E108:F108"/>
    <mergeCell ref="E188:F188"/>
    <mergeCell ref="C92:D92"/>
    <mergeCell ref="O91:P91"/>
    <mergeCell ref="M93:N93"/>
    <mergeCell ref="M88:N88"/>
    <mergeCell ref="M99:N99"/>
    <mergeCell ref="M89:N89"/>
    <mergeCell ref="O89:P89"/>
    <mergeCell ref="M112:N112"/>
    <mergeCell ref="O112:P112"/>
    <mergeCell ref="Q184:R184"/>
    <mergeCell ref="Q176:R176"/>
    <mergeCell ref="K176:L176"/>
    <mergeCell ref="K182:L182"/>
    <mergeCell ref="O177:P177"/>
    <mergeCell ref="G125:I125"/>
    <mergeCell ref="O103:P103"/>
    <mergeCell ref="M178:N178"/>
    <mergeCell ref="O178:P178"/>
    <mergeCell ref="Q105:R105"/>
    <mergeCell ref="Q180:R180"/>
    <mergeCell ref="Q110:R110"/>
    <mergeCell ref="G103:H103"/>
    <mergeCell ref="E180:F180"/>
    <mergeCell ref="E104:F104"/>
    <mergeCell ref="M180:N180"/>
    <mergeCell ref="K180:L180"/>
    <mergeCell ref="K110:L110"/>
    <mergeCell ref="G180:J180"/>
    <mergeCell ref="M179:N179"/>
    <mergeCell ref="Q111:R111"/>
    <mergeCell ref="E176:F176"/>
    <mergeCell ref="E177:F177"/>
    <mergeCell ref="E178:F178"/>
    <mergeCell ref="G176:H176"/>
    <mergeCell ref="G131:I131"/>
    <mergeCell ref="C178:D178"/>
    <mergeCell ref="C109:D109"/>
    <mergeCell ref="O186:P186"/>
    <mergeCell ref="O184:P184"/>
    <mergeCell ref="O179:P179"/>
    <mergeCell ref="I112:J112"/>
    <mergeCell ref="K109:L109"/>
    <mergeCell ref="O185:P185"/>
    <mergeCell ref="G179:J179"/>
    <mergeCell ref="G127:I127"/>
    <mergeCell ref="E184:F184"/>
    <mergeCell ref="K184:L184"/>
    <mergeCell ref="O110:P110"/>
    <mergeCell ref="K181:L181"/>
    <mergeCell ref="C111:D111"/>
    <mergeCell ref="E111:F111"/>
    <mergeCell ref="G111:H111"/>
    <mergeCell ref="I111:J111"/>
    <mergeCell ref="K111:L111"/>
    <mergeCell ref="M111:N111"/>
    <mergeCell ref="O111:P111"/>
    <mergeCell ref="M184:N184"/>
    <mergeCell ref="G186:J186"/>
    <mergeCell ref="M177:N177"/>
    <mergeCell ref="C183:D183"/>
    <mergeCell ref="S188:T188"/>
    <mergeCell ref="I204:J204"/>
    <mergeCell ref="M194:N194"/>
    <mergeCell ref="O193:P193"/>
    <mergeCell ref="I194:J194"/>
    <mergeCell ref="K214:L214"/>
    <mergeCell ref="M214:N214"/>
    <mergeCell ref="Q207:R207"/>
    <mergeCell ref="O210:P210"/>
    <mergeCell ref="O214:P214"/>
    <mergeCell ref="O212:P212"/>
    <mergeCell ref="Q204:R204"/>
    <mergeCell ref="S192:T192"/>
    <mergeCell ref="S199:T199"/>
    <mergeCell ref="S194:T194"/>
    <mergeCell ref="S208:T208"/>
    <mergeCell ref="O202:P202"/>
    <mergeCell ref="O188:P188"/>
    <mergeCell ref="O191:P191"/>
    <mergeCell ref="Q199:R199"/>
    <mergeCell ref="Q209:R209"/>
    <mergeCell ref="S204:T204"/>
    <mergeCell ref="O192:P192"/>
    <mergeCell ref="S198:T198"/>
    <mergeCell ref="G234:I234"/>
    <mergeCell ref="G217:H217"/>
    <mergeCell ref="M218:N218"/>
    <mergeCell ref="O218:P218"/>
    <mergeCell ref="I209:J209"/>
    <mergeCell ref="K209:L209"/>
    <mergeCell ref="M209:N209"/>
    <mergeCell ref="O209:P209"/>
    <mergeCell ref="G213:H213"/>
    <mergeCell ref="O201:P201"/>
    <mergeCell ref="C228:T228"/>
    <mergeCell ref="I216:J216"/>
    <mergeCell ref="Q202:R202"/>
    <mergeCell ref="S202:T202"/>
    <mergeCell ref="S200:T200"/>
    <mergeCell ref="Q196:R196"/>
    <mergeCell ref="M188:N188"/>
    <mergeCell ref="I193:J193"/>
    <mergeCell ref="S190:T190"/>
    <mergeCell ref="O189:P189"/>
    <mergeCell ref="S197:T197"/>
    <mergeCell ref="K196:L196"/>
    <mergeCell ref="Q198:R198"/>
    <mergeCell ref="K198:L198"/>
    <mergeCell ref="M190:N190"/>
    <mergeCell ref="M192:N192"/>
    <mergeCell ref="S196:T196"/>
    <mergeCell ref="K200:L200"/>
    <mergeCell ref="K201:L201"/>
    <mergeCell ref="O194:P194"/>
    <mergeCell ref="Q197:R197"/>
    <mergeCell ref="O196:P196"/>
    <mergeCell ref="O286:P286"/>
    <mergeCell ref="O217:P217"/>
    <mergeCell ref="Q217:R217"/>
    <mergeCell ref="Q286:R286"/>
    <mergeCell ref="K216:L216"/>
    <mergeCell ref="K287:L287"/>
    <mergeCell ref="G195:H195"/>
    <mergeCell ref="I195:J195"/>
    <mergeCell ref="C209:D209"/>
    <mergeCell ref="C202:D202"/>
    <mergeCell ref="E202:F202"/>
    <mergeCell ref="G202:H202"/>
    <mergeCell ref="E208:F208"/>
    <mergeCell ref="E206:F206"/>
    <mergeCell ref="K204:L204"/>
    <mergeCell ref="M204:N204"/>
    <mergeCell ref="M202:N202"/>
    <mergeCell ref="G203:H203"/>
    <mergeCell ref="G211:H211"/>
    <mergeCell ref="G208:H208"/>
    <mergeCell ref="I208:J208"/>
    <mergeCell ref="C207:D207"/>
    <mergeCell ref="M195:N195"/>
    <mergeCell ref="K205:L205"/>
    <mergeCell ref="K210:L210"/>
    <mergeCell ref="G240:I240"/>
    <mergeCell ref="G244:I244"/>
    <mergeCell ref="I215:J215"/>
    <mergeCell ref="G238:I238"/>
    <mergeCell ref="G241:I241"/>
    <mergeCell ref="I207:J207"/>
    <mergeCell ref="I214:J214"/>
    <mergeCell ref="C67:D67"/>
    <mergeCell ref="G78:J78"/>
    <mergeCell ref="G76:J76"/>
    <mergeCell ref="Q179:R179"/>
    <mergeCell ref="Q177:R177"/>
    <mergeCell ref="G184:J184"/>
    <mergeCell ref="Q181:R181"/>
    <mergeCell ref="Q183:R183"/>
    <mergeCell ref="Q186:R186"/>
    <mergeCell ref="O183:P183"/>
    <mergeCell ref="M182:N182"/>
    <mergeCell ref="Q191:R191"/>
    <mergeCell ref="Q192:R192"/>
    <mergeCell ref="C69:D69"/>
    <mergeCell ref="E75:F75"/>
    <mergeCell ref="C75:D75"/>
    <mergeCell ref="I85:J85"/>
    <mergeCell ref="E94:F94"/>
    <mergeCell ref="G80:J80"/>
    <mergeCell ref="C81:D81"/>
    <mergeCell ref="C70:D70"/>
    <mergeCell ref="C74:D74"/>
    <mergeCell ref="C80:D80"/>
    <mergeCell ref="E89:F89"/>
    <mergeCell ref="E73:F73"/>
    <mergeCell ref="E76:F76"/>
    <mergeCell ref="E74:F74"/>
    <mergeCell ref="C73:D73"/>
    <mergeCell ref="K190:L190"/>
    <mergeCell ref="O187:P187"/>
    <mergeCell ref="G192:H192"/>
    <mergeCell ref="K186:L186"/>
    <mergeCell ref="Q178:R178"/>
    <mergeCell ref="S193:T193"/>
    <mergeCell ref="O200:P200"/>
    <mergeCell ref="O197:P197"/>
    <mergeCell ref="Q195:R195"/>
    <mergeCell ref="O180:P180"/>
    <mergeCell ref="S180:T180"/>
    <mergeCell ref="Q182:R182"/>
    <mergeCell ref="S184:T184"/>
    <mergeCell ref="S182:T182"/>
    <mergeCell ref="M186:N186"/>
    <mergeCell ref="G185:J185"/>
    <mergeCell ref="M185:N185"/>
    <mergeCell ref="K192:L192"/>
    <mergeCell ref="K185:L185"/>
    <mergeCell ref="I192:J192"/>
    <mergeCell ref="K191:L191"/>
    <mergeCell ref="G194:H194"/>
    <mergeCell ref="S183:T183"/>
    <mergeCell ref="S191:T191"/>
    <mergeCell ref="S187:T187"/>
    <mergeCell ref="Q193:R193"/>
    <mergeCell ref="G193:H193"/>
    <mergeCell ref="M199:N199"/>
    <mergeCell ref="K194:L194"/>
    <mergeCell ref="M193:N193"/>
    <mergeCell ref="M200:N200"/>
    <mergeCell ref="I197:J197"/>
    <mergeCell ref="K189:L189"/>
    <mergeCell ref="O190:P190"/>
    <mergeCell ref="Q190:R190"/>
    <mergeCell ref="Q188:R188"/>
    <mergeCell ref="E82:F82"/>
    <mergeCell ref="C85:D85"/>
    <mergeCell ref="E85:F85"/>
    <mergeCell ref="C87:D87"/>
    <mergeCell ref="K79:L79"/>
    <mergeCell ref="E110:F110"/>
    <mergeCell ref="G110:H110"/>
    <mergeCell ref="E112:F112"/>
    <mergeCell ref="G112:H112"/>
    <mergeCell ref="K112:L112"/>
    <mergeCell ref="C95:D95"/>
    <mergeCell ref="E95:F95"/>
    <mergeCell ref="K94:L94"/>
    <mergeCell ref="K93:L93"/>
    <mergeCell ref="C97:D97"/>
    <mergeCell ref="E97:F97"/>
    <mergeCell ref="G97:H97"/>
    <mergeCell ref="G88:H88"/>
    <mergeCell ref="C96:D96"/>
    <mergeCell ref="E96:F96"/>
    <mergeCell ref="G96:H96"/>
    <mergeCell ref="I96:J96"/>
    <mergeCell ref="K96:L96"/>
    <mergeCell ref="K92:L92"/>
    <mergeCell ref="E99:F99"/>
    <mergeCell ref="C110:D110"/>
    <mergeCell ref="C106:D106"/>
    <mergeCell ref="I93:J93"/>
    <mergeCell ref="I92:J92"/>
    <mergeCell ref="I106:J106"/>
    <mergeCell ref="I94:J94"/>
    <mergeCell ref="E93:F93"/>
    <mergeCell ref="G72:J72"/>
    <mergeCell ref="K73:L73"/>
    <mergeCell ref="C99:D99"/>
    <mergeCell ref="K98:L98"/>
    <mergeCell ref="C83:D83"/>
    <mergeCell ref="E83:F83"/>
    <mergeCell ref="C76:D76"/>
    <mergeCell ref="E77:F77"/>
    <mergeCell ref="G108:H108"/>
    <mergeCell ref="I108:J108"/>
    <mergeCell ref="K108:L108"/>
    <mergeCell ref="G105:H105"/>
    <mergeCell ref="I104:J104"/>
    <mergeCell ref="G106:H106"/>
    <mergeCell ref="G104:H104"/>
    <mergeCell ref="E106:F106"/>
    <mergeCell ref="E105:F105"/>
    <mergeCell ref="I105:J105"/>
    <mergeCell ref="G74:J74"/>
    <mergeCell ref="I89:J89"/>
    <mergeCell ref="E78:F78"/>
    <mergeCell ref="C89:D89"/>
    <mergeCell ref="E84:F84"/>
    <mergeCell ref="G94:H94"/>
    <mergeCell ref="G93:H93"/>
    <mergeCell ref="E80:F80"/>
    <mergeCell ref="C93:D93"/>
    <mergeCell ref="E87:F87"/>
    <mergeCell ref="C72:D72"/>
    <mergeCell ref="E92:F92"/>
    <mergeCell ref="I81:J81"/>
    <mergeCell ref="G81:H81"/>
    <mergeCell ref="Q89:R89"/>
    <mergeCell ref="I90:J90"/>
    <mergeCell ref="Q85:R85"/>
    <mergeCell ref="M90:N90"/>
    <mergeCell ref="K91:L91"/>
    <mergeCell ref="K99:L99"/>
    <mergeCell ref="K101:L101"/>
    <mergeCell ref="O90:P90"/>
    <mergeCell ref="O97:P97"/>
    <mergeCell ref="M92:N92"/>
    <mergeCell ref="K88:L88"/>
    <mergeCell ref="I87:J87"/>
    <mergeCell ref="M86:N86"/>
    <mergeCell ref="M101:N101"/>
    <mergeCell ref="K89:L89"/>
    <mergeCell ref="I86:J86"/>
    <mergeCell ref="K86:L86"/>
    <mergeCell ref="O98:P98"/>
    <mergeCell ref="M97:N97"/>
    <mergeCell ref="M94:N94"/>
    <mergeCell ref="K95:L95"/>
    <mergeCell ref="M96:N96"/>
    <mergeCell ref="O86:P86"/>
    <mergeCell ref="O96:P96"/>
    <mergeCell ref="M95:N95"/>
    <mergeCell ref="S63:T63"/>
    <mergeCell ref="S69:T69"/>
    <mergeCell ref="Q75:R75"/>
    <mergeCell ref="Q87:R87"/>
    <mergeCell ref="Q86:R86"/>
    <mergeCell ref="M87:N87"/>
    <mergeCell ref="Q81:R81"/>
    <mergeCell ref="Q93:R93"/>
    <mergeCell ref="I98:J98"/>
    <mergeCell ref="K97:L97"/>
    <mergeCell ref="Q98:R98"/>
    <mergeCell ref="S98:T98"/>
    <mergeCell ref="S99:T99"/>
    <mergeCell ref="S100:T100"/>
    <mergeCell ref="O85:P85"/>
    <mergeCell ref="K90:L90"/>
    <mergeCell ref="O95:P95"/>
    <mergeCell ref="Q91:R91"/>
    <mergeCell ref="Q90:R90"/>
    <mergeCell ref="S85:T85"/>
    <mergeCell ref="S91:T91"/>
    <mergeCell ref="O94:P94"/>
    <mergeCell ref="Q82:R82"/>
    <mergeCell ref="Q83:R83"/>
    <mergeCell ref="O83:P83"/>
    <mergeCell ref="S87:T87"/>
    <mergeCell ref="Q97:R97"/>
    <mergeCell ref="Q96:R96"/>
    <mergeCell ref="S96:T96"/>
    <mergeCell ref="O63:P63"/>
    <mergeCell ref="O80:P80"/>
    <mergeCell ref="S94:T94"/>
    <mergeCell ref="S101:T101"/>
    <mergeCell ref="S86:T86"/>
    <mergeCell ref="K107:L107"/>
    <mergeCell ref="Q94:R94"/>
    <mergeCell ref="I97:J97"/>
    <mergeCell ref="S93:T93"/>
    <mergeCell ref="I83:J83"/>
    <mergeCell ref="Q100:R100"/>
    <mergeCell ref="Q103:R103"/>
    <mergeCell ref="S97:T97"/>
    <mergeCell ref="O101:P101"/>
    <mergeCell ref="Q104:R104"/>
    <mergeCell ref="S90:T90"/>
    <mergeCell ref="Q95:R95"/>
    <mergeCell ref="Q102:R102"/>
    <mergeCell ref="S102:T102"/>
    <mergeCell ref="I100:J100"/>
    <mergeCell ref="M98:N98"/>
    <mergeCell ref="K87:L87"/>
    <mergeCell ref="S92:T92"/>
    <mergeCell ref="M91:N91"/>
    <mergeCell ref="O99:P99"/>
    <mergeCell ref="S89:T89"/>
    <mergeCell ref="K104:L104"/>
    <mergeCell ref="Q107:R107"/>
    <mergeCell ref="Q99:R99"/>
    <mergeCell ref="O92:P92"/>
    <mergeCell ref="Q92:R92"/>
    <mergeCell ref="I103:J103"/>
    <mergeCell ref="M105:N105"/>
    <mergeCell ref="I101:J101"/>
    <mergeCell ref="O93:P93"/>
    <mergeCell ref="G4:I4"/>
    <mergeCell ref="G5:I5"/>
    <mergeCell ref="G6:I6"/>
    <mergeCell ref="G7:I7"/>
    <mergeCell ref="G8:I8"/>
    <mergeCell ref="G62:H62"/>
    <mergeCell ref="G19:I19"/>
    <mergeCell ref="G12:I12"/>
    <mergeCell ref="G11:I11"/>
    <mergeCell ref="G18:I18"/>
    <mergeCell ref="G9:I9"/>
    <mergeCell ref="G10:I10"/>
    <mergeCell ref="G17:I17"/>
    <mergeCell ref="G13:I13"/>
    <mergeCell ref="A57:T57"/>
    <mergeCell ref="G16:I16"/>
    <mergeCell ref="C60:T60"/>
    <mergeCell ref="Q62:R62"/>
    <mergeCell ref="I62:J62"/>
    <mergeCell ref="K62:L62"/>
    <mergeCell ref="M62:N62"/>
    <mergeCell ref="O62:P62"/>
    <mergeCell ref="C59:T59"/>
    <mergeCell ref="C62:D62"/>
    <mergeCell ref="E62:F62"/>
    <mergeCell ref="S62:T62"/>
    <mergeCell ref="E63:F63"/>
    <mergeCell ref="G64:J64"/>
    <mergeCell ref="Q63:R63"/>
    <mergeCell ref="M63:N63"/>
    <mergeCell ref="M67:N67"/>
    <mergeCell ref="S73:T73"/>
    <mergeCell ref="K64:L64"/>
    <mergeCell ref="Q69:R69"/>
    <mergeCell ref="O70:P70"/>
    <mergeCell ref="Q70:R70"/>
    <mergeCell ref="O73:P73"/>
    <mergeCell ref="S78:T78"/>
    <mergeCell ref="S64:T64"/>
    <mergeCell ref="Q64:R64"/>
    <mergeCell ref="S65:T65"/>
    <mergeCell ref="Q65:R65"/>
    <mergeCell ref="O69:P69"/>
    <mergeCell ref="O65:P65"/>
    <mergeCell ref="O68:P68"/>
    <mergeCell ref="S66:T66"/>
    <mergeCell ref="Q66:R66"/>
    <mergeCell ref="O66:P66"/>
    <mergeCell ref="Q68:R68"/>
    <mergeCell ref="Q78:R78"/>
    <mergeCell ref="K67:L67"/>
    <mergeCell ref="Q67:R67"/>
    <mergeCell ref="S68:T68"/>
    <mergeCell ref="K70:L70"/>
    <mergeCell ref="M78:N78"/>
    <mergeCell ref="M73:N73"/>
    <mergeCell ref="O78:P78"/>
    <mergeCell ref="O67:P67"/>
    <mergeCell ref="E66:F66"/>
    <mergeCell ref="K74:L74"/>
    <mergeCell ref="K75:L75"/>
    <mergeCell ref="G77:J77"/>
    <mergeCell ref="M66:N66"/>
    <mergeCell ref="M72:N72"/>
    <mergeCell ref="M74:N74"/>
    <mergeCell ref="M77:N77"/>
    <mergeCell ref="M75:N75"/>
    <mergeCell ref="O76:P76"/>
    <mergeCell ref="O77:P77"/>
    <mergeCell ref="G65:J65"/>
    <mergeCell ref="G66:J66"/>
    <mergeCell ref="G67:J67"/>
    <mergeCell ref="K72:L72"/>
    <mergeCell ref="M69:N69"/>
    <mergeCell ref="E64:F64"/>
    <mergeCell ref="M68:N68"/>
    <mergeCell ref="M64:N64"/>
    <mergeCell ref="K65:L65"/>
    <mergeCell ref="M65:N65"/>
    <mergeCell ref="K66:L66"/>
    <mergeCell ref="M70:N70"/>
    <mergeCell ref="M76:N76"/>
    <mergeCell ref="E67:F67"/>
    <mergeCell ref="G70:J70"/>
    <mergeCell ref="O64:P64"/>
    <mergeCell ref="K68:L68"/>
    <mergeCell ref="E70:F70"/>
    <mergeCell ref="E69:F69"/>
    <mergeCell ref="K69:L69"/>
    <mergeCell ref="G69:J69"/>
    <mergeCell ref="C64:D64"/>
    <mergeCell ref="E65:F65"/>
    <mergeCell ref="Q84:R84"/>
    <mergeCell ref="I84:J84"/>
    <mergeCell ref="K84:L84"/>
    <mergeCell ref="Q76:R76"/>
    <mergeCell ref="O75:P75"/>
    <mergeCell ref="G68:J68"/>
    <mergeCell ref="G63:J63"/>
    <mergeCell ref="K82:L82"/>
    <mergeCell ref="O72:P72"/>
    <mergeCell ref="E101:F101"/>
    <mergeCell ref="Q101:R101"/>
    <mergeCell ref="K80:L80"/>
    <mergeCell ref="C104:D104"/>
    <mergeCell ref="C105:D105"/>
    <mergeCell ref="S70:T70"/>
    <mergeCell ref="S80:T80"/>
    <mergeCell ref="O79:P79"/>
    <mergeCell ref="O87:P87"/>
    <mergeCell ref="M84:N84"/>
    <mergeCell ref="O84:P84"/>
    <mergeCell ref="G83:H83"/>
    <mergeCell ref="S72:T72"/>
    <mergeCell ref="Q72:R72"/>
    <mergeCell ref="G79:J79"/>
    <mergeCell ref="S83:T83"/>
    <mergeCell ref="S75:T75"/>
    <mergeCell ref="S71:T71"/>
    <mergeCell ref="S79:T79"/>
    <mergeCell ref="Q71:R71"/>
    <mergeCell ref="O71:P71"/>
    <mergeCell ref="K63:L63"/>
    <mergeCell ref="G75:J75"/>
    <mergeCell ref="G73:J73"/>
    <mergeCell ref="O74:P74"/>
    <mergeCell ref="Q73:R73"/>
    <mergeCell ref="O81:P81"/>
    <mergeCell ref="Q74:R74"/>
    <mergeCell ref="S76:T76"/>
    <mergeCell ref="M81:N81"/>
    <mergeCell ref="S81:T81"/>
    <mergeCell ref="S109:T109"/>
    <mergeCell ref="G109:H109"/>
    <mergeCell ref="G133:I133"/>
    <mergeCell ref="S77:T77"/>
    <mergeCell ref="S67:T67"/>
    <mergeCell ref="S74:T74"/>
    <mergeCell ref="M85:N85"/>
    <mergeCell ref="O82:P82"/>
    <mergeCell ref="M82:N82"/>
    <mergeCell ref="Q79:R79"/>
    <mergeCell ref="Q77:R77"/>
    <mergeCell ref="S82:T82"/>
    <mergeCell ref="M79:N79"/>
    <mergeCell ref="K83:L83"/>
    <mergeCell ref="G87:H87"/>
    <mergeCell ref="M83:N83"/>
    <mergeCell ref="G85:H85"/>
    <mergeCell ref="G84:H84"/>
    <mergeCell ref="Q80:R80"/>
    <mergeCell ref="M71:N71"/>
    <mergeCell ref="S103:T103"/>
    <mergeCell ref="S108:T108"/>
    <mergeCell ref="E68:F68"/>
    <mergeCell ref="E102:F102"/>
    <mergeCell ref="G102:H102"/>
    <mergeCell ref="I102:J102"/>
    <mergeCell ref="K102:L102"/>
    <mergeCell ref="M102:N102"/>
    <mergeCell ref="M191:N191"/>
    <mergeCell ref="K105:L105"/>
    <mergeCell ref="K178:L178"/>
    <mergeCell ref="G181:J181"/>
    <mergeCell ref="K188:L188"/>
    <mergeCell ref="M109:N109"/>
    <mergeCell ref="O109:P109"/>
    <mergeCell ref="Q109:R109"/>
    <mergeCell ref="E181:F181"/>
    <mergeCell ref="Q185:R185"/>
    <mergeCell ref="G178:J178"/>
    <mergeCell ref="E107:F107"/>
    <mergeCell ref="G107:H107"/>
    <mergeCell ref="I107:J107"/>
    <mergeCell ref="M107:N107"/>
    <mergeCell ref="M187:N187"/>
    <mergeCell ref="G182:J182"/>
    <mergeCell ref="K183:L183"/>
    <mergeCell ref="Q108:R108"/>
    <mergeCell ref="G123:I123"/>
    <mergeCell ref="G122:I122"/>
    <mergeCell ref="M80:N80"/>
    <mergeCell ref="E179:F179"/>
    <mergeCell ref="G135:I135"/>
    <mergeCell ref="I110:J110"/>
    <mergeCell ref="G183:J183"/>
    <mergeCell ref="E199:F199"/>
    <mergeCell ref="I199:J199"/>
    <mergeCell ref="E198:F198"/>
    <mergeCell ref="I224:J224"/>
    <mergeCell ref="K224:L224"/>
    <mergeCell ref="C185:D185"/>
    <mergeCell ref="G196:H196"/>
    <mergeCell ref="C201:D201"/>
    <mergeCell ref="C193:D193"/>
    <mergeCell ref="C189:D189"/>
    <mergeCell ref="I201:J201"/>
    <mergeCell ref="E197:F197"/>
    <mergeCell ref="G197:H197"/>
    <mergeCell ref="E196:F196"/>
    <mergeCell ref="C197:D197"/>
    <mergeCell ref="E192:F192"/>
    <mergeCell ref="C194:D194"/>
    <mergeCell ref="E201:F201"/>
    <mergeCell ref="E185:F185"/>
    <mergeCell ref="E187:F187"/>
    <mergeCell ref="K187:L187"/>
    <mergeCell ref="C192:D192"/>
    <mergeCell ref="C204:D204"/>
    <mergeCell ref="C214:D214"/>
    <mergeCell ref="C213:D213"/>
    <mergeCell ref="G206:H206"/>
    <mergeCell ref="E214:F214"/>
    <mergeCell ref="G214:H214"/>
    <mergeCell ref="E215:F215"/>
    <mergeCell ref="G199:H199"/>
    <mergeCell ref="K213:L213"/>
    <mergeCell ref="E210:F210"/>
    <mergeCell ref="M224:N224"/>
    <mergeCell ref="G216:H216"/>
    <mergeCell ref="M212:N212"/>
    <mergeCell ref="K202:L202"/>
    <mergeCell ref="E190:F190"/>
    <mergeCell ref="E193:F193"/>
    <mergeCell ref="C196:D196"/>
    <mergeCell ref="K197:L197"/>
    <mergeCell ref="G191:H191"/>
    <mergeCell ref="E189:F189"/>
    <mergeCell ref="C191:D191"/>
    <mergeCell ref="C186:D186"/>
    <mergeCell ref="E194:F194"/>
    <mergeCell ref="E195:F195"/>
    <mergeCell ref="G190:J190"/>
    <mergeCell ref="I198:J198"/>
    <mergeCell ref="G189:J189"/>
    <mergeCell ref="I191:J191"/>
    <mergeCell ref="C188:D188"/>
    <mergeCell ref="C187:D187"/>
    <mergeCell ref="G188:J188"/>
    <mergeCell ref="G187:J187"/>
    <mergeCell ref="I196:J196"/>
    <mergeCell ref="K193:L193"/>
    <mergeCell ref="K195:L195"/>
    <mergeCell ref="C195:D195"/>
    <mergeCell ref="E191:F191"/>
    <mergeCell ref="C190:D190"/>
    <mergeCell ref="E186:F186"/>
    <mergeCell ref="K219:L219"/>
    <mergeCell ref="M219:N219"/>
    <mergeCell ref="G210:H210"/>
    <mergeCell ref="C286:D286"/>
    <mergeCell ref="G212:H212"/>
    <mergeCell ref="I212:J212"/>
    <mergeCell ref="G287:J287"/>
    <mergeCell ref="K215:L215"/>
    <mergeCell ref="I210:J210"/>
    <mergeCell ref="I286:J286"/>
    <mergeCell ref="C284:T284"/>
    <mergeCell ref="M286:N286"/>
    <mergeCell ref="C199:D199"/>
    <mergeCell ref="C198:D198"/>
    <mergeCell ref="G200:H200"/>
    <mergeCell ref="I200:J200"/>
    <mergeCell ref="I217:J217"/>
    <mergeCell ref="K217:L217"/>
    <mergeCell ref="G236:I236"/>
    <mergeCell ref="G243:I243"/>
    <mergeCell ref="G224:H224"/>
    <mergeCell ref="M208:N208"/>
    <mergeCell ref="O208:P208"/>
    <mergeCell ref="Q224:R224"/>
    <mergeCell ref="S224:T224"/>
    <mergeCell ref="S212:T212"/>
    <mergeCell ref="I203:J203"/>
    <mergeCell ref="K206:L206"/>
    <mergeCell ref="M206:N206"/>
    <mergeCell ref="O206:P206"/>
    <mergeCell ref="C200:D200"/>
    <mergeCell ref="K199:L199"/>
    <mergeCell ref="M205:N205"/>
    <mergeCell ref="G215:H215"/>
    <mergeCell ref="G201:H201"/>
    <mergeCell ref="S289:T289"/>
    <mergeCell ref="C290:D290"/>
    <mergeCell ref="S214:T214"/>
    <mergeCell ref="O205:P205"/>
    <mergeCell ref="Q305:R305"/>
    <mergeCell ref="M305:N305"/>
    <mergeCell ref="O305:P305"/>
    <mergeCell ref="C206:D206"/>
    <mergeCell ref="C303:D303"/>
    <mergeCell ref="E303:F303"/>
    <mergeCell ref="S295:T295"/>
    <mergeCell ref="M292:N292"/>
    <mergeCell ref="Q289:R289"/>
    <mergeCell ref="C289:D289"/>
    <mergeCell ref="K291:L291"/>
    <mergeCell ref="Q290:R290"/>
    <mergeCell ref="E211:F211"/>
    <mergeCell ref="C205:D205"/>
    <mergeCell ref="G242:I242"/>
    <mergeCell ref="G245:I245"/>
    <mergeCell ref="E209:F209"/>
    <mergeCell ref="E212:F212"/>
    <mergeCell ref="C215:D215"/>
    <mergeCell ref="M294:N294"/>
    <mergeCell ref="G231:I231"/>
    <mergeCell ref="O216:P216"/>
    <mergeCell ref="M290:N290"/>
    <mergeCell ref="E290:F290"/>
    <mergeCell ref="G239:I239"/>
    <mergeCell ref="G233:I233"/>
    <mergeCell ref="E287:F287"/>
    <mergeCell ref="C283:T283"/>
    <mergeCell ref="O219:P219"/>
    <mergeCell ref="C216:D216"/>
    <mergeCell ref="E288:F288"/>
    <mergeCell ref="C288:D288"/>
    <mergeCell ref="S287:T287"/>
    <mergeCell ref="S302:T302"/>
    <mergeCell ref="M302:N302"/>
    <mergeCell ref="S305:T305"/>
    <mergeCell ref="S291:T291"/>
    <mergeCell ref="E298:F298"/>
    <mergeCell ref="E286:F286"/>
    <mergeCell ref="O289:P289"/>
    <mergeCell ref="Q288:R288"/>
    <mergeCell ref="Q287:R287"/>
    <mergeCell ref="S292:T292"/>
    <mergeCell ref="S294:T294"/>
    <mergeCell ref="S297:T297"/>
    <mergeCell ref="S298:T298"/>
    <mergeCell ref="E289:F289"/>
    <mergeCell ref="G235:I235"/>
    <mergeCell ref="E291:F291"/>
    <mergeCell ref="Q304:R304"/>
    <mergeCell ref="O302:P302"/>
    <mergeCell ref="E217:F217"/>
    <mergeCell ref="G219:H219"/>
    <mergeCell ref="I219:J219"/>
    <mergeCell ref="Q219:R219"/>
    <mergeCell ref="G218:H218"/>
    <mergeCell ref="S219:T219"/>
    <mergeCell ref="C219:D219"/>
    <mergeCell ref="C296:D296"/>
    <mergeCell ref="Q298:R298"/>
    <mergeCell ref="M291:N291"/>
    <mergeCell ref="M304:N304"/>
    <mergeCell ref="O292:P292"/>
    <mergeCell ref="Q310:R310"/>
    <mergeCell ref="O310:P310"/>
    <mergeCell ref="M298:N298"/>
    <mergeCell ref="K297:L297"/>
    <mergeCell ref="K292:L292"/>
    <mergeCell ref="G299:J299"/>
    <mergeCell ref="O315:P315"/>
    <mergeCell ref="Q314:R314"/>
    <mergeCell ref="S314:T314"/>
    <mergeCell ref="G313:H313"/>
    <mergeCell ref="G301:H301"/>
    <mergeCell ref="K300:L300"/>
    <mergeCell ref="O295:P295"/>
    <mergeCell ref="S304:T304"/>
    <mergeCell ref="Q302:R302"/>
    <mergeCell ref="Q299:R299"/>
    <mergeCell ref="Q306:R306"/>
    <mergeCell ref="G310:H310"/>
    <mergeCell ref="K309:L309"/>
    <mergeCell ref="O307:P307"/>
    <mergeCell ref="O312:P312"/>
    <mergeCell ref="S312:T312"/>
    <mergeCell ref="Q312:R312"/>
    <mergeCell ref="S301:T301"/>
    <mergeCell ref="G294:J294"/>
    <mergeCell ref="K296:L296"/>
    <mergeCell ref="G295:J295"/>
    <mergeCell ref="G302:H302"/>
    <mergeCell ref="K294:L294"/>
    <mergeCell ref="S324:T324"/>
    <mergeCell ref="I327:J327"/>
    <mergeCell ref="K327:L327"/>
    <mergeCell ref="M327:N327"/>
    <mergeCell ref="O327:P327"/>
    <mergeCell ref="Q327:R327"/>
    <mergeCell ref="M328:N328"/>
    <mergeCell ref="O328:P328"/>
    <mergeCell ref="S327:T327"/>
    <mergeCell ref="Q321:R321"/>
    <mergeCell ref="I325:J325"/>
    <mergeCell ref="Q325:R325"/>
    <mergeCell ref="S325:T325"/>
    <mergeCell ref="Q328:R328"/>
    <mergeCell ref="I322:J322"/>
    <mergeCell ref="O313:P313"/>
    <mergeCell ref="Q313:R313"/>
    <mergeCell ref="S313:T313"/>
    <mergeCell ref="I318:J318"/>
    <mergeCell ref="O322:P322"/>
    <mergeCell ref="S319:T319"/>
    <mergeCell ref="S321:T321"/>
    <mergeCell ref="I320:J320"/>
    <mergeCell ref="I316:J316"/>
    <mergeCell ref="K313:L313"/>
    <mergeCell ref="O317:P317"/>
    <mergeCell ref="Q318:R318"/>
    <mergeCell ref="S318:T318"/>
    <mergeCell ref="C210:D210"/>
    <mergeCell ref="C208:D208"/>
    <mergeCell ref="I211:J211"/>
    <mergeCell ref="K203:L203"/>
    <mergeCell ref="S203:T203"/>
    <mergeCell ref="K212:L212"/>
    <mergeCell ref="G209:H209"/>
    <mergeCell ref="Q206:R206"/>
    <mergeCell ref="C211:D211"/>
    <mergeCell ref="C212:D212"/>
    <mergeCell ref="E207:F207"/>
    <mergeCell ref="G207:H207"/>
    <mergeCell ref="S328:T328"/>
    <mergeCell ref="K320:L320"/>
    <mergeCell ref="M320:N320"/>
    <mergeCell ref="O320:P320"/>
    <mergeCell ref="Q320:R320"/>
    <mergeCell ref="S320:T320"/>
    <mergeCell ref="M319:N319"/>
    <mergeCell ref="O319:P319"/>
    <mergeCell ref="M323:N323"/>
    <mergeCell ref="O323:P323"/>
    <mergeCell ref="Q323:R323"/>
    <mergeCell ref="S323:T323"/>
    <mergeCell ref="I324:J324"/>
    <mergeCell ref="K324:L324"/>
    <mergeCell ref="M324:N324"/>
    <mergeCell ref="O324:P324"/>
    <mergeCell ref="Q324:R324"/>
    <mergeCell ref="S308:T308"/>
    <mergeCell ref="S293:T293"/>
    <mergeCell ref="S299:T299"/>
    <mergeCell ref="S306:T306"/>
    <mergeCell ref="S309:T309"/>
    <mergeCell ref="O297:P297"/>
    <mergeCell ref="E300:F300"/>
    <mergeCell ref="E299:F299"/>
    <mergeCell ref="I303:J303"/>
    <mergeCell ref="K302:L302"/>
    <mergeCell ref="E302:F302"/>
    <mergeCell ref="E309:F309"/>
    <mergeCell ref="O309:P309"/>
    <mergeCell ref="I308:J308"/>
    <mergeCell ref="G308:H308"/>
    <mergeCell ref="C304:D304"/>
    <mergeCell ref="E304:F304"/>
    <mergeCell ref="C293:D293"/>
    <mergeCell ref="G300:J300"/>
    <mergeCell ref="Q296:R296"/>
    <mergeCell ref="S296:T296"/>
    <mergeCell ref="K308:L308"/>
    <mergeCell ref="M309:N309"/>
    <mergeCell ref="C300:D300"/>
    <mergeCell ref="O300:P300"/>
    <mergeCell ref="O294:P294"/>
    <mergeCell ref="M295:N295"/>
    <mergeCell ref="I301:J301"/>
    <mergeCell ref="O298:P298"/>
    <mergeCell ref="C299:D299"/>
    <mergeCell ref="Q300:R300"/>
    <mergeCell ref="O299:P299"/>
    <mergeCell ref="G298:J298"/>
    <mergeCell ref="O296:P296"/>
    <mergeCell ref="K295:L295"/>
    <mergeCell ref="Q329:R329"/>
    <mergeCell ref="G309:H309"/>
    <mergeCell ref="G305:H305"/>
    <mergeCell ref="I309:J309"/>
    <mergeCell ref="K304:L304"/>
    <mergeCell ref="M303:N303"/>
    <mergeCell ref="G311:H311"/>
    <mergeCell ref="C306:D306"/>
    <mergeCell ref="C301:D301"/>
    <mergeCell ref="I306:J306"/>
    <mergeCell ref="M293:N293"/>
    <mergeCell ref="I311:J311"/>
    <mergeCell ref="M315:N315"/>
    <mergeCell ref="E314:F314"/>
    <mergeCell ref="G314:H314"/>
    <mergeCell ref="I314:J314"/>
    <mergeCell ref="Q293:R293"/>
    <mergeCell ref="Q297:R297"/>
    <mergeCell ref="C328:D328"/>
    <mergeCell ref="I310:J310"/>
    <mergeCell ref="G304:H304"/>
    <mergeCell ref="Q307:R307"/>
    <mergeCell ref="E310:F310"/>
    <mergeCell ref="C305:D305"/>
    <mergeCell ref="E305:F305"/>
    <mergeCell ref="E308:F308"/>
    <mergeCell ref="M299:N299"/>
    <mergeCell ref="Q309:R309"/>
    <mergeCell ref="Q301:R301"/>
    <mergeCell ref="Q308:R308"/>
    <mergeCell ref="M307:N307"/>
    <mergeCell ref="G293:J293"/>
    <mergeCell ref="M311:N311"/>
    <mergeCell ref="O311:P311"/>
    <mergeCell ref="C298:D298"/>
    <mergeCell ref="C295:D295"/>
    <mergeCell ref="E325:F325"/>
    <mergeCell ref="C327:D327"/>
    <mergeCell ref="E327:F327"/>
    <mergeCell ref="G327:H327"/>
    <mergeCell ref="G325:H325"/>
    <mergeCell ref="C329:D329"/>
    <mergeCell ref="E329:F329"/>
    <mergeCell ref="G329:H329"/>
    <mergeCell ref="I329:J329"/>
    <mergeCell ref="K329:L329"/>
    <mergeCell ref="O303:P303"/>
    <mergeCell ref="Q303:R303"/>
    <mergeCell ref="K293:L293"/>
    <mergeCell ref="E306:F306"/>
    <mergeCell ref="O293:P293"/>
    <mergeCell ref="C309:D309"/>
    <mergeCell ref="M310:N310"/>
    <mergeCell ref="C320:D320"/>
    <mergeCell ref="E320:F320"/>
    <mergeCell ref="G320:H320"/>
    <mergeCell ref="M312:N312"/>
    <mergeCell ref="K310:L310"/>
    <mergeCell ref="I312:J312"/>
    <mergeCell ref="Q311:R311"/>
    <mergeCell ref="E315:F315"/>
    <mergeCell ref="K312:L312"/>
    <mergeCell ref="C315:D315"/>
    <mergeCell ref="C313:D313"/>
    <mergeCell ref="S110:T110"/>
    <mergeCell ref="C220:D220"/>
    <mergeCell ref="E220:F220"/>
    <mergeCell ref="G220:H220"/>
    <mergeCell ref="I220:J220"/>
    <mergeCell ref="K220:L220"/>
    <mergeCell ref="M220:N220"/>
    <mergeCell ref="O220:P220"/>
    <mergeCell ref="Q220:R220"/>
    <mergeCell ref="S220:T220"/>
    <mergeCell ref="K211:L211"/>
    <mergeCell ref="M211:N211"/>
    <mergeCell ref="O211:P211"/>
    <mergeCell ref="Q211:R211"/>
    <mergeCell ref="E213:F213"/>
    <mergeCell ref="C217:D217"/>
    <mergeCell ref="C112:D112"/>
    <mergeCell ref="C114:D114"/>
    <mergeCell ref="E114:F114"/>
    <mergeCell ref="G114:H114"/>
    <mergeCell ref="I114:J114"/>
    <mergeCell ref="K114:L114"/>
    <mergeCell ref="M114:N114"/>
    <mergeCell ref="O114:P114"/>
    <mergeCell ref="Q114:R114"/>
    <mergeCell ref="S114:T114"/>
    <mergeCell ref="Q112:R112"/>
    <mergeCell ref="C218:D218"/>
    <mergeCell ref="E218:F218"/>
    <mergeCell ref="M215:N215"/>
    <mergeCell ref="S205:T205"/>
    <mergeCell ref="O203:P203"/>
    <mergeCell ref="C224:D224"/>
    <mergeCell ref="E224:F224"/>
    <mergeCell ref="E203:F203"/>
    <mergeCell ref="S213:T213"/>
    <mergeCell ref="I305:J305"/>
    <mergeCell ref="O304:P304"/>
    <mergeCell ref="C308:D308"/>
    <mergeCell ref="C310:D310"/>
    <mergeCell ref="E301:F301"/>
    <mergeCell ref="M308:N308"/>
    <mergeCell ref="K301:L301"/>
    <mergeCell ref="K298:L298"/>
    <mergeCell ref="S195:T195"/>
    <mergeCell ref="Q194:R194"/>
    <mergeCell ref="I202:J202"/>
    <mergeCell ref="I206:J206"/>
    <mergeCell ref="E219:F219"/>
    <mergeCell ref="C221:D221"/>
    <mergeCell ref="E221:F221"/>
    <mergeCell ref="G221:H221"/>
    <mergeCell ref="I221:J221"/>
    <mergeCell ref="K221:L221"/>
    <mergeCell ref="M221:N221"/>
    <mergeCell ref="O221:P221"/>
    <mergeCell ref="Q221:R221"/>
    <mergeCell ref="S221:T221"/>
    <mergeCell ref="S300:T300"/>
    <mergeCell ref="S307:T307"/>
    <mergeCell ref="S303:T303"/>
    <mergeCell ref="E294:F294"/>
    <mergeCell ref="O291:P291"/>
    <mergeCell ref="G232:I232"/>
    <mergeCell ref="S330:T330"/>
    <mergeCell ref="C325:D325"/>
    <mergeCell ref="K299:L299"/>
    <mergeCell ref="M306:N306"/>
    <mergeCell ref="M300:N300"/>
    <mergeCell ref="C312:D312"/>
    <mergeCell ref="E312:F312"/>
    <mergeCell ref="G312:H312"/>
    <mergeCell ref="M314:N314"/>
    <mergeCell ref="O314:P314"/>
    <mergeCell ref="C330:D330"/>
    <mergeCell ref="E330:F330"/>
    <mergeCell ref="G330:H330"/>
    <mergeCell ref="I330:J330"/>
    <mergeCell ref="K330:L330"/>
    <mergeCell ref="M330:N330"/>
    <mergeCell ref="O329:P329"/>
    <mergeCell ref="O308:P308"/>
    <mergeCell ref="S311:T311"/>
    <mergeCell ref="S329:T329"/>
    <mergeCell ref="G321:H321"/>
    <mergeCell ref="I321:J321"/>
    <mergeCell ref="M329:N329"/>
    <mergeCell ref="I328:J328"/>
    <mergeCell ref="K328:L328"/>
    <mergeCell ref="G315:H315"/>
    <mergeCell ref="E324:F324"/>
    <mergeCell ref="G324:H324"/>
    <mergeCell ref="K321:L321"/>
    <mergeCell ref="M321:N321"/>
    <mergeCell ref="O321:P321"/>
    <mergeCell ref="K318:L318"/>
    <mergeCell ref="C332:D332"/>
    <mergeCell ref="E332:F332"/>
    <mergeCell ref="G332:H332"/>
    <mergeCell ref="I332:J332"/>
    <mergeCell ref="K332:L332"/>
    <mergeCell ref="M332:N332"/>
    <mergeCell ref="O332:P332"/>
    <mergeCell ref="Q332:R332"/>
    <mergeCell ref="S332:T332"/>
    <mergeCell ref="E328:F328"/>
    <mergeCell ref="G328:H328"/>
    <mergeCell ref="S286:T286"/>
    <mergeCell ref="S290:T290"/>
    <mergeCell ref="S310:T310"/>
    <mergeCell ref="O330:P330"/>
    <mergeCell ref="Q330:R330"/>
    <mergeCell ref="C314:D314"/>
    <mergeCell ref="C297:D297"/>
    <mergeCell ref="I313:J313"/>
    <mergeCell ref="K314:L314"/>
    <mergeCell ref="K325:L325"/>
    <mergeCell ref="M325:N325"/>
    <mergeCell ref="O325:P325"/>
    <mergeCell ref="C331:D331"/>
    <mergeCell ref="E331:F331"/>
    <mergeCell ref="G331:H331"/>
    <mergeCell ref="I331:J331"/>
    <mergeCell ref="K331:L331"/>
    <mergeCell ref="M331:N331"/>
    <mergeCell ref="O331:P331"/>
    <mergeCell ref="Q331:R331"/>
    <mergeCell ref="S331:T331"/>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8"/>
  <sheetViews>
    <sheetView zoomScale="120" zoomScaleNormal="120" workbookViewId="0">
      <pane ySplit="4" topLeftCell="A20" activePane="bottomLeft" state="frozen"/>
      <selection pane="bottomLeft" activeCell="Q60" sqref="Q60"/>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5" ht="22.7" customHeight="1" thickBot="1">
      <c r="A1" s="14" t="s">
        <v>21</v>
      </c>
      <c r="C1" s="4385" t="s">
        <v>150</v>
      </c>
      <c r="D1" s="4386"/>
      <c r="E1" s="4386"/>
      <c r="F1" s="4386"/>
      <c r="G1" s="4386"/>
      <c r="H1" s="4386"/>
      <c r="I1" s="4386"/>
      <c r="J1" s="4386"/>
      <c r="K1" s="4386"/>
      <c r="L1" s="4386"/>
      <c r="M1" s="4386"/>
      <c r="N1" s="4386"/>
      <c r="O1" s="4386"/>
      <c r="P1" s="4386"/>
      <c r="Q1" s="4386"/>
      <c r="R1" s="4386"/>
      <c r="S1" s="4386"/>
      <c r="T1" s="4386"/>
      <c r="U1" s="4386"/>
      <c r="V1" s="4386"/>
      <c r="W1" s="4386"/>
      <c r="X1" s="4386"/>
      <c r="Y1" s="4386"/>
      <c r="Z1" s="4386"/>
      <c r="AA1" s="4387"/>
      <c r="AB1" s="4387"/>
      <c r="AC1" s="4387"/>
      <c r="AD1" s="4387"/>
      <c r="AE1" s="4387"/>
      <c r="AF1" s="4388"/>
    </row>
    <row r="2" spans="1:35" ht="15.75" customHeight="1" thickBot="1">
      <c r="B2" s="575" t="s">
        <v>96</v>
      </c>
      <c r="C2" s="111"/>
      <c r="D2" s="112"/>
      <c r="E2" s="113"/>
      <c r="F2" s="4389" t="s">
        <v>151</v>
      </c>
      <c r="G2" s="4389"/>
      <c r="H2" s="4389"/>
      <c r="I2" s="4389"/>
      <c r="J2" s="4389"/>
      <c r="K2" s="4389"/>
      <c r="L2" s="4389"/>
      <c r="M2" s="4389"/>
      <c r="N2" s="4389"/>
      <c r="O2" s="4389"/>
      <c r="P2" s="4389"/>
      <c r="Q2" s="4389"/>
      <c r="R2" s="4389"/>
      <c r="S2" s="4389"/>
      <c r="T2" s="4389"/>
      <c r="U2" s="4389"/>
      <c r="V2" s="4389"/>
      <c r="W2" s="4389"/>
      <c r="X2" s="4389"/>
      <c r="Y2" s="4389"/>
      <c r="Z2" s="4389"/>
      <c r="AA2" s="4389"/>
      <c r="AB2" s="4389"/>
      <c r="AC2" s="4389"/>
      <c r="AD2" s="4389"/>
      <c r="AE2" s="4389"/>
      <c r="AF2" s="4390"/>
    </row>
    <row r="3" spans="1:35" ht="33.75" customHeight="1">
      <c r="B3" s="576" t="s">
        <v>101</v>
      </c>
      <c r="C3" s="4394" t="s">
        <v>152</v>
      </c>
      <c r="D3" s="4395"/>
      <c r="E3" s="4395"/>
      <c r="F3" s="4391" t="s">
        <v>153</v>
      </c>
      <c r="G3" s="4393"/>
      <c r="H3" s="4393"/>
      <c r="I3" s="4391" t="s">
        <v>137</v>
      </c>
      <c r="J3" s="4396"/>
      <c r="K3" s="4397"/>
      <c r="L3" s="4399" t="s">
        <v>600</v>
      </c>
      <c r="M3" s="4399"/>
      <c r="N3" s="4400"/>
      <c r="O3" s="4401" t="s">
        <v>601</v>
      </c>
      <c r="P3" s="4399"/>
      <c r="Q3" s="4399"/>
      <c r="R3" s="4398" t="s">
        <v>138</v>
      </c>
      <c r="S3" s="4396"/>
      <c r="T3" s="4397"/>
      <c r="U3" s="4382" t="s">
        <v>139</v>
      </c>
      <c r="V3" s="4383"/>
      <c r="W3" s="4383"/>
      <c r="X3" s="4391" t="s">
        <v>60</v>
      </c>
      <c r="Y3" s="4383"/>
      <c r="Z3" s="4392"/>
      <c r="AA3" s="4382" t="s">
        <v>140</v>
      </c>
      <c r="AB3" s="4383"/>
      <c r="AC3" s="4383"/>
      <c r="AD3" s="4391" t="s">
        <v>141</v>
      </c>
      <c r="AE3" s="4383"/>
      <c r="AF3" s="4392"/>
    </row>
    <row r="4" spans="1:35" ht="17.45" customHeight="1">
      <c r="B4" s="577"/>
      <c r="C4" s="2219" t="s">
        <v>605</v>
      </c>
      <c r="D4" s="2219" t="s">
        <v>156</v>
      </c>
      <c r="E4" s="2219" t="s">
        <v>157</v>
      </c>
      <c r="F4" s="2230" t="s">
        <v>605</v>
      </c>
      <c r="G4" s="2219" t="s">
        <v>156</v>
      </c>
      <c r="H4" s="2219" t="s">
        <v>157</v>
      </c>
      <c r="I4" s="2230" t="s">
        <v>605</v>
      </c>
      <c r="J4" s="2219" t="s">
        <v>156</v>
      </c>
      <c r="K4" s="2231" t="s">
        <v>157</v>
      </c>
      <c r="L4" s="4402" t="s">
        <v>605</v>
      </c>
      <c r="M4" s="4402"/>
      <c r="N4" s="4403" t="s">
        <v>156</v>
      </c>
      <c r="O4" s="4403"/>
      <c r="P4" s="4403" t="s">
        <v>157</v>
      </c>
      <c r="Q4" s="4403"/>
      <c r="R4" s="2230" t="s">
        <v>605</v>
      </c>
      <c r="S4" s="2219" t="s">
        <v>156</v>
      </c>
      <c r="T4" s="2231" t="s">
        <v>157</v>
      </c>
      <c r="U4" s="2219" t="s">
        <v>605</v>
      </c>
      <c r="V4" s="2219" t="s">
        <v>156</v>
      </c>
      <c r="W4" s="2219" t="s">
        <v>157</v>
      </c>
      <c r="X4" s="2230" t="s">
        <v>605</v>
      </c>
      <c r="Y4" s="2219" t="s">
        <v>156</v>
      </c>
      <c r="Z4" s="2231" t="s">
        <v>157</v>
      </c>
      <c r="AA4" s="2219" t="s">
        <v>605</v>
      </c>
      <c r="AB4" s="2219" t="s">
        <v>156</v>
      </c>
      <c r="AC4" s="2219" t="s">
        <v>157</v>
      </c>
      <c r="AD4" s="2230" t="s">
        <v>605</v>
      </c>
      <c r="AE4" s="2219" t="s">
        <v>156</v>
      </c>
      <c r="AF4" s="2231" t="s">
        <v>157</v>
      </c>
    </row>
    <row r="5" spans="1:35">
      <c r="B5" s="579" t="s">
        <v>121</v>
      </c>
      <c r="C5" s="520">
        <v>352</v>
      </c>
      <c r="D5" s="121">
        <v>487</v>
      </c>
      <c r="E5" s="865">
        <v>-135</v>
      </c>
      <c r="F5" s="123">
        <v>69</v>
      </c>
      <c r="G5" s="31">
        <v>132</v>
      </c>
      <c r="H5" s="2209">
        <v>-63</v>
      </c>
      <c r="I5" s="123">
        <v>27</v>
      </c>
      <c r="J5" s="31">
        <v>45</v>
      </c>
      <c r="K5" s="117">
        <f>SUM(I5-J5)</f>
        <v>-18</v>
      </c>
      <c r="L5" s="4337">
        <v>0</v>
      </c>
      <c r="M5" s="4337"/>
      <c r="N5" s="4370">
        <v>0</v>
      </c>
      <c r="O5" s="4371"/>
      <c r="P5" s="4372">
        <f>L5-N5</f>
        <v>0</v>
      </c>
      <c r="Q5" s="4373"/>
      <c r="R5" s="123">
        <v>72</v>
      </c>
      <c r="S5" s="31">
        <v>82</v>
      </c>
      <c r="T5" s="125">
        <v>-10</v>
      </c>
      <c r="U5" s="2235">
        <v>56</v>
      </c>
      <c r="V5" s="31">
        <v>103</v>
      </c>
      <c r="W5" s="2222">
        <v>-47</v>
      </c>
      <c r="X5" s="123">
        <v>18</v>
      </c>
      <c r="Y5" s="31">
        <v>23</v>
      </c>
      <c r="Z5" s="124">
        <v>-5</v>
      </c>
      <c r="AA5" s="2235">
        <v>57</v>
      </c>
      <c r="AB5" s="31">
        <v>83</v>
      </c>
      <c r="AC5" s="2222">
        <v>-26</v>
      </c>
      <c r="AD5" s="179">
        <v>53</v>
      </c>
      <c r="AE5" s="82">
        <v>19</v>
      </c>
      <c r="AF5" s="2236">
        <v>34</v>
      </c>
    </row>
    <row r="6" spans="1:35">
      <c r="B6" s="579" t="s">
        <v>122</v>
      </c>
      <c r="C6" s="520">
        <v>296</v>
      </c>
      <c r="D6" s="121">
        <v>153</v>
      </c>
      <c r="E6" s="865">
        <v>143</v>
      </c>
      <c r="F6" s="123">
        <v>46</v>
      </c>
      <c r="G6" s="31">
        <v>26</v>
      </c>
      <c r="H6" s="2209">
        <v>20</v>
      </c>
      <c r="I6" s="123">
        <v>11</v>
      </c>
      <c r="J6" s="31">
        <v>13</v>
      </c>
      <c r="K6" s="125">
        <f>SUM(I6-J6)</f>
        <v>-2</v>
      </c>
      <c r="L6" s="4344">
        <v>0</v>
      </c>
      <c r="M6" s="4344"/>
      <c r="N6" s="4378">
        <v>1</v>
      </c>
      <c r="O6" s="4375"/>
      <c r="P6" s="4376">
        <f t="shared" ref="P6:P21" si="0">L6-N6</f>
        <v>-1</v>
      </c>
      <c r="Q6" s="4377"/>
      <c r="R6" s="123">
        <v>64</v>
      </c>
      <c r="S6" s="31">
        <v>20</v>
      </c>
      <c r="T6" s="125">
        <v>44</v>
      </c>
      <c r="U6" s="2235">
        <v>53</v>
      </c>
      <c r="V6" s="31">
        <v>40</v>
      </c>
      <c r="W6" s="2222">
        <v>13</v>
      </c>
      <c r="X6" s="123">
        <v>19</v>
      </c>
      <c r="Y6" s="31">
        <v>17</v>
      </c>
      <c r="Z6" s="124">
        <v>2</v>
      </c>
      <c r="AA6" s="2235">
        <v>41</v>
      </c>
      <c r="AB6" s="31">
        <v>31</v>
      </c>
      <c r="AC6" s="2222">
        <v>10</v>
      </c>
      <c r="AD6" s="179">
        <v>62</v>
      </c>
      <c r="AE6" s="82">
        <v>5</v>
      </c>
      <c r="AF6" s="2236">
        <v>57</v>
      </c>
    </row>
    <row r="7" spans="1:35">
      <c r="B7" s="579" t="s">
        <v>123</v>
      </c>
      <c r="C7" s="520">
        <v>201</v>
      </c>
      <c r="D7" s="121">
        <v>151</v>
      </c>
      <c r="E7" s="865">
        <v>50</v>
      </c>
      <c r="F7" s="123">
        <v>21</v>
      </c>
      <c r="G7" s="31">
        <v>37</v>
      </c>
      <c r="H7" s="2209">
        <v>-16</v>
      </c>
      <c r="I7" s="123">
        <v>12</v>
      </c>
      <c r="J7" s="31">
        <v>9</v>
      </c>
      <c r="K7" s="125">
        <f>SUM(I7-J7)</f>
        <v>3</v>
      </c>
      <c r="L7" s="4344">
        <v>1</v>
      </c>
      <c r="M7" s="4344"/>
      <c r="N7" s="4378">
        <v>0</v>
      </c>
      <c r="O7" s="4375"/>
      <c r="P7" s="4376">
        <f t="shared" si="0"/>
        <v>1</v>
      </c>
      <c r="Q7" s="4377"/>
      <c r="R7" s="123">
        <v>44</v>
      </c>
      <c r="S7" s="31">
        <v>19</v>
      </c>
      <c r="T7" s="125">
        <v>25</v>
      </c>
      <c r="U7" s="2235">
        <v>34</v>
      </c>
      <c r="V7" s="31">
        <v>46</v>
      </c>
      <c r="W7" s="2222">
        <v>-12</v>
      </c>
      <c r="X7" s="123">
        <v>20</v>
      </c>
      <c r="Y7" s="31">
        <v>16</v>
      </c>
      <c r="Z7" s="124">
        <v>4</v>
      </c>
      <c r="AA7" s="2235">
        <v>31</v>
      </c>
      <c r="AB7" s="31">
        <v>20</v>
      </c>
      <c r="AC7" s="2222">
        <v>11</v>
      </c>
      <c r="AD7" s="179">
        <v>38</v>
      </c>
      <c r="AE7" s="82">
        <v>4</v>
      </c>
      <c r="AF7" s="2236">
        <v>34</v>
      </c>
    </row>
    <row r="8" spans="1:35">
      <c r="B8" s="578" t="s">
        <v>124</v>
      </c>
      <c r="C8" s="524">
        <v>257</v>
      </c>
      <c r="D8" s="126">
        <v>205</v>
      </c>
      <c r="E8" s="866">
        <v>52</v>
      </c>
      <c r="F8" s="128">
        <v>26</v>
      </c>
      <c r="G8" s="41">
        <v>36</v>
      </c>
      <c r="H8" s="2215">
        <v>-10</v>
      </c>
      <c r="I8" s="128">
        <v>19</v>
      </c>
      <c r="J8" s="41">
        <v>21</v>
      </c>
      <c r="K8" s="130">
        <f>SUM(I8-J8)</f>
        <v>-2</v>
      </c>
      <c r="L8" s="4341">
        <v>0</v>
      </c>
      <c r="M8" s="4341"/>
      <c r="N8" s="4374">
        <v>0</v>
      </c>
      <c r="O8" s="4379"/>
      <c r="P8" s="4380">
        <f t="shared" si="0"/>
        <v>0</v>
      </c>
      <c r="Q8" s="4381"/>
      <c r="R8" s="128">
        <v>44</v>
      </c>
      <c r="S8" s="41">
        <v>31</v>
      </c>
      <c r="T8" s="130">
        <v>13</v>
      </c>
      <c r="U8" s="2238">
        <v>45</v>
      </c>
      <c r="V8" s="41">
        <v>47</v>
      </c>
      <c r="W8" s="2225">
        <v>-2</v>
      </c>
      <c r="X8" s="128">
        <v>12</v>
      </c>
      <c r="Y8" s="41">
        <v>15</v>
      </c>
      <c r="Z8" s="129">
        <v>-3</v>
      </c>
      <c r="AA8" s="2238">
        <v>44</v>
      </c>
      <c r="AB8" s="41">
        <v>42</v>
      </c>
      <c r="AC8" s="2225">
        <v>2</v>
      </c>
      <c r="AD8" s="180">
        <v>67</v>
      </c>
      <c r="AE8" s="84">
        <v>13</v>
      </c>
      <c r="AF8" s="2239">
        <v>54</v>
      </c>
    </row>
    <row r="9" spans="1:35">
      <c r="B9" s="579" t="s">
        <v>125</v>
      </c>
      <c r="C9" s="520">
        <v>354</v>
      </c>
      <c r="D9" s="121">
        <v>436</v>
      </c>
      <c r="E9" s="865">
        <f t="shared" ref="E9:E16" si="1">SUM(C9-D9)</f>
        <v>-82</v>
      </c>
      <c r="F9" s="123">
        <v>36</v>
      </c>
      <c r="G9" s="31">
        <v>121</v>
      </c>
      <c r="H9" s="2209">
        <f t="shared" ref="H9:H16" si="2">SUM(F9-G9)</f>
        <v>-85</v>
      </c>
      <c r="I9" s="123">
        <v>30</v>
      </c>
      <c r="J9" s="31">
        <v>44</v>
      </c>
      <c r="K9" s="125">
        <f t="shared" ref="K9:K16" si="3">SUM(I9-J9)</f>
        <v>-14</v>
      </c>
      <c r="L9" s="4337">
        <v>0</v>
      </c>
      <c r="M9" s="4337"/>
      <c r="N9" s="4370">
        <v>0</v>
      </c>
      <c r="O9" s="4371"/>
      <c r="P9" s="4372">
        <f t="shared" si="0"/>
        <v>0</v>
      </c>
      <c r="Q9" s="4373"/>
      <c r="R9" s="123">
        <v>80</v>
      </c>
      <c r="S9" s="31">
        <v>62</v>
      </c>
      <c r="T9" s="125">
        <f t="shared" ref="T9:T16" si="4">SUM(R9-S9)</f>
        <v>18</v>
      </c>
      <c r="U9" s="2235">
        <v>60</v>
      </c>
      <c r="V9" s="31">
        <v>91</v>
      </c>
      <c r="W9" s="2222">
        <f t="shared" ref="W9:W16" si="5">SUM(U9-V9)</f>
        <v>-31</v>
      </c>
      <c r="X9" s="123">
        <v>20</v>
      </c>
      <c r="Y9" s="31">
        <v>28</v>
      </c>
      <c r="Z9" s="124">
        <f t="shared" ref="Z9:Z16" si="6">SUM(X9-Y9)</f>
        <v>-8</v>
      </c>
      <c r="AA9" s="2235">
        <v>62</v>
      </c>
      <c r="AB9" s="31">
        <v>74</v>
      </c>
      <c r="AC9" s="2222">
        <f t="shared" ref="AC9:AC16" si="7">SUM(AA9-AB9)</f>
        <v>-12</v>
      </c>
      <c r="AD9" s="179">
        <v>66</v>
      </c>
      <c r="AE9" s="82">
        <v>16</v>
      </c>
      <c r="AF9" s="2236">
        <f t="shared" ref="AF9:AF16" si="8">SUM(AD9-AE9)</f>
        <v>50</v>
      </c>
    </row>
    <row r="10" spans="1:35">
      <c r="B10" s="579" t="s">
        <v>126</v>
      </c>
      <c r="C10" s="520">
        <v>292</v>
      </c>
      <c r="D10" s="121">
        <v>135</v>
      </c>
      <c r="E10" s="865">
        <f t="shared" si="1"/>
        <v>157</v>
      </c>
      <c r="F10" s="123"/>
      <c r="G10" s="31">
        <v>18</v>
      </c>
      <c r="H10" s="2209">
        <f t="shared" si="2"/>
        <v>-18</v>
      </c>
      <c r="I10" s="123">
        <v>15</v>
      </c>
      <c r="J10" s="31">
        <v>7</v>
      </c>
      <c r="K10" s="125">
        <f t="shared" si="3"/>
        <v>8</v>
      </c>
      <c r="L10" s="4344">
        <v>0</v>
      </c>
      <c r="M10" s="4344"/>
      <c r="N10" s="4378">
        <v>0</v>
      </c>
      <c r="O10" s="4375"/>
      <c r="P10" s="4376">
        <f t="shared" si="0"/>
        <v>0</v>
      </c>
      <c r="Q10" s="4377"/>
      <c r="R10" s="123">
        <v>77</v>
      </c>
      <c r="S10" s="31">
        <v>22</v>
      </c>
      <c r="T10" s="125">
        <f t="shared" si="4"/>
        <v>55</v>
      </c>
      <c r="U10" s="2235">
        <v>54</v>
      </c>
      <c r="V10" s="31">
        <v>39</v>
      </c>
      <c r="W10" s="2222">
        <f t="shared" si="5"/>
        <v>15</v>
      </c>
      <c r="X10" s="123">
        <v>18</v>
      </c>
      <c r="Y10" s="31">
        <v>16</v>
      </c>
      <c r="Z10" s="124">
        <f t="shared" si="6"/>
        <v>2</v>
      </c>
      <c r="AA10" s="2235">
        <v>39</v>
      </c>
      <c r="AB10" s="31">
        <v>24</v>
      </c>
      <c r="AC10" s="2222">
        <f t="shared" si="7"/>
        <v>15</v>
      </c>
      <c r="AD10" s="179">
        <v>65</v>
      </c>
      <c r="AE10" s="82">
        <v>9</v>
      </c>
      <c r="AF10" s="2236">
        <f t="shared" si="8"/>
        <v>56</v>
      </c>
    </row>
    <row r="11" spans="1:35">
      <c r="B11" s="579" t="s">
        <v>127</v>
      </c>
      <c r="C11" s="520">
        <v>196</v>
      </c>
      <c r="D11" s="121">
        <v>170</v>
      </c>
      <c r="E11" s="865">
        <f t="shared" si="1"/>
        <v>26</v>
      </c>
      <c r="F11" s="123">
        <v>16</v>
      </c>
      <c r="G11" s="31">
        <v>38</v>
      </c>
      <c r="H11" s="2209">
        <f t="shared" si="2"/>
        <v>-22</v>
      </c>
      <c r="I11" s="123">
        <v>10</v>
      </c>
      <c r="J11" s="31">
        <v>16</v>
      </c>
      <c r="K11" s="125">
        <f t="shared" si="3"/>
        <v>-6</v>
      </c>
      <c r="L11" s="4344">
        <v>0</v>
      </c>
      <c r="M11" s="4344"/>
      <c r="N11" s="4378">
        <v>0</v>
      </c>
      <c r="O11" s="4375"/>
      <c r="P11" s="4376">
        <f t="shared" si="0"/>
        <v>0</v>
      </c>
      <c r="Q11" s="4377"/>
      <c r="R11" s="123">
        <v>38</v>
      </c>
      <c r="S11" s="31">
        <v>23</v>
      </c>
      <c r="T11" s="125">
        <f t="shared" si="4"/>
        <v>15</v>
      </c>
      <c r="U11" s="2235">
        <v>42</v>
      </c>
      <c r="V11" s="31">
        <v>36</v>
      </c>
      <c r="W11" s="2222">
        <f t="shared" si="5"/>
        <v>6</v>
      </c>
      <c r="X11" s="123">
        <v>12</v>
      </c>
      <c r="Y11" s="31">
        <v>10</v>
      </c>
      <c r="Z11" s="124">
        <f t="shared" si="6"/>
        <v>2</v>
      </c>
      <c r="AA11" s="2235">
        <v>32</v>
      </c>
      <c r="AB11" s="31">
        <v>42</v>
      </c>
      <c r="AC11" s="2222">
        <f t="shared" si="7"/>
        <v>-10</v>
      </c>
      <c r="AD11" s="179">
        <v>46</v>
      </c>
      <c r="AE11" s="82">
        <v>5</v>
      </c>
      <c r="AF11" s="2236">
        <f t="shared" si="8"/>
        <v>41</v>
      </c>
    </row>
    <row r="12" spans="1:35">
      <c r="B12" s="578" t="s">
        <v>401</v>
      </c>
      <c r="C12" s="524">
        <v>235</v>
      </c>
      <c r="D12" s="126">
        <v>207</v>
      </c>
      <c r="E12" s="866">
        <f t="shared" si="1"/>
        <v>28</v>
      </c>
      <c r="F12" s="128">
        <v>12</v>
      </c>
      <c r="G12" s="41">
        <v>30</v>
      </c>
      <c r="H12" s="2215">
        <f t="shared" si="2"/>
        <v>-18</v>
      </c>
      <c r="I12" s="128">
        <v>9</v>
      </c>
      <c r="J12" s="41">
        <v>17</v>
      </c>
      <c r="K12" s="130">
        <f t="shared" si="3"/>
        <v>-8</v>
      </c>
      <c r="L12" s="4341">
        <v>0</v>
      </c>
      <c r="M12" s="4341"/>
      <c r="N12" s="4374">
        <v>0</v>
      </c>
      <c r="O12" s="4379"/>
      <c r="P12" s="4380">
        <f t="shared" si="0"/>
        <v>0</v>
      </c>
      <c r="Q12" s="4381"/>
      <c r="R12" s="128">
        <v>30</v>
      </c>
      <c r="S12" s="41">
        <v>27</v>
      </c>
      <c r="T12" s="130">
        <f t="shared" si="4"/>
        <v>3</v>
      </c>
      <c r="U12" s="2238">
        <v>50</v>
      </c>
      <c r="V12" s="41">
        <v>53</v>
      </c>
      <c r="W12" s="2225">
        <f t="shared" si="5"/>
        <v>-3</v>
      </c>
      <c r="X12" s="128">
        <v>20</v>
      </c>
      <c r="Y12" s="41">
        <v>23</v>
      </c>
      <c r="Z12" s="129">
        <f t="shared" si="6"/>
        <v>-3</v>
      </c>
      <c r="AA12" s="2238">
        <v>49</v>
      </c>
      <c r="AB12" s="41">
        <v>48</v>
      </c>
      <c r="AC12" s="2225">
        <f t="shared" si="7"/>
        <v>1</v>
      </c>
      <c r="AD12" s="180">
        <v>65</v>
      </c>
      <c r="AE12" s="84">
        <v>9</v>
      </c>
      <c r="AF12" s="2239">
        <f t="shared" si="8"/>
        <v>56</v>
      </c>
    </row>
    <row r="13" spans="1:35">
      <c r="B13" s="579" t="s">
        <v>421</v>
      </c>
      <c r="C13" s="520">
        <v>367</v>
      </c>
      <c r="D13" s="121">
        <v>456</v>
      </c>
      <c r="E13" s="865">
        <f t="shared" si="1"/>
        <v>-89</v>
      </c>
      <c r="F13" s="123">
        <v>38</v>
      </c>
      <c r="G13" s="31">
        <v>108</v>
      </c>
      <c r="H13" s="2209">
        <f t="shared" si="2"/>
        <v>-70</v>
      </c>
      <c r="I13" s="123">
        <v>27</v>
      </c>
      <c r="J13" s="31">
        <v>38</v>
      </c>
      <c r="K13" s="125">
        <f t="shared" si="3"/>
        <v>-11</v>
      </c>
      <c r="L13" s="4337">
        <v>3</v>
      </c>
      <c r="M13" s="4337"/>
      <c r="N13" s="4370">
        <v>0</v>
      </c>
      <c r="O13" s="4371"/>
      <c r="P13" s="4372">
        <f t="shared" si="0"/>
        <v>3</v>
      </c>
      <c r="Q13" s="4373"/>
      <c r="R13" s="123">
        <v>96</v>
      </c>
      <c r="S13" s="31">
        <v>78</v>
      </c>
      <c r="T13" s="125">
        <f t="shared" si="4"/>
        <v>18</v>
      </c>
      <c r="U13" s="2235">
        <v>63</v>
      </c>
      <c r="V13" s="31">
        <v>94</v>
      </c>
      <c r="W13" s="2222">
        <f t="shared" si="5"/>
        <v>-31</v>
      </c>
      <c r="X13" s="123">
        <v>20</v>
      </c>
      <c r="Y13" s="31">
        <v>34</v>
      </c>
      <c r="Z13" s="124">
        <f t="shared" si="6"/>
        <v>-14</v>
      </c>
      <c r="AA13" s="2235">
        <v>53</v>
      </c>
      <c r="AB13" s="31">
        <v>85</v>
      </c>
      <c r="AC13" s="2222">
        <f t="shared" si="7"/>
        <v>-32</v>
      </c>
      <c r="AD13" s="179">
        <v>67</v>
      </c>
      <c r="AE13" s="82">
        <v>19</v>
      </c>
      <c r="AF13" s="2236">
        <f t="shared" si="8"/>
        <v>48</v>
      </c>
    </row>
    <row r="14" spans="1:35">
      <c r="B14" s="579" t="s">
        <v>571</v>
      </c>
      <c r="C14" s="350">
        <v>262</v>
      </c>
      <c r="D14" s="121">
        <v>201</v>
      </c>
      <c r="E14" s="865">
        <f t="shared" si="1"/>
        <v>61</v>
      </c>
      <c r="F14" s="123">
        <v>22</v>
      </c>
      <c r="G14" s="31">
        <v>38</v>
      </c>
      <c r="H14" s="2209">
        <f t="shared" si="2"/>
        <v>-16</v>
      </c>
      <c r="I14" s="123">
        <v>16</v>
      </c>
      <c r="J14" s="31">
        <v>8</v>
      </c>
      <c r="K14" s="125">
        <f t="shared" si="3"/>
        <v>8</v>
      </c>
      <c r="L14" s="4344">
        <v>0</v>
      </c>
      <c r="M14" s="4344"/>
      <c r="N14" s="4378">
        <v>1</v>
      </c>
      <c r="O14" s="4375"/>
      <c r="P14" s="4376">
        <f t="shared" si="0"/>
        <v>-1</v>
      </c>
      <c r="Q14" s="4377"/>
      <c r="R14" s="123">
        <v>62</v>
      </c>
      <c r="S14" s="31">
        <v>32</v>
      </c>
      <c r="T14" s="125">
        <f t="shared" si="4"/>
        <v>30</v>
      </c>
      <c r="U14" s="2235">
        <v>47</v>
      </c>
      <c r="V14" s="31">
        <v>56</v>
      </c>
      <c r="W14" s="2222">
        <f t="shared" si="5"/>
        <v>-9</v>
      </c>
      <c r="X14" s="123">
        <v>17</v>
      </c>
      <c r="Y14" s="31">
        <v>20</v>
      </c>
      <c r="Z14" s="124">
        <f t="shared" si="6"/>
        <v>-3</v>
      </c>
      <c r="AA14" s="2235">
        <v>35</v>
      </c>
      <c r="AB14" s="31">
        <v>37</v>
      </c>
      <c r="AC14" s="2222">
        <f t="shared" si="7"/>
        <v>-2</v>
      </c>
      <c r="AD14" s="179">
        <v>63</v>
      </c>
      <c r="AE14" s="82">
        <v>9</v>
      </c>
      <c r="AF14" s="2236">
        <f t="shared" si="8"/>
        <v>54</v>
      </c>
    </row>
    <row r="15" spans="1:35">
      <c r="B15" s="579" t="s">
        <v>422</v>
      </c>
      <c r="C15" s="520">
        <v>172</v>
      </c>
      <c r="D15" s="121">
        <v>172</v>
      </c>
      <c r="E15" s="865">
        <f t="shared" si="1"/>
        <v>0</v>
      </c>
      <c r="F15" s="123">
        <v>8</v>
      </c>
      <c r="G15" s="31">
        <v>24</v>
      </c>
      <c r="H15" s="2209">
        <f t="shared" si="2"/>
        <v>-16</v>
      </c>
      <c r="I15" s="123">
        <v>10</v>
      </c>
      <c r="J15" s="2222">
        <v>19</v>
      </c>
      <c r="K15" s="125">
        <f t="shared" si="3"/>
        <v>-9</v>
      </c>
      <c r="L15" s="4344">
        <v>0</v>
      </c>
      <c r="M15" s="4344"/>
      <c r="N15" s="4378">
        <v>0</v>
      </c>
      <c r="O15" s="4375"/>
      <c r="P15" s="4376">
        <f t="shared" si="0"/>
        <v>0</v>
      </c>
      <c r="Q15" s="4377"/>
      <c r="R15" s="2234">
        <v>26</v>
      </c>
      <c r="S15" s="31">
        <v>41</v>
      </c>
      <c r="T15" s="125">
        <f t="shared" si="4"/>
        <v>-15</v>
      </c>
      <c r="U15" s="2223">
        <v>28</v>
      </c>
      <c r="V15" s="2222">
        <v>27</v>
      </c>
      <c r="W15" s="2222">
        <f t="shared" si="5"/>
        <v>1</v>
      </c>
      <c r="X15" s="123">
        <v>17</v>
      </c>
      <c r="Y15" s="31">
        <v>11</v>
      </c>
      <c r="Z15" s="124">
        <f t="shared" si="6"/>
        <v>6</v>
      </c>
      <c r="AA15" s="2223">
        <v>32</v>
      </c>
      <c r="AB15" s="31">
        <v>36</v>
      </c>
      <c r="AC15" s="2222">
        <f t="shared" si="7"/>
        <v>-4</v>
      </c>
      <c r="AD15" s="179">
        <v>51</v>
      </c>
      <c r="AE15" s="82">
        <v>14</v>
      </c>
      <c r="AF15" s="2236">
        <f t="shared" si="8"/>
        <v>37</v>
      </c>
    </row>
    <row r="16" spans="1:35">
      <c r="B16" s="578" t="s">
        <v>475</v>
      </c>
      <c r="C16" s="524">
        <v>188</v>
      </c>
      <c r="D16" s="574">
        <v>243</v>
      </c>
      <c r="E16" s="866">
        <f t="shared" si="1"/>
        <v>-55</v>
      </c>
      <c r="F16" s="2237">
        <v>10</v>
      </c>
      <c r="G16" s="2225">
        <v>49</v>
      </c>
      <c r="H16" s="2215">
        <f t="shared" si="2"/>
        <v>-39</v>
      </c>
      <c r="I16" s="2237">
        <v>7</v>
      </c>
      <c r="J16" s="41">
        <v>15</v>
      </c>
      <c r="K16" s="130">
        <f t="shared" si="3"/>
        <v>-8</v>
      </c>
      <c r="L16" s="4341">
        <v>0</v>
      </c>
      <c r="M16" s="4341"/>
      <c r="N16" s="4374">
        <v>0</v>
      </c>
      <c r="O16" s="4379"/>
      <c r="P16" s="4380">
        <f t="shared" si="0"/>
        <v>0</v>
      </c>
      <c r="Q16" s="4381"/>
      <c r="R16" s="2237">
        <v>23</v>
      </c>
      <c r="S16" s="41">
        <v>33</v>
      </c>
      <c r="T16" s="130">
        <f t="shared" si="4"/>
        <v>-10</v>
      </c>
      <c r="U16" s="2181">
        <v>34</v>
      </c>
      <c r="V16" s="2225">
        <v>61</v>
      </c>
      <c r="W16" s="2225">
        <f t="shared" si="5"/>
        <v>-27</v>
      </c>
      <c r="X16" s="2237">
        <v>16</v>
      </c>
      <c r="Y16" s="2225">
        <v>25</v>
      </c>
      <c r="Z16" s="129">
        <f t="shared" si="6"/>
        <v>-9</v>
      </c>
      <c r="AA16" s="2181">
        <v>41</v>
      </c>
      <c r="AB16" s="2225">
        <v>46</v>
      </c>
      <c r="AC16" s="2225">
        <f t="shared" si="7"/>
        <v>-5</v>
      </c>
      <c r="AD16" s="257">
        <v>57</v>
      </c>
      <c r="AE16" s="2224">
        <v>14</v>
      </c>
      <c r="AF16" s="130">
        <f t="shared" si="8"/>
        <v>43</v>
      </c>
      <c r="AG16" s="203"/>
      <c r="AH16" s="203"/>
      <c r="AI16" s="203"/>
    </row>
    <row r="17" spans="2:36">
      <c r="B17" s="579" t="s">
        <v>522</v>
      </c>
      <c r="C17" s="520">
        <v>339</v>
      </c>
      <c r="D17" s="581">
        <v>516</v>
      </c>
      <c r="E17" s="865">
        <f t="shared" ref="E17:E28" si="9">SUM(C17-D17)</f>
        <v>-177</v>
      </c>
      <c r="F17" s="2234">
        <v>49</v>
      </c>
      <c r="G17" s="2222">
        <v>130</v>
      </c>
      <c r="H17" s="2209">
        <f t="shared" ref="H17:H28" si="10">SUM(F17-G17)</f>
        <v>-81</v>
      </c>
      <c r="I17" s="2234">
        <v>12</v>
      </c>
      <c r="J17" s="31">
        <v>32</v>
      </c>
      <c r="K17" s="125">
        <f t="shared" ref="K17:K28" si="11">SUM(I17-J17)</f>
        <v>-20</v>
      </c>
      <c r="L17" s="4337">
        <v>0</v>
      </c>
      <c r="M17" s="4337"/>
      <c r="N17" s="4370">
        <v>0</v>
      </c>
      <c r="O17" s="4371"/>
      <c r="P17" s="4372">
        <f t="shared" si="0"/>
        <v>0</v>
      </c>
      <c r="Q17" s="4373"/>
      <c r="R17" s="2234">
        <v>89</v>
      </c>
      <c r="S17" s="31">
        <v>117</v>
      </c>
      <c r="T17" s="125">
        <f t="shared" ref="T17:T28" si="12">SUM(R17-S17)</f>
        <v>-28</v>
      </c>
      <c r="U17" s="2223">
        <v>52</v>
      </c>
      <c r="V17" s="2222">
        <v>80</v>
      </c>
      <c r="W17" s="2222">
        <f t="shared" ref="W17:W28" si="13">SUM(U17-V17)</f>
        <v>-28</v>
      </c>
      <c r="X17" s="2234">
        <v>24</v>
      </c>
      <c r="Y17" s="2222">
        <v>38</v>
      </c>
      <c r="Z17" s="124">
        <f t="shared" ref="Z17:Z28" si="14">SUM(X17-Y17)</f>
        <v>-14</v>
      </c>
      <c r="AA17" s="2223">
        <v>48</v>
      </c>
      <c r="AB17" s="2222">
        <v>104</v>
      </c>
      <c r="AC17" s="2222">
        <f t="shared" ref="AC17:AC28" si="15">SUM(AA17-AB17)</f>
        <v>-56</v>
      </c>
      <c r="AD17" s="255">
        <v>65</v>
      </c>
      <c r="AE17" s="173">
        <v>15</v>
      </c>
      <c r="AF17" s="117">
        <f t="shared" ref="AF17:AF28" si="16">SUM(AD17-AE17)</f>
        <v>50</v>
      </c>
      <c r="AG17" s="203"/>
      <c r="AH17" s="203"/>
      <c r="AI17" s="203"/>
    </row>
    <row r="18" spans="2:36">
      <c r="B18" s="579" t="s">
        <v>480</v>
      </c>
      <c r="C18" s="520">
        <v>263</v>
      </c>
      <c r="D18" s="581">
        <v>192</v>
      </c>
      <c r="E18" s="865">
        <f t="shared" si="9"/>
        <v>71</v>
      </c>
      <c r="F18" s="2234">
        <v>39</v>
      </c>
      <c r="G18" s="2222">
        <v>34</v>
      </c>
      <c r="H18" s="2209">
        <f t="shared" si="10"/>
        <v>5</v>
      </c>
      <c r="I18" s="2234">
        <v>16</v>
      </c>
      <c r="J18" s="31">
        <v>15</v>
      </c>
      <c r="K18" s="125">
        <f t="shared" si="11"/>
        <v>1</v>
      </c>
      <c r="L18" s="4344">
        <v>2</v>
      </c>
      <c r="M18" s="4344"/>
      <c r="N18" s="4378">
        <v>1</v>
      </c>
      <c r="O18" s="4375"/>
      <c r="P18" s="4376">
        <f t="shared" si="0"/>
        <v>1</v>
      </c>
      <c r="Q18" s="4377"/>
      <c r="R18" s="2234">
        <v>46</v>
      </c>
      <c r="S18" s="31">
        <v>32</v>
      </c>
      <c r="T18" s="125">
        <f t="shared" si="12"/>
        <v>14</v>
      </c>
      <c r="U18" s="2223">
        <v>34</v>
      </c>
      <c r="V18" s="2222">
        <v>40</v>
      </c>
      <c r="W18" s="2222">
        <f t="shared" si="13"/>
        <v>-6</v>
      </c>
      <c r="X18" s="2234">
        <v>17</v>
      </c>
      <c r="Y18" s="2222">
        <v>22</v>
      </c>
      <c r="Z18" s="124">
        <f t="shared" si="14"/>
        <v>-5</v>
      </c>
      <c r="AA18" s="2223">
        <v>41</v>
      </c>
      <c r="AB18" s="2222">
        <v>41</v>
      </c>
      <c r="AC18" s="2222">
        <f t="shared" si="15"/>
        <v>0</v>
      </c>
      <c r="AD18" s="255">
        <v>68</v>
      </c>
      <c r="AE18" s="2220">
        <v>7</v>
      </c>
      <c r="AF18" s="125">
        <f t="shared" si="16"/>
        <v>61</v>
      </c>
      <c r="AG18" s="203"/>
      <c r="AH18" s="203"/>
      <c r="AI18" s="203"/>
      <c r="AJ18" s="203"/>
    </row>
    <row r="19" spans="2:36">
      <c r="B19" s="579" t="s">
        <v>494</v>
      </c>
      <c r="C19" s="520">
        <v>171</v>
      </c>
      <c r="D19" s="581">
        <v>154</v>
      </c>
      <c r="E19" s="865">
        <f t="shared" si="9"/>
        <v>17</v>
      </c>
      <c r="F19" s="2234">
        <v>16</v>
      </c>
      <c r="G19" s="2222">
        <v>26</v>
      </c>
      <c r="H19" s="2209">
        <f t="shared" si="10"/>
        <v>-10</v>
      </c>
      <c r="I19" s="2234">
        <v>13</v>
      </c>
      <c r="J19" s="31">
        <v>6</v>
      </c>
      <c r="K19" s="125">
        <f t="shared" si="11"/>
        <v>7</v>
      </c>
      <c r="L19" s="4344">
        <v>1</v>
      </c>
      <c r="M19" s="4344"/>
      <c r="N19" s="4378">
        <v>0</v>
      </c>
      <c r="O19" s="4375"/>
      <c r="P19" s="4376">
        <f t="shared" si="0"/>
        <v>1</v>
      </c>
      <c r="Q19" s="4377"/>
      <c r="R19" s="2234">
        <v>36</v>
      </c>
      <c r="S19" s="31">
        <v>33</v>
      </c>
      <c r="T19" s="125">
        <f t="shared" si="12"/>
        <v>3</v>
      </c>
      <c r="U19" s="2223">
        <v>25</v>
      </c>
      <c r="V19" s="2222">
        <v>33</v>
      </c>
      <c r="W19" s="2222">
        <f t="shared" si="13"/>
        <v>-8</v>
      </c>
      <c r="X19" s="2234">
        <v>17</v>
      </c>
      <c r="Y19" s="2222">
        <v>12</v>
      </c>
      <c r="Z19" s="124">
        <f t="shared" si="14"/>
        <v>5</v>
      </c>
      <c r="AA19" s="2223">
        <v>36</v>
      </c>
      <c r="AB19" s="2222">
        <v>33</v>
      </c>
      <c r="AC19" s="2222">
        <f t="shared" si="15"/>
        <v>3</v>
      </c>
      <c r="AD19" s="255">
        <v>27</v>
      </c>
      <c r="AE19" s="2220">
        <v>11</v>
      </c>
      <c r="AF19" s="125">
        <f t="shared" si="16"/>
        <v>16</v>
      </c>
      <c r="AG19" s="203"/>
      <c r="AH19" s="203"/>
      <c r="AI19" s="203"/>
      <c r="AJ19" s="203"/>
    </row>
    <row r="20" spans="2:36">
      <c r="B20" s="578" t="s">
        <v>424</v>
      </c>
      <c r="C20" s="524">
        <v>187</v>
      </c>
      <c r="D20" s="574">
        <v>244</v>
      </c>
      <c r="E20" s="866">
        <f t="shared" si="9"/>
        <v>-57</v>
      </c>
      <c r="F20" s="2237">
        <v>14</v>
      </c>
      <c r="G20" s="2225">
        <v>48</v>
      </c>
      <c r="H20" s="2215">
        <f t="shared" si="10"/>
        <v>-34</v>
      </c>
      <c r="I20" s="2237">
        <v>8</v>
      </c>
      <c r="J20" s="41">
        <v>16</v>
      </c>
      <c r="K20" s="130">
        <f t="shared" si="11"/>
        <v>-8</v>
      </c>
      <c r="L20" s="4341">
        <v>0</v>
      </c>
      <c r="M20" s="4341"/>
      <c r="N20" s="4374">
        <v>0</v>
      </c>
      <c r="O20" s="4379"/>
      <c r="P20" s="4380">
        <f t="shared" si="0"/>
        <v>0</v>
      </c>
      <c r="Q20" s="4381"/>
      <c r="R20" s="2237">
        <v>21</v>
      </c>
      <c r="S20" s="41">
        <v>34</v>
      </c>
      <c r="T20" s="130">
        <f t="shared" si="12"/>
        <v>-13</v>
      </c>
      <c r="U20" s="2181">
        <v>41</v>
      </c>
      <c r="V20" s="2225">
        <v>43</v>
      </c>
      <c r="W20" s="2225">
        <f t="shared" si="13"/>
        <v>-2</v>
      </c>
      <c r="X20" s="2237">
        <v>17</v>
      </c>
      <c r="Y20" s="2225">
        <v>34</v>
      </c>
      <c r="Z20" s="129">
        <f t="shared" si="14"/>
        <v>-17</v>
      </c>
      <c r="AA20" s="2181">
        <v>36</v>
      </c>
      <c r="AB20" s="2225">
        <v>56</v>
      </c>
      <c r="AC20" s="2225">
        <f t="shared" si="15"/>
        <v>-20</v>
      </c>
      <c r="AD20" s="257">
        <v>50</v>
      </c>
      <c r="AE20" s="2224">
        <v>13</v>
      </c>
      <c r="AF20" s="130">
        <f t="shared" si="16"/>
        <v>37</v>
      </c>
      <c r="AG20" s="203"/>
      <c r="AH20" s="203"/>
      <c r="AI20" s="203"/>
      <c r="AJ20" s="203"/>
    </row>
    <row r="21" spans="2:36">
      <c r="B21" s="579" t="s">
        <v>412</v>
      </c>
      <c r="C21" s="520">
        <v>319</v>
      </c>
      <c r="D21" s="581">
        <v>527</v>
      </c>
      <c r="E21" s="865">
        <f t="shared" si="9"/>
        <v>-208</v>
      </c>
      <c r="F21" s="2234">
        <v>47</v>
      </c>
      <c r="G21" s="2222">
        <v>133</v>
      </c>
      <c r="H21" s="2209">
        <f t="shared" si="10"/>
        <v>-86</v>
      </c>
      <c r="I21" s="2234">
        <v>23</v>
      </c>
      <c r="J21" s="31">
        <v>46</v>
      </c>
      <c r="K21" s="125">
        <f t="shared" si="11"/>
        <v>-23</v>
      </c>
      <c r="L21" s="4337">
        <v>0</v>
      </c>
      <c r="M21" s="4337"/>
      <c r="N21" s="4370">
        <v>0</v>
      </c>
      <c r="O21" s="4371"/>
      <c r="P21" s="4372">
        <f t="shared" si="0"/>
        <v>0</v>
      </c>
      <c r="Q21" s="4373"/>
      <c r="R21" s="2234">
        <v>58</v>
      </c>
      <c r="S21" s="31">
        <v>93</v>
      </c>
      <c r="T21" s="125">
        <f t="shared" si="12"/>
        <v>-35</v>
      </c>
      <c r="U21" s="2223">
        <v>63</v>
      </c>
      <c r="V21" s="2222">
        <v>102</v>
      </c>
      <c r="W21" s="2222">
        <f t="shared" si="13"/>
        <v>-39</v>
      </c>
      <c r="X21" s="2234">
        <v>28</v>
      </c>
      <c r="Y21" s="2222">
        <v>38</v>
      </c>
      <c r="Z21" s="124">
        <f t="shared" si="14"/>
        <v>-10</v>
      </c>
      <c r="AA21" s="2223">
        <v>51</v>
      </c>
      <c r="AB21" s="2222">
        <v>99</v>
      </c>
      <c r="AC21" s="2222">
        <f t="shared" si="15"/>
        <v>-48</v>
      </c>
      <c r="AD21" s="255">
        <v>49</v>
      </c>
      <c r="AE21" s="2220">
        <v>16</v>
      </c>
      <c r="AF21" s="125">
        <f t="shared" si="16"/>
        <v>33</v>
      </c>
      <c r="AG21" s="203"/>
      <c r="AH21" s="203"/>
      <c r="AI21" s="203"/>
      <c r="AJ21" s="203"/>
    </row>
    <row r="22" spans="2:36">
      <c r="B22" s="579" t="s">
        <v>207</v>
      </c>
      <c r="C22" s="520">
        <v>226</v>
      </c>
      <c r="D22" s="581">
        <v>168</v>
      </c>
      <c r="E22" s="865">
        <f t="shared" si="9"/>
        <v>58</v>
      </c>
      <c r="F22" s="2234">
        <v>30</v>
      </c>
      <c r="G22" s="2222">
        <v>23</v>
      </c>
      <c r="H22" s="2209">
        <f t="shared" si="10"/>
        <v>7</v>
      </c>
      <c r="I22" s="2234">
        <v>16</v>
      </c>
      <c r="J22" s="31">
        <v>12</v>
      </c>
      <c r="K22" s="125">
        <f t="shared" si="11"/>
        <v>4</v>
      </c>
      <c r="L22" s="4341">
        <v>1</v>
      </c>
      <c r="M22" s="4341"/>
      <c r="N22" s="4374">
        <v>0</v>
      </c>
      <c r="O22" s="4375"/>
      <c r="P22" s="4376">
        <f>L22-N22</f>
        <v>1</v>
      </c>
      <c r="Q22" s="4377"/>
      <c r="R22" s="2234">
        <v>32</v>
      </c>
      <c r="S22" s="31">
        <v>37</v>
      </c>
      <c r="T22" s="125">
        <f t="shared" si="12"/>
        <v>-5</v>
      </c>
      <c r="U22" s="2223">
        <v>59</v>
      </c>
      <c r="V22" s="2222">
        <v>40</v>
      </c>
      <c r="W22" s="2222">
        <f t="shared" si="13"/>
        <v>19</v>
      </c>
      <c r="X22" s="2234">
        <v>21</v>
      </c>
      <c r="Y22" s="2222">
        <v>15</v>
      </c>
      <c r="Z22" s="124">
        <f t="shared" si="14"/>
        <v>6</v>
      </c>
      <c r="AA22" s="2223">
        <v>27</v>
      </c>
      <c r="AB22" s="2222">
        <v>34</v>
      </c>
      <c r="AC22" s="2222">
        <f t="shared" si="15"/>
        <v>-7</v>
      </c>
      <c r="AD22" s="255">
        <v>40</v>
      </c>
      <c r="AE22" s="2220">
        <v>7</v>
      </c>
      <c r="AF22" s="125">
        <f t="shared" si="16"/>
        <v>33</v>
      </c>
      <c r="AG22" s="203"/>
      <c r="AH22" s="203"/>
      <c r="AI22" s="203"/>
      <c r="AJ22" s="203"/>
    </row>
    <row r="23" spans="2:36">
      <c r="B23" s="867"/>
      <c r="C23" s="2219"/>
      <c r="D23" s="2219"/>
      <c r="E23" s="2219"/>
      <c r="F23" s="2230"/>
      <c r="G23" s="2219"/>
      <c r="H23" s="2219"/>
      <c r="I23" s="2230"/>
      <c r="J23" s="2219"/>
      <c r="K23" s="2231"/>
      <c r="L23" s="2219" t="s">
        <v>605</v>
      </c>
      <c r="M23" s="2219" t="s">
        <v>156</v>
      </c>
      <c r="N23" s="2231" t="s">
        <v>157</v>
      </c>
      <c r="O23" s="2230" t="s">
        <v>605</v>
      </c>
      <c r="P23" s="2219" t="s">
        <v>156</v>
      </c>
      <c r="Q23" s="2219" t="s">
        <v>157</v>
      </c>
      <c r="R23" s="2230"/>
      <c r="S23" s="2219"/>
      <c r="T23" s="2231"/>
      <c r="U23" s="2219"/>
      <c r="V23" s="2219"/>
      <c r="W23" s="2219"/>
      <c r="X23" s="2230"/>
      <c r="Y23" s="2219"/>
      <c r="Z23" s="2231"/>
      <c r="AA23" s="2219"/>
      <c r="AB23" s="2219"/>
      <c r="AC23" s="2219"/>
      <c r="AD23" s="2230"/>
      <c r="AE23" s="2219"/>
      <c r="AF23" s="2231"/>
      <c r="AG23" s="203"/>
      <c r="AH23" s="203"/>
      <c r="AI23" s="203"/>
      <c r="AJ23" s="203"/>
    </row>
    <row r="24" spans="2:36">
      <c r="B24" s="1242" t="s">
        <v>61</v>
      </c>
      <c r="C24" s="1241">
        <v>178</v>
      </c>
      <c r="D24" s="574">
        <v>145</v>
      </c>
      <c r="E24" s="1240">
        <f t="shared" si="9"/>
        <v>33</v>
      </c>
      <c r="F24" s="868">
        <v>18</v>
      </c>
      <c r="G24" s="2225">
        <v>30</v>
      </c>
      <c r="H24" s="1644">
        <f t="shared" si="10"/>
        <v>-12</v>
      </c>
      <c r="I24" s="868">
        <v>7</v>
      </c>
      <c r="J24" s="41">
        <v>10</v>
      </c>
      <c r="K24" s="869">
        <f t="shared" si="11"/>
        <v>-3</v>
      </c>
      <c r="L24" s="1645">
        <v>1</v>
      </c>
      <c r="M24" s="1721">
        <v>0</v>
      </c>
      <c r="N24" s="1721">
        <f t="shared" ref="N24:N30" si="17">L24-M24</f>
        <v>1</v>
      </c>
      <c r="O24" s="890">
        <v>0</v>
      </c>
      <c r="P24" s="826">
        <v>1</v>
      </c>
      <c r="Q24" s="1721">
        <f t="shared" ref="Q24:Q30" si="18">O24-P24</f>
        <v>-1</v>
      </c>
      <c r="R24" s="868">
        <v>26</v>
      </c>
      <c r="S24" s="826">
        <v>30</v>
      </c>
      <c r="T24" s="869">
        <f t="shared" si="12"/>
        <v>-4</v>
      </c>
      <c r="U24" s="846">
        <v>37</v>
      </c>
      <c r="V24" s="1721">
        <v>37</v>
      </c>
      <c r="W24" s="1721">
        <f t="shared" si="13"/>
        <v>0</v>
      </c>
      <c r="X24" s="868">
        <v>27</v>
      </c>
      <c r="Y24" s="1721">
        <v>14</v>
      </c>
      <c r="Z24" s="889">
        <f t="shared" si="14"/>
        <v>13</v>
      </c>
      <c r="AA24" s="846">
        <v>25</v>
      </c>
      <c r="AB24" s="1721">
        <v>20</v>
      </c>
      <c r="AC24" s="1721">
        <f t="shared" si="15"/>
        <v>5</v>
      </c>
      <c r="AD24" s="891">
        <v>37</v>
      </c>
      <c r="AE24" s="892">
        <v>3</v>
      </c>
      <c r="AF24" s="869">
        <f t="shared" si="16"/>
        <v>34</v>
      </c>
      <c r="AG24" s="203"/>
      <c r="AH24" s="203"/>
      <c r="AI24" s="203"/>
      <c r="AJ24" s="203"/>
    </row>
    <row r="25" spans="2:36">
      <c r="B25" s="578" t="s">
        <v>547</v>
      </c>
      <c r="C25" s="524">
        <v>199</v>
      </c>
      <c r="D25" s="574">
        <v>224</v>
      </c>
      <c r="E25" s="866">
        <f t="shared" si="9"/>
        <v>-25</v>
      </c>
      <c r="F25" s="2237">
        <v>23</v>
      </c>
      <c r="G25" s="2225">
        <v>40</v>
      </c>
      <c r="H25" s="2215">
        <f t="shared" si="10"/>
        <v>-17</v>
      </c>
      <c r="I25" s="2237">
        <v>8</v>
      </c>
      <c r="J25" s="41">
        <v>23</v>
      </c>
      <c r="K25" s="125">
        <f t="shared" si="11"/>
        <v>-15</v>
      </c>
      <c r="L25" s="2211">
        <v>0</v>
      </c>
      <c r="M25" s="2222">
        <v>0</v>
      </c>
      <c r="N25" s="2222">
        <f t="shared" si="17"/>
        <v>0</v>
      </c>
      <c r="O25" s="258">
        <v>0</v>
      </c>
      <c r="P25" s="31">
        <v>0</v>
      </c>
      <c r="Q25" s="2222">
        <f t="shared" si="18"/>
        <v>0</v>
      </c>
      <c r="R25" s="2234">
        <v>31</v>
      </c>
      <c r="S25" s="31">
        <v>38</v>
      </c>
      <c r="T25" s="125">
        <f t="shared" si="12"/>
        <v>-7</v>
      </c>
      <c r="U25" s="2181">
        <v>37</v>
      </c>
      <c r="V25" s="2225">
        <v>43</v>
      </c>
      <c r="W25" s="2225">
        <f t="shared" si="13"/>
        <v>-6</v>
      </c>
      <c r="X25" s="2237">
        <v>12</v>
      </c>
      <c r="Y25" s="2225">
        <v>29</v>
      </c>
      <c r="Z25" s="129">
        <f t="shared" si="14"/>
        <v>-17</v>
      </c>
      <c r="AA25" s="2181">
        <v>40</v>
      </c>
      <c r="AB25" s="2225">
        <v>45</v>
      </c>
      <c r="AC25" s="2225">
        <f t="shared" si="15"/>
        <v>-5</v>
      </c>
      <c r="AD25" s="257">
        <v>48</v>
      </c>
      <c r="AE25" s="2224">
        <v>6</v>
      </c>
      <c r="AF25" s="130">
        <f t="shared" si="16"/>
        <v>42</v>
      </c>
      <c r="AG25" s="203"/>
      <c r="AH25" s="203"/>
      <c r="AI25" s="203"/>
      <c r="AJ25" s="203"/>
    </row>
    <row r="26" spans="2:36">
      <c r="B26" s="579" t="s">
        <v>599</v>
      </c>
      <c r="C26" s="520">
        <v>288</v>
      </c>
      <c r="D26" s="121">
        <v>426</v>
      </c>
      <c r="E26" s="865">
        <f t="shared" si="9"/>
        <v>-138</v>
      </c>
      <c r="F26" s="123">
        <v>49</v>
      </c>
      <c r="G26" s="31">
        <v>126</v>
      </c>
      <c r="H26" s="2209">
        <f t="shared" si="10"/>
        <v>-77</v>
      </c>
      <c r="I26" s="123">
        <v>15</v>
      </c>
      <c r="J26" s="31">
        <v>25</v>
      </c>
      <c r="K26" s="117">
        <f t="shared" si="11"/>
        <v>-10</v>
      </c>
      <c r="L26" s="2213">
        <v>0</v>
      </c>
      <c r="M26" s="104">
        <v>0</v>
      </c>
      <c r="N26" s="2228">
        <f t="shared" si="17"/>
        <v>0</v>
      </c>
      <c r="O26" s="1699">
        <v>0</v>
      </c>
      <c r="P26" s="104">
        <v>0</v>
      </c>
      <c r="Q26" s="2229">
        <f t="shared" si="18"/>
        <v>0</v>
      </c>
      <c r="R26" s="116">
        <v>48</v>
      </c>
      <c r="S26" s="104">
        <v>81</v>
      </c>
      <c r="T26" s="117">
        <f t="shared" si="12"/>
        <v>-33</v>
      </c>
      <c r="U26" s="2235">
        <v>53</v>
      </c>
      <c r="V26" s="31">
        <v>92</v>
      </c>
      <c r="W26" s="2222">
        <f t="shared" si="13"/>
        <v>-39</v>
      </c>
      <c r="X26" s="123">
        <v>24</v>
      </c>
      <c r="Y26" s="31">
        <v>31</v>
      </c>
      <c r="Z26" s="124">
        <f t="shared" si="14"/>
        <v>-7</v>
      </c>
      <c r="AA26" s="2235">
        <v>63</v>
      </c>
      <c r="AB26" s="31">
        <v>62</v>
      </c>
      <c r="AC26" s="2222">
        <f t="shared" si="15"/>
        <v>1</v>
      </c>
      <c r="AD26" s="179">
        <v>36</v>
      </c>
      <c r="AE26" s="82">
        <v>9</v>
      </c>
      <c r="AF26" s="2236">
        <f t="shared" si="16"/>
        <v>27</v>
      </c>
      <c r="AG26" s="203"/>
      <c r="AH26" s="203"/>
      <c r="AI26" s="203"/>
      <c r="AJ26" s="203"/>
    </row>
    <row r="27" spans="2:36">
      <c r="B27" s="579" t="s">
        <v>626</v>
      </c>
      <c r="C27" s="350">
        <v>232</v>
      </c>
      <c r="D27" s="121">
        <v>158</v>
      </c>
      <c r="E27" s="865">
        <f t="shared" si="9"/>
        <v>74</v>
      </c>
      <c r="F27" s="123">
        <v>38</v>
      </c>
      <c r="G27" s="31">
        <v>20</v>
      </c>
      <c r="H27" s="2209">
        <f t="shared" si="10"/>
        <v>18</v>
      </c>
      <c r="I27" s="123">
        <v>11</v>
      </c>
      <c r="J27" s="31">
        <v>15</v>
      </c>
      <c r="K27" s="125">
        <f t="shared" si="11"/>
        <v>-4</v>
      </c>
      <c r="L27" s="2210">
        <v>0</v>
      </c>
      <c r="M27" s="31">
        <v>1</v>
      </c>
      <c r="N27" s="125">
        <f t="shared" si="17"/>
        <v>-1</v>
      </c>
      <c r="O27" s="2210">
        <v>0</v>
      </c>
      <c r="P27" s="31">
        <v>0</v>
      </c>
      <c r="Q27" s="2223">
        <f t="shared" si="18"/>
        <v>0</v>
      </c>
      <c r="R27" s="123">
        <v>34</v>
      </c>
      <c r="S27" s="31">
        <v>34</v>
      </c>
      <c r="T27" s="125">
        <f t="shared" si="12"/>
        <v>0</v>
      </c>
      <c r="U27" s="2235">
        <v>41</v>
      </c>
      <c r="V27" s="31">
        <v>35</v>
      </c>
      <c r="W27" s="2222">
        <f t="shared" si="13"/>
        <v>6</v>
      </c>
      <c r="X27" s="123">
        <v>20</v>
      </c>
      <c r="Y27" s="31">
        <v>23</v>
      </c>
      <c r="Z27" s="124">
        <f t="shared" si="14"/>
        <v>-3</v>
      </c>
      <c r="AA27" s="2235">
        <v>30</v>
      </c>
      <c r="AB27" s="31">
        <v>30</v>
      </c>
      <c r="AC27" s="2222">
        <f t="shared" si="15"/>
        <v>0</v>
      </c>
      <c r="AD27" s="179">
        <v>58</v>
      </c>
      <c r="AE27" s="82">
        <v>0</v>
      </c>
      <c r="AF27" s="2236">
        <f t="shared" si="16"/>
        <v>58</v>
      </c>
      <c r="AG27" s="203"/>
      <c r="AH27" s="203"/>
      <c r="AI27" s="203"/>
      <c r="AJ27" s="203"/>
    </row>
    <row r="28" spans="2:36">
      <c r="B28" s="579" t="s">
        <v>638</v>
      </c>
      <c r="C28" s="520">
        <v>172</v>
      </c>
      <c r="D28" s="121">
        <v>141</v>
      </c>
      <c r="E28" s="865">
        <f t="shared" si="9"/>
        <v>31</v>
      </c>
      <c r="F28" s="123">
        <v>37</v>
      </c>
      <c r="G28" s="31">
        <v>13</v>
      </c>
      <c r="H28" s="2209">
        <f t="shared" si="10"/>
        <v>24</v>
      </c>
      <c r="I28" s="123">
        <v>8</v>
      </c>
      <c r="J28" s="2222">
        <v>14</v>
      </c>
      <c r="K28" s="125">
        <f t="shared" si="11"/>
        <v>-6</v>
      </c>
      <c r="L28" s="2210">
        <v>0</v>
      </c>
      <c r="M28" s="31">
        <v>0</v>
      </c>
      <c r="N28" s="125">
        <f t="shared" si="17"/>
        <v>0</v>
      </c>
      <c r="O28" s="2210">
        <v>0</v>
      </c>
      <c r="P28" s="31">
        <v>0</v>
      </c>
      <c r="Q28" s="2223">
        <f t="shared" si="18"/>
        <v>0</v>
      </c>
      <c r="R28" s="2234">
        <v>21</v>
      </c>
      <c r="S28" s="31">
        <v>22</v>
      </c>
      <c r="T28" s="125">
        <f t="shared" si="12"/>
        <v>-1</v>
      </c>
      <c r="U28" s="2223">
        <v>23</v>
      </c>
      <c r="V28" s="2222">
        <v>39</v>
      </c>
      <c r="W28" s="2222">
        <f t="shared" si="13"/>
        <v>-16</v>
      </c>
      <c r="X28" s="123">
        <v>21</v>
      </c>
      <c r="Y28" s="31">
        <v>20</v>
      </c>
      <c r="Z28" s="124">
        <f t="shared" si="14"/>
        <v>1</v>
      </c>
      <c r="AA28" s="2223">
        <v>27</v>
      </c>
      <c r="AB28" s="31">
        <v>28</v>
      </c>
      <c r="AC28" s="2222">
        <f t="shared" si="15"/>
        <v>-1</v>
      </c>
      <c r="AD28" s="179">
        <v>35</v>
      </c>
      <c r="AE28" s="82">
        <v>5</v>
      </c>
      <c r="AF28" s="2236">
        <f t="shared" si="16"/>
        <v>30</v>
      </c>
      <c r="AG28" s="203"/>
      <c r="AH28" s="203"/>
      <c r="AI28" s="203"/>
      <c r="AJ28" s="203"/>
    </row>
    <row r="29" spans="2:36">
      <c r="B29" s="578" t="s">
        <v>639</v>
      </c>
      <c r="C29" s="524">
        <v>183</v>
      </c>
      <c r="D29" s="574">
        <v>228</v>
      </c>
      <c r="E29" s="866">
        <f t="shared" ref="E29:E39" si="19">SUM(C29-D29)</f>
        <v>-45</v>
      </c>
      <c r="F29" s="2237">
        <v>17</v>
      </c>
      <c r="G29" s="2225">
        <v>39</v>
      </c>
      <c r="H29" s="2215">
        <f t="shared" ref="H29:H38" si="20">SUM(F29-G29)</f>
        <v>-22</v>
      </c>
      <c r="I29" s="2237">
        <v>8</v>
      </c>
      <c r="J29" s="41">
        <v>8</v>
      </c>
      <c r="K29" s="130">
        <f t="shared" ref="K29:K38" si="21">SUM(I29-J29)</f>
        <v>0</v>
      </c>
      <c r="L29" s="2249">
        <v>2</v>
      </c>
      <c r="M29" s="41">
        <v>2</v>
      </c>
      <c r="N29" s="2225">
        <f t="shared" si="17"/>
        <v>0</v>
      </c>
      <c r="O29" s="259">
        <v>0</v>
      </c>
      <c r="P29" s="41">
        <v>2</v>
      </c>
      <c r="Q29" s="2181">
        <f t="shared" si="18"/>
        <v>-2</v>
      </c>
      <c r="R29" s="2237">
        <v>15</v>
      </c>
      <c r="S29" s="41">
        <v>29</v>
      </c>
      <c r="T29" s="130">
        <f t="shared" ref="T29:T38" si="22">SUM(R29-S29)</f>
        <v>-14</v>
      </c>
      <c r="U29" s="2181">
        <v>33</v>
      </c>
      <c r="V29" s="2225">
        <v>46</v>
      </c>
      <c r="W29" s="2225">
        <f t="shared" ref="W29:W38" si="23">SUM(U29-V29)</f>
        <v>-13</v>
      </c>
      <c r="X29" s="2237">
        <v>16</v>
      </c>
      <c r="Y29" s="2225">
        <v>37</v>
      </c>
      <c r="Z29" s="129">
        <f t="shared" ref="Z29:Z38" si="24">SUM(X29-Y29)</f>
        <v>-21</v>
      </c>
      <c r="AA29" s="2181">
        <v>32</v>
      </c>
      <c r="AB29" s="2225">
        <v>51</v>
      </c>
      <c r="AC29" s="2225">
        <f t="shared" ref="AC29:AC39" si="25">SUM(AA29-AB29)</f>
        <v>-19</v>
      </c>
      <c r="AD29" s="257">
        <v>60</v>
      </c>
      <c r="AE29" s="2224">
        <v>14</v>
      </c>
      <c r="AF29" s="130">
        <f t="shared" ref="AF29:AF37" si="26">SUM(AD29-AE29)</f>
        <v>46</v>
      </c>
      <c r="AG29" s="203"/>
      <c r="AH29" s="203"/>
      <c r="AI29" s="203"/>
      <c r="AJ29" s="203"/>
    </row>
    <row r="30" spans="2:36">
      <c r="B30" s="579" t="s">
        <v>689</v>
      </c>
      <c r="C30" s="520">
        <v>262</v>
      </c>
      <c r="D30" s="581">
        <v>432</v>
      </c>
      <c r="E30" s="865">
        <f t="shared" si="19"/>
        <v>-170</v>
      </c>
      <c r="F30" s="2234">
        <v>30</v>
      </c>
      <c r="G30" s="2222">
        <v>132</v>
      </c>
      <c r="H30" s="2209">
        <f t="shared" si="20"/>
        <v>-102</v>
      </c>
      <c r="I30" s="2234">
        <v>14</v>
      </c>
      <c r="J30" s="31">
        <v>25</v>
      </c>
      <c r="K30" s="117">
        <f t="shared" si="21"/>
        <v>-11</v>
      </c>
      <c r="L30" s="2213">
        <v>1</v>
      </c>
      <c r="M30" s="104">
        <v>0</v>
      </c>
      <c r="N30" s="117">
        <f t="shared" si="17"/>
        <v>1</v>
      </c>
      <c r="O30" s="2213">
        <v>0</v>
      </c>
      <c r="P30" s="104">
        <v>0</v>
      </c>
      <c r="Q30" s="2229">
        <f t="shared" si="18"/>
        <v>0</v>
      </c>
      <c r="R30" s="2232">
        <v>46</v>
      </c>
      <c r="S30" s="104">
        <v>97</v>
      </c>
      <c r="T30" s="117">
        <f t="shared" si="22"/>
        <v>-51</v>
      </c>
      <c r="U30" s="2223">
        <v>43</v>
      </c>
      <c r="V30" s="2222">
        <v>82</v>
      </c>
      <c r="W30" s="2222">
        <f t="shared" si="23"/>
        <v>-39</v>
      </c>
      <c r="X30" s="2234">
        <v>25</v>
      </c>
      <c r="Y30" s="2222">
        <v>24</v>
      </c>
      <c r="Z30" s="124">
        <f t="shared" si="24"/>
        <v>1</v>
      </c>
      <c r="AA30" s="2223">
        <v>46</v>
      </c>
      <c r="AB30" s="2222">
        <v>60</v>
      </c>
      <c r="AC30" s="2222">
        <f t="shared" si="25"/>
        <v>-14</v>
      </c>
      <c r="AD30" s="255">
        <v>57</v>
      </c>
      <c r="AE30" s="173">
        <v>12</v>
      </c>
      <c r="AF30" s="117">
        <f t="shared" si="26"/>
        <v>45</v>
      </c>
      <c r="AG30" s="203"/>
      <c r="AH30" s="203"/>
      <c r="AI30" s="203"/>
      <c r="AJ30" s="203"/>
    </row>
    <row r="31" spans="2:36">
      <c r="B31" s="579" t="s">
        <v>707</v>
      </c>
      <c r="C31" s="520">
        <v>231</v>
      </c>
      <c r="D31" s="581">
        <v>150</v>
      </c>
      <c r="E31" s="865">
        <f t="shared" si="19"/>
        <v>81</v>
      </c>
      <c r="F31" s="2234">
        <v>26</v>
      </c>
      <c r="G31" s="2222">
        <v>13</v>
      </c>
      <c r="H31" s="2209">
        <f t="shared" si="20"/>
        <v>13</v>
      </c>
      <c r="I31" s="2234">
        <v>9</v>
      </c>
      <c r="J31" s="31">
        <v>9</v>
      </c>
      <c r="K31" s="125">
        <f t="shared" si="21"/>
        <v>0</v>
      </c>
      <c r="L31" s="2210">
        <v>0</v>
      </c>
      <c r="M31" s="31">
        <v>0</v>
      </c>
      <c r="N31" s="125">
        <v>0</v>
      </c>
      <c r="O31" s="2210">
        <v>0</v>
      </c>
      <c r="P31" s="31">
        <v>0</v>
      </c>
      <c r="Q31" s="2223">
        <v>0</v>
      </c>
      <c r="R31" s="2234">
        <v>35</v>
      </c>
      <c r="S31" s="31">
        <v>28</v>
      </c>
      <c r="T31" s="125">
        <f t="shared" si="22"/>
        <v>7</v>
      </c>
      <c r="U31" s="2223">
        <v>28</v>
      </c>
      <c r="V31" s="2222">
        <v>37</v>
      </c>
      <c r="W31" s="2222">
        <f t="shared" si="23"/>
        <v>-9</v>
      </c>
      <c r="X31" s="2234">
        <v>19</v>
      </c>
      <c r="Y31" s="2222">
        <v>24</v>
      </c>
      <c r="Z31" s="124">
        <f t="shared" si="24"/>
        <v>-5</v>
      </c>
      <c r="AA31" s="2223">
        <v>36</v>
      </c>
      <c r="AB31" s="2222">
        <v>32</v>
      </c>
      <c r="AC31" s="2222">
        <f t="shared" si="25"/>
        <v>4</v>
      </c>
      <c r="AD31" s="255">
        <v>78</v>
      </c>
      <c r="AE31" s="2220">
        <v>7</v>
      </c>
      <c r="AF31" s="125">
        <f t="shared" si="26"/>
        <v>71</v>
      </c>
      <c r="AG31" s="203"/>
      <c r="AH31" s="203"/>
      <c r="AI31" s="203"/>
      <c r="AJ31" s="203"/>
    </row>
    <row r="32" spans="2:36">
      <c r="B32" s="579" t="s">
        <v>708</v>
      </c>
      <c r="C32" s="520">
        <v>145</v>
      </c>
      <c r="D32" s="581">
        <v>135</v>
      </c>
      <c r="E32" s="865">
        <f t="shared" si="19"/>
        <v>10</v>
      </c>
      <c r="F32" s="2234">
        <v>6</v>
      </c>
      <c r="G32" s="2222">
        <v>22</v>
      </c>
      <c r="H32" s="2209">
        <f t="shared" si="20"/>
        <v>-16</v>
      </c>
      <c r="I32" s="2234">
        <v>5</v>
      </c>
      <c r="J32" s="31">
        <v>10</v>
      </c>
      <c r="K32" s="125">
        <f t="shared" si="21"/>
        <v>-5</v>
      </c>
      <c r="L32" s="2210">
        <v>1</v>
      </c>
      <c r="M32" s="31">
        <v>1</v>
      </c>
      <c r="N32" s="125">
        <v>0</v>
      </c>
      <c r="O32" s="2210">
        <v>0</v>
      </c>
      <c r="P32" s="31">
        <v>0</v>
      </c>
      <c r="Q32" s="2223">
        <v>0</v>
      </c>
      <c r="R32" s="2234">
        <v>24</v>
      </c>
      <c r="S32" s="31">
        <v>26</v>
      </c>
      <c r="T32" s="125">
        <f t="shared" si="22"/>
        <v>-2</v>
      </c>
      <c r="U32" s="2223">
        <v>29</v>
      </c>
      <c r="V32" s="2222">
        <v>29</v>
      </c>
      <c r="W32" s="2222">
        <f t="shared" si="23"/>
        <v>0</v>
      </c>
      <c r="X32" s="2234">
        <v>9</v>
      </c>
      <c r="Y32" s="2222">
        <v>13</v>
      </c>
      <c r="Z32" s="124">
        <f t="shared" si="24"/>
        <v>-4</v>
      </c>
      <c r="AA32" s="2223">
        <v>30</v>
      </c>
      <c r="AB32" s="2222">
        <v>25</v>
      </c>
      <c r="AC32" s="2222">
        <f t="shared" si="25"/>
        <v>5</v>
      </c>
      <c r="AD32" s="255">
        <v>41</v>
      </c>
      <c r="AE32" s="2220">
        <v>9</v>
      </c>
      <c r="AF32" s="125">
        <f t="shared" si="26"/>
        <v>32</v>
      </c>
      <c r="AG32" s="203"/>
      <c r="AH32" s="203"/>
      <c r="AI32" s="203"/>
      <c r="AJ32" s="203"/>
    </row>
    <row r="33" spans="2:37">
      <c r="B33" s="578" t="s">
        <v>709</v>
      </c>
      <c r="C33" s="524">
        <v>173</v>
      </c>
      <c r="D33" s="574">
        <v>235</v>
      </c>
      <c r="E33" s="866">
        <f t="shared" si="19"/>
        <v>-62</v>
      </c>
      <c r="F33" s="2237">
        <v>14</v>
      </c>
      <c r="G33" s="2225">
        <v>37</v>
      </c>
      <c r="H33" s="2215">
        <f t="shared" si="20"/>
        <v>-23</v>
      </c>
      <c r="I33" s="2237">
        <v>6</v>
      </c>
      <c r="J33" s="41">
        <v>13</v>
      </c>
      <c r="K33" s="130">
        <f t="shared" si="21"/>
        <v>-7</v>
      </c>
      <c r="L33" s="2210">
        <v>2</v>
      </c>
      <c r="M33" s="31">
        <v>2</v>
      </c>
      <c r="N33" s="125">
        <v>0</v>
      </c>
      <c r="O33" s="2210">
        <v>0</v>
      </c>
      <c r="P33" s="31">
        <v>0</v>
      </c>
      <c r="Q33" s="2223">
        <v>0</v>
      </c>
      <c r="R33" s="2237">
        <v>16</v>
      </c>
      <c r="S33" s="41">
        <v>39</v>
      </c>
      <c r="T33" s="130">
        <f t="shared" si="22"/>
        <v>-23</v>
      </c>
      <c r="U33" s="2181">
        <v>28</v>
      </c>
      <c r="V33" s="2225">
        <v>48</v>
      </c>
      <c r="W33" s="2225">
        <f t="shared" si="23"/>
        <v>-20</v>
      </c>
      <c r="X33" s="2237">
        <v>34</v>
      </c>
      <c r="Y33" s="2225">
        <v>38</v>
      </c>
      <c r="Z33" s="129">
        <f t="shared" si="24"/>
        <v>-4</v>
      </c>
      <c r="AA33" s="2181">
        <v>31</v>
      </c>
      <c r="AB33" s="2225">
        <v>45</v>
      </c>
      <c r="AC33" s="2225">
        <f t="shared" si="25"/>
        <v>-14</v>
      </c>
      <c r="AD33" s="257">
        <v>42</v>
      </c>
      <c r="AE33" s="2224">
        <v>14</v>
      </c>
      <c r="AF33" s="130">
        <f t="shared" si="26"/>
        <v>28</v>
      </c>
      <c r="AG33" s="203"/>
      <c r="AH33" s="203"/>
      <c r="AI33" s="203"/>
      <c r="AJ33" s="203"/>
    </row>
    <row r="34" spans="2:37">
      <c r="B34" s="658" t="s">
        <v>725</v>
      </c>
      <c r="C34" s="996">
        <v>271</v>
      </c>
      <c r="D34" s="2257">
        <v>427</v>
      </c>
      <c r="E34" s="2258">
        <f t="shared" si="19"/>
        <v>-156</v>
      </c>
      <c r="F34" s="2232">
        <v>55</v>
      </c>
      <c r="G34" s="2228">
        <v>106</v>
      </c>
      <c r="H34" s="2212">
        <f t="shared" si="20"/>
        <v>-51</v>
      </c>
      <c r="I34" s="2232">
        <v>11</v>
      </c>
      <c r="J34" s="104">
        <v>29</v>
      </c>
      <c r="K34" s="117">
        <f t="shared" si="21"/>
        <v>-18</v>
      </c>
      <c r="L34" s="2213">
        <v>0</v>
      </c>
      <c r="M34" s="104">
        <v>1</v>
      </c>
      <c r="N34" s="117">
        <f t="shared" ref="N34:N39" si="27">SUM(L34-M34)</f>
        <v>-1</v>
      </c>
      <c r="O34" s="2213">
        <v>0</v>
      </c>
      <c r="P34" s="104">
        <v>0</v>
      </c>
      <c r="Q34" s="2229">
        <f t="shared" ref="Q34:Q39" si="28">SUM(O34-P34)</f>
        <v>0</v>
      </c>
      <c r="R34" s="2232">
        <v>47</v>
      </c>
      <c r="S34" s="104">
        <v>86</v>
      </c>
      <c r="T34" s="117">
        <f t="shared" si="22"/>
        <v>-39</v>
      </c>
      <c r="U34" s="2229">
        <v>44</v>
      </c>
      <c r="V34" s="2228">
        <v>83</v>
      </c>
      <c r="W34" s="2228">
        <f t="shared" si="23"/>
        <v>-39</v>
      </c>
      <c r="X34" s="2232">
        <v>19</v>
      </c>
      <c r="Y34" s="2228">
        <v>28</v>
      </c>
      <c r="Z34" s="1980">
        <f t="shared" si="24"/>
        <v>-9</v>
      </c>
      <c r="AA34" s="2229">
        <v>52</v>
      </c>
      <c r="AB34" s="2228">
        <v>86</v>
      </c>
      <c r="AC34" s="2228">
        <f t="shared" si="25"/>
        <v>-34</v>
      </c>
      <c r="AD34" s="1981">
        <v>43</v>
      </c>
      <c r="AE34" s="173">
        <v>8</v>
      </c>
      <c r="AF34" s="117">
        <f t="shared" si="26"/>
        <v>35</v>
      </c>
      <c r="AG34" s="203"/>
      <c r="AH34" s="203"/>
      <c r="AI34" s="203"/>
      <c r="AJ34" s="203"/>
    </row>
    <row r="35" spans="2:37">
      <c r="B35" s="579" t="s">
        <v>726</v>
      </c>
      <c r="C35" s="520">
        <v>220</v>
      </c>
      <c r="D35" s="581">
        <v>155</v>
      </c>
      <c r="E35" s="865">
        <f t="shared" si="19"/>
        <v>65</v>
      </c>
      <c r="F35" s="2234">
        <v>27</v>
      </c>
      <c r="G35" s="2222">
        <v>11</v>
      </c>
      <c r="H35" s="2209">
        <f t="shared" si="20"/>
        <v>16</v>
      </c>
      <c r="I35" s="2234">
        <v>5</v>
      </c>
      <c r="J35" s="31">
        <v>11</v>
      </c>
      <c r="K35" s="125">
        <f t="shared" si="21"/>
        <v>-6</v>
      </c>
      <c r="L35" s="2210">
        <v>2</v>
      </c>
      <c r="M35" s="31">
        <v>0</v>
      </c>
      <c r="N35" s="125">
        <f t="shared" si="27"/>
        <v>2</v>
      </c>
      <c r="O35" s="2210">
        <v>0</v>
      </c>
      <c r="P35" s="31">
        <v>1</v>
      </c>
      <c r="Q35" s="2223">
        <f t="shared" si="28"/>
        <v>-1</v>
      </c>
      <c r="R35" s="2234">
        <v>38</v>
      </c>
      <c r="S35" s="31">
        <v>39</v>
      </c>
      <c r="T35" s="125">
        <f t="shared" si="22"/>
        <v>-1</v>
      </c>
      <c r="U35" s="2223">
        <v>26</v>
      </c>
      <c r="V35" s="2222">
        <v>35</v>
      </c>
      <c r="W35" s="2222">
        <f t="shared" si="23"/>
        <v>-9</v>
      </c>
      <c r="X35" s="2234">
        <v>29</v>
      </c>
      <c r="Y35" s="2222">
        <v>16</v>
      </c>
      <c r="Z35" s="124">
        <f t="shared" si="24"/>
        <v>13</v>
      </c>
      <c r="AA35" s="2223">
        <v>37</v>
      </c>
      <c r="AB35" s="2222">
        <v>33</v>
      </c>
      <c r="AC35" s="2222">
        <f t="shared" si="25"/>
        <v>4</v>
      </c>
      <c r="AD35" s="255">
        <v>56</v>
      </c>
      <c r="AE35" s="2220">
        <v>9</v>
      </c>
      <c r="AF35" s="125">
        <f t="shared" si="26"/>
        <v>47</v>
      </c>
      <c r="AG35" s="203"/>
      <c r="AH35" s="203"/>
      <c r="AI35" s="203"/>
      <c r="AJ35" s="203"/>
      <c r="AK35" s="203"/>
    </row>
    <row r="36" spans="2:37" ht="13.5" customHeight="1">
      <c r="B36" s="579" t="s">
        <v>727</v>
      </c>
      <c r="C36" s="520">
        <v>139</v>
      </c>
      <c r="D36" s="581">
        <v>145</v>
      </c>
      <c r="E36" s="865">
        <f t="shared" si="19"/>
        <v>-6</v>
      </c>
      <c r="F36" s="2234">
        <v>6</v>
      </c>
      <c r="G36" s="2222">
        <v>15</v>
      </c>
      <c r="H36" s="2209">
        <f t="shared" si="20"/>
        <v>-9</v>
      </c>
      <c r="I36" s="2234">
        <v>4</v>
      </c>
      <c r="J36" s="31">
        <v>8</v>
      </c>
      <c r="K36" s="125">
        <f t="shared" si="21"/>
        <v>-4</v>
      </c>
      <c r="L36" s="2210">
        <v>1</v>
      </c>
      <c r="M36" s="31">
        <v>0</v>
      </c>
      <c r="N36" s="125">
        <f t="shared" si="27"/>
        <v>1</v>
      </c>
      <c r="O36" s="2210">
        <v>0</v>
      </c>
      <c r="P36" s="31">
        <v>0</v>
      </c>
      <c r="Q36" s="2223">
        <f t="shared" si="28"/>
        <v>0</v>
      </c>
      <c r="R36" s="2234">
        <v>19</v>
      </c>
      <c r="S36" s="31">
        <v>28</v>
      </c>
      <c r="T36" s="125">
        <f t="shared" si="22"/>
        <v>-9</v>
      </c>
      <c r="U36" s="2223">
        <v>25</v>
      </c>
      <c r="V36" s="2222">
        <v>38</v>
      </c>
      <c r="W36" s="2222">
        <f t="shared" si="23"/>
        <v>-13</v>
      </c>
      <c r="X36" s="2234">
        <v>19</v>
      </c>
      <c r="Y36" s="2222">
        <v>27</v>
      </c>
      <c r="Z36" s="124">
        <f t="shared" si="24"/>
        <v>-8</v>
      </c>
      <c r="AA36" s="2223">
        <v>28</v>
      </c>
      <c r="AB36" s="2222">
        <v>26</v>
      </c>
      <c r="AC36" s="2222">
        <f t="shared" si="25"/>
        <v>2</v>
      </c>
      <c r="AD36" s="255">
        <v>37</v>
      </c>
      <c r="AE36" s="2220">
        <v>3</v>
      </c>
      <c r="AF36" s="125">
        <f t="shared" si="26"/>
        <v>34</v>
      </c>
      <c r="AJ36" s="203"/>
      <c r="AK36" s="203"/>
    </row>
    <row r="37" spans="2:37" ht="13.5" customHeight="1">
      <c r="B37" s="578" t="s">
        <v>728</v>
      </c>
      <c r="C37" s="524">
        <v>142</v>
      </c>
      <c r="D37" s="574">
        <v>239</v>
      </c>
      <c r="E37" s="866">
        <f t="shared" si="19"/>
        <v>-97</v>
      </c>
      <c r="F37" s="2237">
        <v>9</v>
      </c>
      <c r="G37" s="2225">
        <v>20</v>
      </c>
      <c r="H37" s="2215">
        <f t="shared" si="20"/>
        <v>-11</v>
      </c>
      <c r="I37" s="2237">
        <v>4</v>
      </c>
      <c r="J37" s="41">
        <v>22</v>
      </c>
      <c r="K37" s="130">
        <f t="shared" si="21"/>
        <v>-18</v>
      </c>
      <c r="L37" s="2249">
        <v>0</v>
      </c>
      <c r="M37" s="41">
        <v>0</v>
      </c>
      <c r="N37" s="130">
        <f t="shared" si="27"/>
        <v>0</v>
      </c>
      <c r="O37" s="2249">
        <v>0</v>
      </c>
      <c r="P37" s="41">
        <v>0</v>
      </c>
      <c r="Q37" s="2181">
        <f t="shared" si="28"/>
        <v>0</v>
      </c>
      <c r="R37" s="2237">
        <v>14</v>
      </c>
      <c r="S37" s="41">
        <v>48</v>
      </c>
      <c r="T37" s="130">
        <f t="shared" si="22"/>
        <v>-34</v>
      </c>
      <c r="U37" s="2181">
        <v>31</v>
      </c>
      <c r="V37" s="2225">
        <v>60</v>
      </c>
      <c r="W37" s="2225">
        <f t="shared" si="23"/>
        <v>-29</v>
      </c>
      <c r="X37" s="2237">
        <v>23</v>
      </c>
      <c r="Y37" s="2225">
        <v>36</v>
      </c>
      <c r="Z37" s="129">
        <f t="shared" si="24"/>
        <v>-13</v>
      </c>
      <c r="AA37" s="2181">
        <v>24</v>
      </c>
      <c r="AB37" s="2225">
        <v>48</v>
      </c>
      <c r="AC37" s="2225">
        <f t="shared" si="25"/>
        <v>-24</v>
      </c>
      <c r="AD37" s="257">
        <v>37</v>
      </c>
      <c r="AE37" s="2224">
        <v>5</v>
      </c>
      <c r="AF37" s="130">
        <f t="shared" si="26"/>
        <v>32</v>
      </c>
      <c r="AJ37" s="203"/>
      <c r="AK37" s="203"/>
    </row>
    <row r="38" spans="2:37" ht="13.5" customHeight="1">
      <c r="B38" s="658" t="s">
        <v>765</v>
      </c>
      <c r="C38" s="520">
        <v>239</v>
      </c>
      <c r="D38" s="581">
        <v>425</v>
      </c>
      <c r="E38" s="865">
        <f t="shared" si="19"/>
        <v>-186</v>
      </c>
      <c r="F38" s="2234">
        <v>27</v>
      </c>
      <c r="G38" s="2222">
        <v>125</v>
      </c>
      <c r="H38" s="2209">
        <f t="shared" si="20"/>
        <v>-98</v>
      </c>
      <c r="I38" s="2234">
        <v>11</v>
      </c>
      <c r="J38" s="31">
        <v>33</v>
      </c>
      <c r="K38" s="125">
        <f t="shared" si="21"/>
        <v>-22</v>
      </c>
      <c r="L38" s="2210">
        <v>1</v>
      </c>
      <c r="M38" s="31">
        <v>1</v>
      </c>
      <c r="N38" s="125">
        <f t="shared" si="27"/>
        <v>0</v>
      </c>
      <c r="O38" s="2210">
        <v>1</v>
      </c>
      <c r="P38" s="31">
        <v>0</v>
      </c>
      <c r="Q38" s="2223">
        <f t="shared" si="28"/>
        <v>1</v>
      </c>
      <c r="R38" s="2234">
        <v>42</v>
      </c>
      <c r="S38" s="31">
        <v>83</v>
      </c>
      <c r="T38" s="125">
        <f t="shared" si="22"/>
        <v>-41</v>
      </c>
      <c r="U38" s="2223">
        <v>43</v>
      </c>
      <c r="V38" s="2222">
        <v>74</v>
      </c>
      <c r="W38" s="2222">
        <f t="shared" si="23"/>
        <v>-31</v>
      </c>
      <c r="X38" s="2234">
        <v>20</v>
      </c>
      <c r="Y38" s="2222">
        <v>32</v>
      </c>
      <c r="Z38" s="124">
        <f t="shared" si="24"/>
        <v>-12</v>
      </c>
      <c r="AA38" s="2223">
        <v>43</v>
      </c>
      <c r="AB38" s="2222">
        <v>69</v>
      </c>
      <c r="AC38" s="2222">
        <f t="shared" si="25"/>
        <v>-26</v>
      </c>
      <c r="AD38" s="255">
        <v>51</v>
      </c>
      <c r="AE38" s="2220">
        <v>8</v>
      </c>
      <c r="AF38" s="125">
        <f t="shared" ref="AF38:AF45" si="29">SUM(AD38-AE38)</f>
        <v>43</v>
      </c>
      <c r="AJ38" s="203"/>
      <c r="AK38" s="203"/>
    </row>
    <row r="39" spans="2:37" ht="13.5" customHeight="1">
      <c r="B39" s="579" t="s">
        <v>769</v>
      </c>
      <c r="C39" s="520">
        <v>195</v>
      </c>
      <c r="D39" s="581">
        <v>202</v>
      </c>
      <c r="E39" s="865">
        <f t="shared" si="19"/>
        <v>-7</v>
      </c>
      <c r="F39" s="2234">
        <v>25</v>
      </c>
      <c r="G39" s="2222">
        <v>63</v>
      </c>
      <c r="H39" s="125">
        <f t="shared" ref="H39:H45" si="30">SUM(F39-G39)</f>
        <v>-38</v>
      </c>
      <c r="I39" s="2234">
        <v>12</v>
      </c>
      <c r="J39" s="31">
        <v>8</v>
      </c>
      <c r="K39" s="125">
        <f t="shared" ref="K39:K45" si="31">SUM(I39-J39)</f>
        <v>4</v>
      </c>
      <c r="L39" s="2210">
        <v>1</v>
      </c>
      <c r="M39" s="31">
        <v>0</v>
      </c>
      <c r="N39" s="125">
        <f t="shared" si="27"/>
        <v>1</v>
      </c>
      <c r="O39" s="2210">
        <v>0</v>
      </c>
      <c r="P39" s="31">
        <v>0</v>
      </c>
      <c r="Q39" s="2223">
        <f t="shared" si="28"/>
        <v>0</v>
      </c>
      <c r="R39" s="2234">
        <v>24</v>
      </c>
      <c r="S39" s="31">
        <v>30</v>
      </c>
      <c r="T39" s="125">
        <f t="shared" ref="T39:T45" si="32">SUM(R39-S39)</f>
        <v>-6</v>
      </c>
      <c r="U39" s="2223">
        <v>37</v>
      </c>
      <c r="V39" s="2222">
        <v>34</v>
      </c>
      <c r="W39" s="125">
        <f t="shared" ref="W39:W45" si="33">SUM(U39-V39)</f>
        <v>3</v>
      </c>
      <c r="X39" s="2234">
        <v>17</v>
      </c>
      <c r="Y39" s="2222">
        <v>22</v>
      </c>
      <c r="Z39" s="125">
        <f t="shared" ref="Z39:Z45" si="34">SUM(X39-Y39)</f>
        <v>-5</v>
      </c>
      <c r="AA39" s="2223">
        <v>38</v>
      </c>
      <c r="AB39" s="2222">
        <v>40</v>
      </c>
      <c r="AC39" s="2222">
        <f t="shared" si="25"/>
        <v>-2</v>
      </c>
      <c r="AD39" s="255">
        <v>41</v>
      </c>
      <c r="AE39" s="2220">
        <v>5</v>
      </c>
      <c r="AF39" s="125">
        <f t="shared" si="29"/>
        <v>36</v>
      </c>
      <c r="AH39" s="203"/>
      <c r="AI39" s="203"/>
      <c r="AJ39" s="203"/>
      <c r="AK39" s="203"/>
    </row>
    <row r="40" spans="2:37" ht="13.5" customHeight="1">
      <c r="B40" s="579" t="s">
        <v>755</v>
      </c>
      <c r="C40" s="520">
        <v>168</v>
      </c>
      <c r="D40" s="581">
        <v>144</v>
      </c>
      <c r="E40" s="865">
        <f t="shared" ref="E40" si="35">SUM(C40-D40)</f>
        <v>24</v>
      </c>
      <c r="F40" s="2234">
        <v>17</v>
      </c>
      <c r="G40" s="2222">
        <v>41</v>
      </c>
      <c r="H40" s="125">
        <f t="shared" si="30"/>
        <v>-24</v>
      </c>
      <c r="I40" s="2234">
        <v>4</v>
      </c>
      <c r="J40" s="31">
        <v>5</v>
      </c>
      <c r="K40" s="125">
        <f t="shared" si="31"/>
        <v>-1</v>
      </c>
      <c r="L40" s="2210">
        <v>2</v>
      </c>
      <c r="M40" s="31">
        <v>0</v>
      </c>
      <c r="N40" s="125">
        <f t="shared" ref="N40" si="36">SUM(L40-M40)</f>
        <v>2</v>
      </c>
      <c r="O40" s="2210">
        <v>0</v>
      </c>
      <c r="P40" s="31">
        <v>0</v>
      </c>
      <c r="Q40" s="2223">
        <f t="shared" ref="Q40" si="37">SUM(O40-P40)</f>
        <v>0</v>
      </c>
      <c r="R40" s="2234">
        <v>15</v>
      </c>
      <c r="S40" s="31">
        <v>21</v>
      </c>
      <c r="T40" s="125">
        <f t="shared" si="32"/>
        <v>-6</v>
      </c>
      <c r="U40" s="2223">
        <v>36</v>
      </c>
      <c r="V40" s="2222">
        <v>28</v>
      </c>
      <c r="W40" s="125">
        <f t="shared" si="33"/>
        <v>8</v>
      </c>
      <c r="X40" s="2234">
        <v>16</v>
      </c>
      <c r="Y40" s="2222">
        <v>20</v>
      </c>
      <c r="Z40" s="125">
        <f t="shared" si="34"/>
        <v>-4</v>
      </c>
      <c r="AA40" s="2223">
        <v>42</v>
      </c>
      <c r="AB40" s="2222">
        <v>27</v>
      </c>
      <c r="AC40" s="2222">
        <f t="shared" ref="AC40:AC45" si="38">SUM(AA40-AB40)</f>
        <v>15</v>
      </c>
      <c r="AD40" s="255">
        <v>36</v>
      </c>
      <c r="AE40" s="2220">
        <v>2</v>
      </c>
      <c r="AF40" s="125">
        <f t="shared" si="29"/>
        <v>34</v>
      </c>
      <c r="AH40" s="203"/>
      <c r="AI40" s="203"/>
      <c r="AJ40" s="203"/>
      <c r="AK40" s="203"/>
    </row>
    <row r="41" spans="2:37" ht="13.5" customHeight="1">
      <c r="B41" s="578" t="s">
        <v>770</v>
      </c>
      <c r="C41" s="524">
        <v>161</v>
      </c>
      <c r="D41" s="574">
        <v>237</v>
      </c>
      <c r="E41" s="866">
        <f t="shared" ref="E41:E46" si="39">SUM(C41-D41)</f>
        <v>-76</v>
      </c>
      <c r="F41" s="2237">
        <v>4</v>
      </c>
      <c r="G41" s="2225">
        <v>12</v>
      </c>
      <c r="H41" s="2225">
        <f t="shared" si="30"/>
        <v>-8</v>
      </c>
      <c r="I41" s="2237">
        <v>4</v>
      </c>
      <c r="J41" s="41">
        <v>21</v>
      </c>
      <c r="K41" s="130">
        <f t="shared" si="31"/>
        <v>-17</v>
      </c>
      <c r="L41" s="2249">
        <v>1</v>
      </c>
      <c r="M41" s="41">
        <v>1</v>
      </c>
      <c r="N41" s="130">
        <f t="shared" ref="N41" si="40">SUM(L41-M41)</f>
        <v>0</v>
      </c>
      <c r="O41" s="2249">
        <v>0</v>
      </c>
      <c r="P41" s="41">
        <v>0</v>
      </c>
      <c r="Q41" s="2181">
        <f t="shared" ref="Q41" si="41">SUM(O41-P41)</f>
        <v>0</v>
      </c>
      <c r="R41" s="2237">
        <v>12</v>
      </c>
      <c r="S41" s="41">
        <v>36</v>
      </c>
      <c r="T41" s="130">
        <f t="shared" si="32"/>
        <v>-24</v>
      </c>
      <c r="U41" s="2181">
        <v>35</v>
      </c>
      <c r="V41" s="2225">
        <v>53</v>
      </c>
      <c r="W41" s="2225">
        <f t="shared" si="33"/>
        <v>-18</v>
      </c>
      <c r="X41" s="2237">
        <v>26</v>
      </c>
      <c r="Y41" s="2225">
        <v>37</v>
      </c>
      <c r="Z41" s="130">
        <f t="shared" si="34"/>
        <v>-11</v>
      </c>
      <c r="AA41" s="2181">
        <v>29</v>
      </c>
      <c r="AB41" s="2225">
        <v>63</v>
      </c>
      <c r="AC41" s="2225">
        <f t="shared" si="38"/>
        <v>-34</v>
      </c>
      <c r="AD41" s="257">
        <v>50</v>
      </c>
      <c r="AE41" s="2224">
        <v>14</v>
      </c>
      <c r="AF41" s="130">
        <f t="shared" si="29"/>
        <v>36</v>
      </c>
      <c r="AH41" s="203"/>
      <c r="AI41" s="203"/>
      <c r="AJ41" s="203"/>
      <c r="AK41" s="203"/>
    </row>
    <row r="42" spans="2:37" ht="13.5" customHeight="1">
      <c r="B42" s="579" t="s">
        <v>792</v>
      </c>
      <c r="C42" s="520">
        <v>217</v>
      </c>
      <c r="D42" s="581">
        <v>391</v>
      </c>
      <c r="E42" s="865">
        <f t="shared" si="39"/>
        <v>-174</v>
      </c>
      <c r="F42" s="2234">
        <v>38</v>
      </c>
      <c r="G42" s="2222">
        <v>107</v>
      </c>
      <c r="H42" s="2222">
        <f t="shared" si="30"/>
        <v>-69</v>
      </c>
      <c r="I42" s="2234">
        <v>9</v>
      </c>
      <c r="J42" s="31">
        <v>24</v>
      </c>
      <c r="K42" s="125">
        <f t="shared" si="31"/>
        <v>-15</v>
      </c>
      <c r="L42" s="2210">
        <v>0</v>
      </c>
      <c r="M42" s="31">
        <v>0</v>
      </c>
      <c r="N42" s="125">
        <v>0</v>
      </c>
      <c r="O42" s="2210">
        <v>0</v>
      </c>
      <c r="P42" s="31">
        <v>0</v>
      </c>
      <c r="Q42" s="2223">
        <v>0</v>
      </c>
      <c r="R42" s="2234">
        <v>28</v>
      </c>
      <c r="S42" s="31">
        <v>70</v>
      </c>
      <c r="T42" s="125">
        <f t="shared" si="32"/>
        <v>-42</v>
      </c>
      <c r="U42" s="2223">
        <v>41</v>
      </c>
      <c r="V42" s="2222">
        <v>78</v>
      </c>
      <c r="W42" s="2222">
        <f t="shared" si="33"/>
        <v>-37</v>
      </c>
      <c r="X42" s="2234">
        <v>20</v>
      </c>
      <c r="Y42" s="2222">
        <v>32</v>
      </c>
      <c r="Z42" s="125">
        <f t="shared" si="34"/>
        <v>-12</v>
      </c>
      <c r="AA42" s="2223">
        <v>48</v>
      </c>
      <c r="AB42" s="2222">
        <v>72</v>
      </c>
      <c r="AC42" s="2222">
        <f t="shared" si="38"/>
        <v>-24</v>
      </c>
      <c r="AD42" s="255">
        <v>33</v>
      </c>
      <c r="AE42" s="2220">
        <v>8</v>
      </c>
      <c r="AF42" s="125">
        <f t="shared" si="29"/>
        <v>25</v>
      </c>
      <c r="AH42" s="203"/>
      <c r="AI42" s="203"/>
      <c r="AJ42" s="203"/>
      <c r="AK42" s="203"/>
    </row>
    <row r="43" spans="2:37" ht="13.5" customHeight="1">
      <c r="B43" s="579" t="s">
        <v>798</v>
      </c>
      <c r="C43" s="520">
        <v>177</v>
      </c>
      <c r="D43" s="581">
        <v>121</v>
      </c>
      <c r="E43" s="865">
        <f t="shared" si="39"/>
        <v>56</v>
      </c>
      <c r="F43" s="2234">
        <v>17</v>
      </c>
      <c r="G43" s="2222">
        <v>10</v>
      </c>
      <c r="H43" s="2222">
        <f t="shared" si="30"/>
        <v>7</v>
      </c>
      <c r="I43" s="2234">
        <v>8</v>
      </c>
      <c r="J43" s="31">
        <v>8</v>
      </c>
      <c r="K43" s="125">
        <f t="shared" si="31"/>
        <v>0</v>
      </c>
      <c r="L43" s="2210">
        <v>1</v>
      </c>
      <c r="M43" s="31">
        <v>0</v>
      </c>
      <c r="N43" s="125">
        <v>1</v>
      </c>
      <c r="O43" s="2210">
        <v>0</v>
      </c>
      <c r="P43" s="31">
        <v>0</v>
      </c>
      <c r="Q43" s="125">
        <v>0</v>
      </c>
      <c r="R43" s="123">
        <v>20</v>
      </c>
      <c r="S43" s="31">
        <v>27</v>
      </c>
      <c r="T43" s="125">
        <f t="shared" si="32"/>
        <v>-7</v>
      </c>
      <c r="U43" s="123">
        <v>42</v>
      </c>
      <c r="V43" s="2222">
        <v>27</v>
      </c>
      <c r="W43" s="2222">
        <f t="shared" si="33"/>
        <v>15</v>
      </c>
      <c r="X43" s="2234">
        <v>29</v>
      </c>
      <c r="Y43" s="2222">
        <v>21</v>
      </c>
      <c r="Z43" s="125">
        <f t="shared" si="34"/>
        <v>8</v>
      </c>
      <c r="AA43" s="2223">
        <v>22</v>
      </c>
      <c r="AB43" s="2222">
        <v>22</v>
      </c>
      <c r="AC43" s="2222">
        <f t="shared" si="38"/>
        <v>0</v>
      </c>
      <c r="AD43" s="255">
        <v>38</v>
      </c>
      <c r="AE43" s="2220">
        <v>6</v>
      </c>
      <c r="AF43" s="125">
        <f t="shared" si="29"/>
        <v>32</v>
      </c>
      <c r="AH43" s="203"/>
      <c r="AI43" s="203"/>
      <c r="AJ43" s="203"/>
      <c r="AK43" s="203"/>
    </row>
    <row r="44" spans="2:37" ht="13.5" customHeight="1">
      <c r="B44" s="579" t="s">
        <v>787</v>
      </c>
      <c r="C44" s="120">
        <v>127</v>
      </c>
      <c r="D44" s="121">
        <v>144</v>
      </c>
      <c r="E44" s="122">
        <f t="shared" si="39"/>
        <v>-17</v>
      </c>
      <c r="F44" s="123">
        <v>8</v>
      </c>
      <c r="G44" s="31">
        <v>17</v>
      </c>
      <c r="H44" s="125">
        <f t="shared" si="30"/>
        <v>-9</v>
      </c>
      <c r="I44" s="123">
        <v>5</v>
      </c>
      <c r="J44" s="31">
        <v>14</v>
      </c>
      <c r="K44" s="125">
        <f t="shared" si="31"/>
        <v>-9</v>
      </c>
      <c r="L44" s="258">
        <v>0</v>
      </c>
      <c r="M44" s="31">
        <v>0</v>
      </c>
      <c r="N44" s="125">
        <v>0</v>
      </c>
      <c r="O44" s="258">
        <v>0</v>
      </c>
      <c r="P44" s="31">
        <v>1</v>
      </c>
      <c r="Q44" s="2223">
        <v>-1</v>
      </c>
      <c r="R44" s="2234">
        <v>14</v>
      </c>
      <c r="S44" s="31">
        <v>26</v>
      </c>
      <c r="T44" s="125">
        <f t="shared" si="32"/>
        <v>-12</v>
      </c>
      <c r="U44" s="2223">
        <v>25</v>
      </c>
      <c r="V44" s="31">
        <v>32</v>
      </c>
      <c r="W44" s="125">
        <f t="shared" si="33"/>
        <v>-7</v>
      </c>
      <c r="X44" s="123">
        <v>20</v>
      </c>
      <c r="Y44" s="31">
        <v>20</v>
      </c>
      <c r="Z44" s="125">
        <f t="shared" si="34"/>
        <v>0</v>
      </c>
      <c r="AA44" s="123">
        <v>25</v>
      </c>
      <c r="AB44" s="31">
        <v>30</v>
      </c>
      <c r="AC44" s="125">
        <f t="shared" si="38"/>
        <v>-5</v>
      </c>
      <c r="AD44" s="179">
        <v>30</v>
      </c>
      <c r="AE44" s="82">
        <v>4</v>
      </c>
      <c r="AF44" s="125">
        <f t="shared" si="29"/>
        <v>26</v>
      </c>
      <c r="AH44" s="203"/>
      <c r="AI44" s="203"/>
      <c r="AJ44" s="203"/>
      <c r="AK44" s="203"/>
    </row>
    <row r="45" spans="2:37" ht="13.5" customHeight="1">
      <c r="B45" s="578" t="s">
        <v>799</v>
      </c>
      <c r="C45" s="524">
        <v>159</v>
      </c>
      <c r="D45" s="574">
        <v>316</v>
      </c>
      <c r="E45" s="866">
        <f t="shared" si="39"/>
        <v>-157</v>
      </c>
      <c r="F45" s="2311">
        <v>7</v>
      </c>
      <c r="G45" s="2308">
        <v>29</v>
      </c>
      <c r="H45" s="2308">
        <f t="shared" si="30"/>
        <v>-22</v>
      </c>
      <c r="I45" s="2311">
        <v>7</v>
      </c>
      <c r="J45" s="41">
        <v>19</v>
      </c>
      <c r="K45" s="130">
        <f t="shared" si="31"/>
        <v>-12</v>
      </c>
      <c r="L45" s="2306">
        <v>0</v>
      </c>
      <c r="M45" s="41">
        <v>1</v>
      </c>
      <c r="N45" s="130">
        <f>L45-M45</f>
        <v>-1</v>
      </c>
      <c r="O45" s="2306">
        <v>0</v>
      </c>
      <c r="P45" s="41">
        <v>0</v>
      </c>
      <c r="Q45" s="2309">
        <f>O45-P45</f>
        <v>0</v>
      </c>
      <c r="R45" s="2311">
        <v>12</v>
      </c>
      <c r="S45" s="41">
        <v>46</v>
      </c>
      <c r="T45" s="130">
        <f t="shared" si="32"/>
        <v>-34</v>
      </c>
      <c r="U45" s="2309">
        <v>30</v>
      </c>
      <c r="V45" s="2308">
        <v>82</v>
      </c>
      <c r="W45" s="2308">
        <f t="shared" si="33"/>
        <v>-52</v>
      </c>
      <c r="X45" s="2311">
        <v>29</v>
      </c>
      <c r="Y45" s="2308">
        <v>64</v>
      </c>
      <c r="Z45" s="130">
        <f t="shared" si="34"/>
        <v>-35</v>
      </c>
      <c r="AA45" s="2309">
        <v>34</v>
      </c>
      <c r="AB45" s="2308">
        <v>64</v>
      </c>
      <c r="AC45" s="2308">
        <f t="shared" si="38"/>
        <v>-30</v>
      </c>
      <c r="AD45" s="257">
        <v>40</v>
      </c>
      <c r="AE45" s="2307">
        <v>11</v>
      </c>
      <c r="AF45" s="130">
        <f t="shared" si="29"/>
        <v>29</v>
      </c>
      <c r="AH45" s="203"/>
      <c r="AI45" s="203"/>
      <c r="AJ45" s="203"/>
      <c r="AK45" s="203"/>
    </row>
    <row r="46" spans="2:37" ht="13.5" customHeight="1">
      <c r="B46" s="579" t="s">
        <v>825</v>
      </c>
      <c r="C46" s="2183">
        <v>228</v>
      </c>
      <c r="D46" s="2495">
        <v>335</v>
      </c>
      <c r="E46" s="2909">
        <f t="shared" si="39"/>
        <v>-107</v>
      </c>
      <c r="F46" s="2437">
        <v>24</v>
      </c>
      <c r="G46" s="2434">
        <v>94</v>
      </c>
      <c r="H46" s="2434">
        <f t="shared" ref="H46" si="42">SUM(F46-G46)</f>
        <v>-70</v>
      </c>
      <c r="I46" s="2437">
        <v>12</v>
      </c>
      <c r="J46" s="31">
        <v>24</v>
      </c>
      <c r="K46" s="125">
        <f t="shared" ref="K46" si="43">SUM(I46-J46)</f>
        <v>-12</v>
      </c>
      <c r="L46" s="2432">
        <v>0</v>
      </c>
      <c r="M46" s="31">
        <v>0</v>
      </c>
      <c r="N46" s="125">
        <v>0</v>
      </c>
      <c r="O46" s="2432">
        <v>0</v>
      </c>
      <c r="P46" s="31">
        <v>1</v>
      </c>
      <c r="Q46" s="2435">
        <v>-1</v>
      </c>
      <c r="R46" s="2437">
        <v>29</v>
      </c>
      <c r="S46" s="31">
        <v>53</v>
      </c>
      <c r="T46" s="125">
        <f t="shared" ref="T46" si="44">SUM(R46-S46)</f>
        <v>-24</v>
      </c>
      <c r="U46" s="2435">
        <v>39</v>
      </c>
      <c r="V46" s="2434">
        <v>70</v>
      </c>
      <c r="W46" s="2434">
        <f t="shared" ref="W46" si="45">SUM(U46-V46)</f>
        <v>-31</v>
      </c>
      <c r="X46" s="2437">
        <v>22</v>
      </c>
      <c r="Y46" s="2434">
        <v>33</v>
      </c>
      <c r="Z46" s="125">
        <f t="shared" ref="Z46" si="46">SUM(X46-Y46)</f>
        <v>-11</v>
      </c>
      <c r="AA46" s="2435">
        <v>43</v>
      </c>
      <c r="AB46" s="2434">
        <v>56</v>
      </c>
      <c r="AC46" s="2434">
        <f t="shared" ref="AC46" si="47">SUM(AA46-AB46)</f>
        <v>-13</v>
      </c>
      <c r="AD46" s="255">
        <v>59</v>
      </c>
      <c r="AE46" s="2433">
        <v>4</v>
      </c>
      <c r="AF46" s="125">
        <f t="shared" ref="AF46" si="48">SUM(AD46-AE46)</f>
        <v>55</v>
      </c>
      <c r="AG46" s="1723"/>
      <c r="AH46" s="1722"/>
      <c r="AI46" s="1722"/>
      <c r="AJ46" s="1722"/>
      <c r="AK46" s="1722"/>
    </row>
    <row r="47" spans="2:37" ht="13.5" customHeight="1">
      <c r="B47" s="579" t="s">
        <v>829</v>
      </c>
      <c r="C47" s="120">
        <v>181</v>
      </c>
      <c r="D47" s="2488">
        <v>122</v>
      </c>
      <c r="E47" s="122">
        <f t="shared" ref="E47:E56" si="49">SUM(C47-D47)</f>
        <v>59</v>
      </c>
      <c r="F47" s="123">
        <v>19</v>
      </c>
      <c r="G47" s="31">
        <v>13</v>
      </c>
      <c r="H47" s="125">
        <f t="shared" ref="H47:H56" si="50">SUM(F47-G47)</f>
        <v>6</v>
      </c>
      <c r="I47" s="123">
        <v>7</v>
      </c>
      <c r="J47" s="31">
        <v>15</v>
      </c>
      <c r="K47" s="125">
        <f t="shared" ref="K47:K56" si="51">SUM(I47-J47)</f>
        <v>-8</v>
      </c>
      <c r="L47" s="2485">
        <v>0</v>
      </c>
      <c r="M47" s="31">
        <v>0</v>
      </c>
      <c r="N47" s="125">
        <v>0</v>
      </c>
      <c r="O47" s="258">
        <v>0</v>
      </c>
      <c r="P47" s="31">
        <v>0</v>
      </c>
      <c r="Q47" s="125">
        <v>0</v>
      </c>
      <c r="R47" s="123">
        <v>23</v>
      </c>
      <c r="S47" s="31">
        <v>19</v>
      </c>
      <c r="T47" s="125">
        <f t="shared" ref="T47:T56" si="52">SUM(R47-S47)</f>
        <v>4</v>
      </c>
      <c r="U47" s="123">
        <v>33</v>
      </c>
      <c r="V47" s="31">
        <v>22</v>
      </c>
      <c r="W47" s="125">
        <f t="shared" ref="W47:W56" si="53">SUM(U47-V47)</f>
        <v>11</v>
      </c>
      <c r="X47" s="123">
        <v>24</v>
      </c>
      <c r="Y47" s="31">
        <v>24</v>
      </c>
      <c r="Z47" s="125">
        <f t="shared" ref="Z47:Z56" si="54">SUM(X47-Y47)</f>
        <v>0</v>
      </c>
      <c r="AA47" s="123">
        <v>31</v>
      </c>
      <c r="AB47" s="31">
        <v>26</v>
      </c>
      <c r="AC47" s="125">
        <f t="shared" ref="AC47:AC56" si="55">SUM(AA47-AB47)</f>
        <v>5</v>
      </c>
      <c r="AD47" s="179">
        <v>44</v>
      </c>
      <c r="AE47" s="82">
        <v>3</v>
      </c>
      <c r="AF47" s="125">
        <f t="shared" ref="AF47:AF57" si="56">SUM(AD47-AE47)</f>
        <v>41</v>
      </c>
      <c r="AG47" s="1723"/>
      <c r="AH47" s="2744"/>
      <c r="AI47" s="1722"/>
      <c r="AJ47" s="1722"/>
      <c r="AK47" s="1722"/>
    </row>
    <row r="48" spans="2:37" ht="13.5" customHeight="1">
      <c r="B48" s="579" t="s">
        <v>844</v>
      </c>
      <c r="C48" s="120">
        <v>114</v>
      </c>
      <c r="D48" s="31">
        <v>102</v>
      </c>
      <c r="E48" s="122">
        <f t="shared" si="49"/>
        <v>12</v>
      </c>
      <c r="F48" s="2488">
        <v>5</v>
      </c>
      <c r="G48" s="350">
        <v>9</v>
      </c>
      <c r="H48" s="125">
        <f t="shared" si="50"/>
        <v>-4</v>
      </c>
      <c r="I48" s="2488">
        <v>5</v>
      </c>
      <c r="J48" s="2487">
        <v>7</v>
      </c>
      <c r="K48" s="125">
        <f t="shared" si="51"/>
        <v>-2</v>
      </c>
      <c r="L48" s="2486">
        <v>0</v>
      </c>
      <c r="M48" s="828">
        <v>0</v>
      </c>
      <c r="N48" s="124">
        <v>0</v>
      </c>
      <c r="O48" s="123">
        <v>0</v>
      </c>
      <c r="P48" s="31">
        <v>0</v>
      </c>
      <c r="Q48" s="2489">
        <v>0</v>
      </c>
      <c r="R48" s="123">
        <v>12</v>
      </c>
      <c r="S48" s="2487">
        <v>14</v>
      </c>
      <c r="T48" s="125">
        <f t="shared" si="52"/>
        <v>-2</v>
      </c>
      <c r="U48" s="123">
        <v>18</v>
      </c>
      <c r="V48" s="2487">
        <v>27</v>
      </c>
      <c r="W48" s="125">
        <f t="shared" si="53"/>
        <v>-9</v>
      </c>
      <c r="X48" s="123">
        <v>10</v>
      </c>
      <c r="Y48" s="2487">
        <v>15</v>
      </c>
      <c r="Z48" s="125">
        <f t="shared" si="54"/>
        <v>-5</v>
      </c>
      <c r="AA48" s="123">
        <v>30</v>
      </c>
      <c r="AB48" s="2487">
        <v>28</v>
      </c>
      <c r="AC48" s="125">
        <f t="shared" si="55"/>
        <v>2</v>
      </c>
      <c r="AD48" s="123">
        <v>34</v>
      </c>
      <c r="AE48" s="2487">
        <v>2</v>
      </c>
      <c r="AF48" s="125">
        <f t="shared" si="56"/>
        <v>32</v>
      </c>
      <c r="AG48" s="1723"/>
      <c r="AH48" s="2744"/>
      <c r="AI48" s="1722"/>
      <c r="AJ48" s="1722"/>
      <c r="AK48" s="1722"/>
    </row>
    <row r="49" spans="2:37" ht="13.5" customHeight="1">
      <c r="B49" s="578" t="s">
        <v>845</v>
      </c>
      <c r="C49" s="524">
        <v>162</v>
      </c>
      <c r="D49" s="574">
        <v>188</v>
      </c>
      <c r="E49" s="866">
        <f t="shared" si="49"/>
        <v>-26</v>
      </c>
      <c r="F49" s="3009">
        <v>10</v>
      </c>
      <c r="G49" s="3004">
        <v>11</v>
      </c>
      <c r="H49" s="3004">
        <f t="shared" si="50"/>
        <v>-1</v>
      </c>
      <c r="I49" s="3009">
        <v>3</v>
      </c>
      <c r="J49" s="41">
        <v>15</v>
      </c>
      <c r="K49" s="130">
        <f t="shared" si="51"/>
        <v>-12</v>
      </c>
      <c r="L49" s="2997">
        <v>0</v>
      </c>
      <c r="M49" s="41">
        <v>0</v>
      </c>
      <c r="N49" s="130">
        <v>0</v>
      </c>
      <c r="O49" s="2997">
        <v>0</v>
      </c>
      <c r="P49" s="41">
        <v>2</v>
      </c>
      <c r="Q49" s="3005">
        <v>-2</v>
      </c>
      <c r="R49" s="3009">
        <v>17</v>
      </c>
      <c r="S49" s="41">
        <v>37</v>
      </c>
      <c r="T49" s="130">
        <f t="shared" si="52"/>
        <v>-20</v>
      </c>
      <c r="U49" s="3005">
        <v>34</v>
      </c>
      <c r="V49" s="3004">
        <v>39</v>
      </c>
      <c r="W49" s="3004">
        <f t="shared" si="53"/>
        <v>-5</v>
      </c>
      <c r="X49" s="3009">
        <v>24</v>
      </c>
      <c r="Y49" s="3004">
        <v>38</v>
      </c>
      <c r="Z49" s="130">
        <f t="shared" si="54"/>
        <v>-14</v>
      </c>
      <c r="AA49" s="3005">
        <v>28</v>
      </c>
      <c r="AB49" s="3004">
        <v>39</v>
      </c>
      <c r="AC49" s="3004">
        <f t="shared" si="55"/>
        <v>-11</v>
      </c>
      <c r="AD49" s="257">
        <v>46</v>
      </c>
      <c r="AE49" s="3000">
        <v>7</v>
      </c>
      <c r="AF49" s="130">
        <f t="shared" si="56"/>
        <v>39</v>
      </c>
      <c r="AG49" s="1723"/>
      <c r="AH49" s="1722"/>
      <c r="AI49" s="1722"/>
      <c r="AJ49" s="1722"/>
      <c r="AK49" s="1722"/>
    </row>
    <row r="50" spans="2:37" ht="13.5" customHeight="1">
      <c r="B50" s="579" t="s">
        <v>846</v>
      </c>
      <c r="C50" s="2183">
        <v>305</v>
      </c>
      <c r="D50" s="2495">
        <v>339</v>
      </c>
      <c r="E50" s="2909">
        <f t="shared" si="49"/>
        <v>-34</v>
      </c>
      <c r="F50" s="3010">
        <v>74</v>
      </c>
      <c r="G50" s="3001">
        <v>100</v>
      </c>
      <c r="H50" s="3001">
        <f t="shared" si="50"/>
        <v>-26</v>
      </c>
      <c r="I50" s="3010">
        <v>12</v>
      </c>
      <c r="J50" s="31">
        <v>24</v>
      </c>
      <c r="K50" s="125">
        <f t="shared" si="51"/>
        <v>-12</v>
      </c>
      <c r="L50" s="2998">
        <v>0</v>
      </c>
      <c r="M50" s="31">
        <v>0</v>
      </c>
      <c r="N50" s="125">
        <v>0</v>
      </c>
      <c r="O50" s="2998">
        <v>0</v>
      </c>
      <c r="P50" s="31">
        <v>0</v>
      </c>
      <c r="Q50" s="3002">
        <v>0</v>
      </c>
      <c r="R50" s="3010">
        <v>31</v>
      </c>
      <c r="S50" s="31">
        <v>64</v>
      </c>
      <c r="T50" s="125">
        <f t="shared" si="52"/>
        <v>-33</v>
      </c>
      <c r="U50" s="3002">
        <v>31</v>
      </c>
      <c r="V50" s="3001">
        <v>62</v>
      </c>
      <c r="W50" s="3001">
        <f t="shared" si="53"/>
        <v>-31</v>
      </c>
      <c r="X50" s="3010">
        <v>43</v>
      </c>
      <c r="Y50" s="3001">
        <v>23</v>
      </c>
      <c r="Z50" s="125">
        <f t="shared" si="54"/>
        <v>20</v>
      </c>
      <c r="AA50" s="3002">
        <v>69</v>
      </c>
      <c r="AB50" s="3001">
        <v>61</v>
      </c>
      <c r="AC50" s="3001">
        <f t="shared" si="55"/>
        <v>8</v>
      </c>
      <c r="AD50" s="255">
        <v>45</v>
      </c>
      <c r="AE50" s="3003">
        <v>5</v>
      </c>
      <c r="AF50" s="125">
        <f t="shared" si="56"/>
        <v>40</v>
      </c>
      <c r="AG50" s="1723"/>
      <c r="AH50" s="1722"/>
      <c r="AI50" s="1722"/>
      <c r="AJ50" s="1722"/>
      <c r="AK50" s="1722"/>
    </row>
    <row r="51" spans="2:37" ht="13.5" customHeight="1">
      <c r="B51" s="579" t="s">
        <v>868</v>
      </c>
      <c r="C51" s="520">
        <v>221</v>
      </c>
      <c r="D51" s="121">
        <v>140</v>
      </c>
      <c r="E51" s="2494">
        <f t="shared" ref="E51" si="57">SUM(C51-D51)</f>
        <v>81</v>
      </c>
      <c r="F51" s="2880">
        <v>35</v>
      </c>
      <c r="G51" s="121">
        <v>16</v>
      </c>
      <c r="H51" s="2881">
        <f t="shared" ref="H51" si="58">SUM(F51-G51)</f>
        <v>19</v>
      </c>
      <c r="I51" s="123">
        <v>6</v>
      </c>
      <c r="J51" s="31">
        <v>7</v>
      </c>
      <c r="K51" s="2881">
        <f t="shared" ref="K51" si="59">SUM(I51-J51)</f>
        <v>-1</v>
      </c>
      <c r="L51" s="258">
        <v>0</v>
      </c>
      <c r="M51" s="828">
        <v>0</v>
      </c>
      <c r="N51" s="2910">
        <v>0</v>
      </c>
      <c r="O51" s="123">
        <v>0</v>
      </c>
      <c r="P51" s="31">
        <v>0</v>
      </c>
      <c r="Q51" s="2881">
        <v>0</v>
      </c>
      <c r="R51" s="123">
        <v>23</v>
      </c>
      <c r="S51" s="31">
        <v>32</v>
      </c>
      <c r="T51" s="2872">
        <f t="shared" ref="T51" si="60">SUM(R51-S51)</f>
        <v>-9</v>
      </c>
      <c r="U51" s="123">
        <v>33</v>
      </c>
      <c r="V51" s="31">
        <v>33</v>
      </c>
      <c r="W51" s="2881">
        <f t="shared" ref="W51" si="61">SUM(U51-V51)</f>
        <v>0</v>
      </c>
      <c r="X51" s="123">
        <v>30</v>
      </c>
      <c r="Y51" s="31">
        <v>19</v>
      </c>
      <c r="Z51" s="2881">
        <f t="shared" ref="Z51" si="62">SUM(X51-Y51)</f>
        <v>11</v>
      </c>
      <c r="AA51" s="123">
        <v>47</v>
      </c>
      <c r="AB51" s="2802">
        <v>32</v>
      </c>
      <c r="AC51" s="125">
        <f t="shared" ref="AC51" si="63">SUM(AA51-AB51)</f>
        <v>15</v>
      </c>
      <c r="AD51" s="123">
        <v>47</v>
      </c>
      <c r="AE51" s="2802">
        <v>1</v>
      </c>
      <c r="AF51" s="125">
        <f t="shared" ref="AF51" si="64">SUM(AD51-AE51)</f>
        <v>46</v>
      </c>
      <c r="AG51" s="1723"/>
      <c r="AH51" s="3364"/>
      <c r="AI51" s="1722"/>
      <c r="AJ51" s="1722"/>
      <c r="AK51" s="1722"/>
    </row>
    <row r="52" spans="2:37" ht="13.5" customHeight="1">
      <c r="B52" s="579" t="s">
        <v>881</v>
      </c>
      <c r="C52" s="520">
        <v>158</v>
      </c>
      <c r="D52" s="121">
        <v>118</v>
      </c>
      <c r="E52" s="2494">
        <f t="shared" si="49"/>
        <v>40</v>
      </c>
      <c r="F52" s="2880">
        <v>16</v>
      </c>
      <c r="G52" s="121">
        <v>11</v>
      </c>
      <c r="H52" s="2881">
        <f t="shared" si="50"/>
        <v>5</v>
      </c>
      <c r="I52" s="123">
        <v>2</v>
      </c>
      <c r="J52" s="31">
        <v>6</v>
      </c>
      <c r="K52" s="2881">
        <f t="shared" si="51"/>
        <v>-4</v>
      </c>
      <c r="L52" s="258">
        <v>0</v>
      </c>
      <c r="M52" s="828">
        <v>0</v>
      </c>
      <c r="N52" s="2910">
        <v>0</v>
      </c>
      <c r="O52" s="123">
        <v>0</v>
      </c>
      <c r="P52" s="31">
        <v>0</v>
      </c>
      <c r="Q52" s="2881">
        <v>0</v>
      </c>
      <c r="R52" s="123">
        <v>23</v>
      </c>
      <c r="S52" s="31">
        <v>15</v>
      </c>
      <c r="T52" s="2872">
        <f t="shared" si="52"/>
        <v>8</v>
      </c>
      <c r="U52" s="123">
        <v>21</v>
      </c>
      <c r="V52" s="31">
        <v>31</v>
      </c>
      <c r="W52" s="2881">
        <f t="shared" si="53"/>
        <v>-10</v>
      </c>
      <c r="X52" s="123">
        <v>33</v>
      </c>
      <c r="Y52" s="31">
        <v>17</v>
      </c>
      <c r="Z52" s="2881">
        <f t="shared" si="54"/>
        <v>16</v>
      </c>
      <c r="AA52" s="123">
        <v>27</v>
      </c>
      <c r="AB52" s="2873">
        <v>35</v>
      </c>
      <c r="AC52" s="125">
        <f t="shared" si="55"/>
        <v>-8</v>
      </c>
      <c r="AD52" s="123">
        <v>36</v>
      </c>
      <c r="AE52" s="2873">
        <v>3</v>
      </c>
      <c r="AF52" s="125">
        <f t="shared" si="56"/>
        <v>33</v>
      </c>
      <c r="AG52" s="1722"/>
      <c r="AH52" s="3364"/>
      <c r="AI52" s="1722"/>
      <c r="AJ52" s="1722"/>
      <c r="AK52" s="1722"/>
    </row>
    <row r="53" spans="2:37" ht="13.5" customHeight="1">
      <c r="B53" s="578" t="s">
        <v>898</v>
      </c>
      <c r="C53" s="524">
        <v>175</v>
      </c>
      <c r="D53" s="574">
        <v>204</v>
      </c>
      <c r="E53" s="866">
        <f t="shared" si="49"/>
        <v>-29</v>
      </c>
      <c r="F53" s="3009">
        <v>11</v>
      </c>
      <c r="G53" s="3004">
        <v>21</v>
      </c>
      <c r="H53" s="3004">
        <f t="shared" si="50"/>
        <v>-10</v>
      </c>
      <c r="I53" s="3009">
        <v>5</v>
      </c>
      <c r="J53" s="41">
        <v>11</v>
      </c>
      <c r="K53" s="130">
        <f t="shared" si="51"/>
        <v>-6</v>
      </c>
      <c r="L53" s="2997">
        <v>0</v>
      </c>
      <c r="M53" s="41">
        <v>1</v>
      </c>
      <c r="N53" s="130">
        <f>L53-M53</f>
        <v>-1</v>
      </c>
      <c r="O53" s="2997">
        <v>0</v>
      </c>
      <c r="P53" s="41">
        <v>1</v>
      </c>
      <c r="Q53" s="3005">
        <f>O53-P53</f>
        <v>-1</v>
      </c>
      <c r="R53" s="3009">
        <v>7</v>
      </c>
      <c r="S53" s="41">
        <v>31</v>
      </c>
      <c r="T53" s="130">
        <f t="shared" si="52"/>
        <v>-24</v>
      </c>
      <c r="U53" s="3005">
        <v>37</v>
      </c>
      <c r="V53" s="3004">
        <v>57</v>
      </c>
      <c r="W53" s="3004">
        <f t="shared" si="53"/>
        <v>-20</v>
      </c>
      <c r="X53" s="3009">
        <v>47</v>
      </c>
      <c r="Y53" s="3004">
        <v>33</v>
      </c>
      <c r="Z53" s="130">
        <f t="shared" si="54"/>
        <v>14</v>
      </c>
      <c r="AA53" s="3005">
        <v>26</v>
      </c>
      <c r="AB53" s="3004">
        <v>44</v>
      </c>
      <c r="AC53" s="3004">
        <f t="shared" si="55"/>
        <v>-18</v>
      </c>
      <c r="AD53" s="257">
        <v>42</v>
      </c>
      <c r="AE53" s="3000">
        <v>5</v>
      </c>
      <c r="AF53" s="130">
        <f t="shared" si="56"/>
        <v>37</v>
      </c>
      <c r="AG53" s="1723"/>
      <c r="AH53" s="1722"/>
      <c r="AI53" s="1722"/>
      <c r="AJ53" s="1722"/>
      <c r="AK53" s="1722"/>
    </row>
    <row r="54" spans="2:37" ht="13.5" customHeight="1">
      <c r="B54" s="579" t="s">
        <v>905</v>
      </c>
      <c r="C54" s="2183">
        <v>278</v>
      </c>
      <c r="D54" s="2495">
        <v>355</v>
      </c>
      <c r="E54" s="2909">
        <f t="shared" si="49"/>
        <v>-77</v>
      </c>
      <c r="F54" s="3428">
        <v>57</v>
      </c>
      <c r="G54" s="3423">
        <v>105</v>
      </c>
      <c r="H54" s="3423">
        <f t="shared" si="50"/>
        <v>-48</v>
      </c>
      <c r="I54" s="3428">
        <v>16</v>
      </c>
      <c r="J54" s="31">
        <v>24</v>
      </c>
      <c r="K54" s="125">
        <f t="shared" si="51"/>
        <v>-8</v>
      </c>
      <c r="L54" s="3422">
        <v>0</v>
      </c>
      <c r="M54" s="31">
        <v>0</v>
      </c>
      <c r="N54" s="125">
        <f>L54-M54</f>
        <v>0</v>
      </c>
      <c r="O54" s="3422">
        <v>0</v>
      </c>
      <c r="P54" s="31">
        <v>1</v>
      </c>
      <c r="Q54" s="3424">
        <f>O54-P54</f>
        <v>-1</v>
      </c>
      <c r="R54" s="3428">
        <v>32</v>
      </c>
      <c r="S54" s="31">
        <v>50</v>
      </c>
      <c r="T54" s="125">
        <f t="shared" si="52"/>
        <v>-18</v>
      </c>
      <c r="U54" s="3424">
        <v>34</v>
      </c>
      <c r="V54" s="3423">
        <v>54</v>
      </c>
      <c r="W54" s="3423">
        <f t="shared" si="53"/>
        <v>-20</v>
      </c>
      <c r="X54" s="3428">
        <v>45</v>
      </c>
      <c r="Y54" s="3423">
        <v>45</v>
      </c>
      <c r="Z54" s="125">
        <f t="shared" si="54"/>
        <v>0</v>
      </c>
      <c r="AA54" s="3424">
        <v>51</v>
      </c>
      <c r="AB54" s="3423">
        <v>72</v>
      </c>
      <c r="AC54" s="3423">
        <f t="shared" si="55"/>
        <v>-21</v>
      </c>
      <c r="AD54" s="255">
        <v>43</v>
      </c>
      <c r="AE54" s="3425">
        <v>4</v>
      </c>
      <c r="AF54" s="125">
        <f t="shared" si="56"/>
        <v>39</v>
      </c>
      <c r="AG54" s="1723"/>
      <c r="AH54" s="3439">
        <f t="shared" ref="AH54:AJ54" si="65">C54-F54-I54-L54-O54-R54-U54-X54-AD54</f>
        <v>51</v>
      </c>
      <c r="AI54" s="3439">
        <f t="shared" si="65"/>
        <v>72</v>
      </c>
      <c r="AJ54" s="3439">
        <f t="shared" si="65"/>
        <v>-21</v>
      </c>
      <c r="AK54" s="1722"/>
    </row>
    <row r="55" spans="2:37" ht="13.5" customHeight="1">
      <c r="B55" s="579" t="s">
        <v>919</v>
      </c>
      <c r="C55" s="520">
        <v>200</v>
      </c>
      <c r="D55" s="121">
        <v>133</v>
      </c>
      <c r="E55" s="2494">
        <f t="shared" si="49"/>
        <v>67</v>
      </c>
      <c r="F55" s="3692">
        <v>28</v>
      </c>
      <c r="G55" s="121">
        <v>22</v>
      </c>
      <c r="H55" s="3693">
        <f t="shared" si="50"/>
        <v>6</v>
      </c>
      <c r="I55" s="123">
        <v>8</v>
      </c>
      <c r="J55" s="31">
        <v>8</v>
      </c>
      <c r="K55" s="3693">
        <f t="shared" si="51"/>
        <v>0</v>
      </c>
      <c r="L55" s="258">
        <v>2</v>
      </c>
      <c r="M55" s="828">
        <v>0</v>
      </c>
      <c r="N55" s="2910">
        <f>L55-M55</f>
        <v>2</v>
      </c>
      <c r="O55" s="123">
        <v>0</v>
      </c>
      <c r="P55" s="31">
        <v>0</v>
      </c>
      <c r="Q55" s="3693">
        <f>O55-P55</f>
        <v>0</v>
      </c>
      <c r="R55" s="123">
        <v>28</v>
      </c>
      <c r="S55" s="31">
        <v>31</v>
      </c>
      <c r="T55" s="3685">
        <f t="shared" si="52"/>
        <v>-3</v>
      </c>
      <c r="U55" s="123">
        <v>28</v>
      </c>
      <c r="V55" s="31">
        <v>23</v>
      </c>
      <c r="W55" s="3693">
        <f t="shared" si="53"/>
        <v>5</v>
      </c>
      <c r="X55" s="123">
        <v>20</v>
      </c>
      <c r="Y55" s="31">
        <v>23</v>
      </c>
      <c r="Z55" s="3693">
        <f t="shared" si="54"/>
        <v>-3</v>
      </c>
      <c r="AA55" s="123">
        <v>35</v>
      </c>
      <c r="AB55" s="3686">
        <v>23</v>
      </c>
      <c r="AC55" s="125">
        <f t="shared" si="55"/>
        <v>12</v>
      </c>
      <c r="AD55" s="123">
        <v>51</v>
      </c>
      <c r="AE55" s="3686">
        <v>3</v>
      </c>
      <c r="AF55" s="125">
        <f t="shared" si="56"/>
        <v>48</v>
      </c>
      <c r="AG55" s="1723"/>
      <c r="AH55" s="3686"/>
      <c r="AI55" s="1722"/>
      <c r="AJ55" s="1722"/>
      <c r="AK55" s="1722"/>
    </row>
    <row r="56" spans="2:37" ht="13.5" customHeight="1">
      <c r="B56" s="579" t="s">
        <v>926</v>
      </c>
      <c r="C56" s="520">
        <v>122</v>
      </c>
      <c r="D56" s="121">
        <v>99</v>
      </c>
      <c r="E56" s="2494">
        <f t="shared" si="49"/>
        <v>23</v>
      </c>
      <c r="F56" s="4162">
        <v>13</v>
      </c>
      <c r="G56" s="121">
        <v>10</v>
      </c>
      <c r="H56" s="4163">
        <f t="shared" si="50"/>
        <v>3</v>
      </c>
      <c r="I56" s="123">
        <v>5</v>
      </c>
      <c r="J56" s="31">
        <v>5</v>
      </c>
      <c r="K56" s="4163">
        <f t="shared" si="51"/>
        <v>0</v>
      </c>
      <c r="L56" s="258">
        <v>0</v>
      </c>
      <c r="M56" s="828">
        <v>0</v>
      </c>
      <c r="N56" s="2910">
        <f>L56-M56</f>
        <v>0</v>
      </c>
      <c r="O56" s="123">
        <v>0</v>
      </c>
      <c r="P56" s="31">
        <v>0</v>
      </c>
      <c r="Q56" s="4163">
        <f>O56-P56</f>
        <v>0</v>
      </c>
      <c r="R56" s="123">
        <v>14</v>
      </c>
      <c r="S56" s="31">
        <v>20</v>
      </c>
      <c r="T56" s="4155">
        <f t="shared" si="52"/>
        <v>-6</v>
      </c>
      <c r="U56" s="123">
        <v>27</v>
      </c>
      <c r="V56" s="31">
        <v>21</v>
      </c>
      <c r="W56" s="4163">
        <f t="shared" si="53"/>
        <v>6</v>
      </c>
      <c r="X56" s="123">
        <v>10</v>
      </c>
      <c r="Y56" s="31">
        <v>17</v>
      </c>
      <c r="Z56" s="4163">
        <f t="shared" si="54"/>
        <v>-7</v>
      </c>
      <c r="AA56" s="123">
        <v>27</v>
      </c>
      <c r="AB56" s="4156">
        <v>21</v>
      </c>
      <c r="AC56" s="125">
        <f t="shared" si="55"/>
        <v>6</v>
      </c>
      <c r="AD56" s="123">
        <v>26</v>
      </c>
      <c r="AE56" s="4156">
        <v>5</v>
      </c>
      <c r="AF56" s="125">
        <f t="shared" si="56"/>
        <v>21</v>
      </c>
      <c r="AG56" s="1722"/>
      <c r="AH56" s="4218">
        <f t="shared" ref="AH56" si="66">C56-F56-I56-L56-O56-R56-U56-X56-AD56</f>
        <v>27</v>
      </c>
      <c r="AI56" s="3439">
        <f t="shared" ref="AI56" si="67">D56-G56-J56-M56-P56-S56-V56-Y56-AE56</f>
        <v>21</v>
      </c>
      <c r="AJ56" s="3439">
        <f t="shared" ref="AJ56" si="68">E56-H56-K56-N56-Q56-T56-W56-Z56-AF56</f>
        <v>6</v>
      </c>
      <c r="AK56" s="1722"/>
    </row>
    <row r="57" spans="2:37" s="2866" customFormat="1" ht="13.5" customHeight="1" thickBot="1">
      <c r="B57" s="3380" t="s">
        <v>936</v>
      </c>
      <c r="C57" s="3381">
        <v>173</v>
      </c>
      <c r="D57" s="3368">
        <v>206</v>
      </c>
      <c r="E57" s="3382">
        <f t="shared" ref="E57" si="69">SUM(C57-D57)</f>
        <v>-33</v>
      </c>
      <c r="F57" s="3383">
        <v>30</v>
      </c>
      <c r="G57" s="3368">
        <v>27</v>
      </c>
      <c r="H57" s="3384">
        <f t="shared" ref="H57" si="70">SUM(F57-G57)</f>
        <v>3</v>
      </c>
      <c r="I57" s="132">
        <v>4</v>
      </c>
      <c r="J57" s="52">
        <v>11</v>
      </c>
      <c r="K57" s="3384">
        <f t="shared" ref="K57" si="71">SUM(I57-J57)</f>
        <v>-7</v>
      </c>
      <c r="L57" s="3385">
        <v>0</v>
      </c>
      <c r="M57" s="3376">
        <v>1</v>
      </c>
      <c r="N57" s="3386">
        <f>L57-M57</f>
        <v>-1</v>
      </c>
      <c r="O57" s="132">
        <v>0</v>
      </c>
      <c r="P57" s="52">
        <v>1</v>
      </c>
      <c r="Q57" s="3386">
        <f>O57-P57</f>
        <v>-1</v>
      </c>
      <c r="R57" s="132">
        <v>12</v>
      </c>
      <c r="S57" s="52">
        <v>24</v>
      </c>
      <c r="T57" s="3387">
        <f t="shared" ref="T57" si="72">SUM(R57-S57)</f>
        <v>-12</v>
      </c>
      <c r="U57" s="132">
        <v>35</v>
      </c>
      <c r="V57" s="52">
        <v>43</v>
      </c>
      <c r="W57" s="3384">
        <f t="shared" ref="W57" si="73">SUM(U57-V57)</f>
        <v>-8</v>
      </c>
      <c r="X57" s="132">
        <v>19</v>
      </c>
      <c r="Y57" s="52">
        <v>30</v>
      </c>
      <c r="Z57" s="3384">
        <f t="shared" ref="Z57" si="74">SUM(X57-Y57)</f>
        <v>-11</v>
      </c>
      <c r="AA57" s="132">
        <v>39</v>
      </c>
      <c r="AB57" s="3388">
        <v>63</v>
      </c>
      <c r="AC57" s="3386">
        <f t="shared" ref="AC57" si="75">SUM(AA57-AB57)</f>
        <v>-24</v>
      </c>
      <c r="AD57" s="132">
        <v>34</v>
      </c>
      <c r="AE57" s="3388">
        <v>6</v>
      </c>
      <c r="AF57" s="3386">
        <f t="shared" si="56"/>
        <v>28</v>
      </c>
      <c r="AG57" s="3018"/>
      <c r="AH57" s="4218">
        <f>C57-F57-I57-L57-O57-R57-U57-X57-AD57</f>
        <v>39</v>
      </c>
      <c r="AI57" s="3439">
        <f>D57-G57-J57-M57-P57-S57-V57-Y57-AE57</f>
        <v>63</v>
      </c>
      <c r="AJ57" s="3439">
        <f>E57-H57-K57-N57-Q57-T57-W57-Z57-AF57</f>
        <v>-24</v>
      </c>
      <c r="AK57" s="1722"/>
    </row>
    <row r="58" spans="2:37">
      <c r="B58" s="23" t="s">
        <v>800</v>
      </c>
      <c r="E58" s="23"/>
      <c r="I58" s="350"/>
      <c r="J58" s="55"/>
      <c r="K58" s="523"/>
      <c r="L58" s="418"/>
      <c r="M58" s="418"/>
      <c r="N58" s="523"/>
      <c r="O58" s="418"/>
      <c r="P58" s="418"/>
      <c r="T58" s="20"/>
      <c r="W58" s="20"/>
      <c r="Z58" s="20"/>
      <c r="AA58" s="20"/>
      <c r="AB58" s="203"/>
      <c r="AC58" s="204"/>
      <c r="AF58" s="20"/>
      <c r="AG58" s="1723"/>
      <c r="AH58" s="3364"/>
      <c r="AI58" s="1723"/>
      <c r="AJ58" s="1722"/>
      <c r="AK58" s="1723"/>
    </row>
    <row r="59" spans="2:37">
      <c r="B59" s="4306" t="s">
        <v>928</v>
      </c>
      <c r="C59" s="4307"/>
      <c r="D59" s="4307"/>
      <c r="E59" s="4307"/>
      <c r="F59" s="4307"/>
      <c r="G59" s="4307"/>
      <c r="H59" s="4307"/>
      <c r="I59" s="4307"/>
      <c r="J59" s="4307"/>
      <c r="K59" s="4307"/>
      <c r="L59" s="4307"/>
      <c r="M59" s="4307"/>
      <c r="N59" s="4307"/>
      <c r="O59" s="4307"/>
      <c r="P59" s="4307"/>
      <c r="Q59" s="4307"/>
      <c r="R59" s="4307"/>
      <c r="S59" s="4307"/>
      <c r="T59" s="4307"/>
      <c r="U59" s="4307"/>
      <c r="V59" s="4384"/>
      <c r="W59" s="4384"/>
      <c r="X59" s="4384"/>
      <c r="Y59" s="4384"/>
      <c r="Z59" s="777"/>
      <c r="AA59" s="750"/>
      <c r="AB59" s="203"/>
      <c r="AC59" s="750"/>
      <c r="AD59" s="777"/>
      <c r="AE59" s="777"/>
      <c r="AF59" s="750"/>
      <c r="AG59" s="750"/>
      <c r="AH59" s="2487"/>
      <c r="AI59" s="1968"/>
      <c r="AJ59" s="203"/>
    </row>
    <row r="60" spans="2:37">
      <c r="B60" s="413"/>
      <c r="C60" s="413"/>
      <c r="F60" s="413"/>
      <c r="G60" s="413"/>
      <c r="H60" s="413"/>
      <c r="I60"/>
      <c r="J60"/>
      <c r="N60" s="23"/>
      <c r="R60"/>
      <c r="V60" s="3"/>
      <c r="W60" s="418"/>
      <c r="AG60" s="203"/>
      <c r="AH60" s="203"/>
      <c r="AI60" s="203"/>
      <c r="AJ60" s="203"/>
    </row>
    <row r="61" spans="2:37">
      <c r="B61" s="413"/>
      <c r="C61" s="413"/>
      <c r="D61" s="413"/>
      <c r="E61" s="182"/>
      <c r="F61" s="413"/>
      <c r="G61" s="413"/>
      <c r="H61" s="2989"/>
      <c r="I61" s="413"/>
      <c r="J61" s="413"/>
      <c r="K61" s="2989"/>
      <c r="L61" s="413"/>
      <c r="M61" s="413"/>
      <c r="N61" s="182"/>
      <c r="O61" s="413"/>
      <c r="P61" s="413"/>
      <c r="Q61" s="182"/>
      <c r="R61" s="413"/>
      <c r="S61" s="413"/>
      <c r="T61" s="2989"/>
      <c r="U61" s="413"/>
      <c r="V61" s="413"/>
      <c r="W61" s="2989"/>
      <c r="X61" s="413"/>
      <c r="Y61" s="413"/>
      <c r="Z61" s="2990"/>
      <c r="AA61" s="413"/>
      <c r="AB61" s="413"/>
      <c r="AC61" s="182"/>
      <c r="AD61" s="413"/>
      <c r="AE61" s="413"/>
      <c r="AF61" s="182"/>
      <c r="AG61" s="203"/>
      <c r="AH61" s="203"/>
      <c r="AI61" s="203"/>
      <c r="AJ61" s="203"/>
    </row>
    <row r="62" spans="2:37">
      <c r="C62"/>
      <c r="D62"/>
      <c r="E62"/>
      <c r="F62"/>
      <c r="G62"/>
      <c r="H62"/>
      <c r="I62"/>
      <c r="J62" s="204"/>
      <c r="K62"/>
      <c r="L62"/>
      <c r="M62"/>
      <c r="N62"/>
      <c r="O62"/>
      <c r="P62"/>
      <c r="Q62"/>
      <c r="R62"/>
      <c r="S62" s="20"/>
    </row>
    <row r="63" spans="2:37">
      <c r="C63"/>
      <c r="D63"/>
      <c r="E63"/>
      <c r="F63"/>
      <c r="G63"/>
      <c r="H63" s="20"/>
      <c r="I63"/>
      <c r="J63"/>
      <c r="K63" s="20"/>
      <c r="L63"/>
      <c r="M63"/>
      <c r="N63"/>
      <c r="O63"/>
      <c r="P63"/>
      <c r="Q63"/>
      <c r="R63"/>
      <c r="X63" s="203"/>
      <c r="Y63" s="203"/>
    </row>
    <row r="64" spans="2:37">
      <c r="C64"/>
      <c r="D64"/>
      <c r="E64"/>
      <c r="F64"/>
      <c r="G64"/>
      <c r="H64"/>
      <c r="I64" s="20"/>
      <c r="J64"/>
      <c r="K64"/>
      <c r="L64"/>
      <c r="M64"/>
      <c r="N64"/>
      <c r="O64"/>
      <c r="P64"/>
      <c r="Q64"/>
      <c r="R64"/>
      <c r="Y64" s="20"/>
    </row>
    <row r="65" spans="3:18">
      <c r="C65"/>
      <c r="D65"/>
      <c r="E65"/>
      <c r="F65"/>
      <c r="G65"/>
      <c r="H65"/>
      <c r="I65"/>
      <c r="J65"/>
      <c r="K65"/>
      <c r="L65"/>
      <c r="M65"/>
      <c r="N65"/>
      <c r="O65"/>
      <c r="P65"/>
      <c r="Q65"/>
      <c r="R65"/>
    </row>
    <row r="66" spans="3:18">
      <c r="E66"/>
      <c r="F66"/>
      <c r="G66"/>
      <c r="H66"/>
      <c r="I66"/>
      <c r="J66"/>
      <c r="K66"/>
      <c r="L66"/>
      <c r="M66"/>
      <c r="N66"/>
      <c r="O66"/>
      <c r="P66"/>
      <c r="Q66"/>
      <c r="R66"/>
    </row>
    <row r="67" spans="3:18">
      <c r="E67"/>
      <c r="F67"/>
      <c r="G67"/>
      <c r="H67"/>
      <c r="I67"/>
      <c r="J67"/>
    </row>
    <row r="68" spans="3:18">
      <c r="E68"/>
      <c r="F68"/>
      <c r="G68"/>
      <c r="H68"/>
      <c r="I68"/>
      <c r="J68"/>
    </row>
    <row r="69" spans="3:18">
      <c r="E69"/>
      <c r="F69"/>
      <c r="G69"/>
      <c r="H69"/>
      <c r="I69"/>
      <c r="J69"/>
    </row>
    <row r="70" spans="3:18">
      <c r="E70"/>
      <c r="F70"/>
      <c r="G70"/>
      <c r="H70"/>
      <c r="I70"/>
      <c r="J70"/>
    </row>
    <row r="71" spans="3:18">
      <c r="E71"/>
      <c r="F71"/>
      <c r="G71"/>
      <c r="H71"/>
      <c r="I71"/>
      <c r="J71"/>
    </row>
    <row r="72" spans="3:18">
      <c r="E72"/>
      <c r="F72"/>
      <c r="G72"/>
      <c r="H72"/>
      <c r="I72"/>
      <c r="J72"/>
    </row>
    <row r="73" spans="3:18">
      <c r="E73"/>
      <c r="F73"/>
      <c r="G73"/>
      <c r="H73"/>
      <c r="I73"/>
      <c r="J73"/>
    </row>
    <row r="74" spans="3:18">
      <c r="E74"/>
      <c r="F74"/>
      <c r="G74"/>
      <c r="H74"/>
      <c r="I74"/>
      <c r="J74"/>
    </row>
    <row r="75" spans="3:18">
      <c r="E75"/>
      <c r="F75"/>
      <c r="G75"/>
      <c r="H75"/>
      <c r="I75"/>
      <c r="J75"/>
    </row>
    <row r="76" spans="3:18">
      <c r="E76"/>
      <c r="F76"/>
      <c r="G76"/>
      <c r="H76"/>
      <c r="I76"/>
      <c r="J76"/>
    </row>
    <row r="77" spans="3:18">
      <c r="E77"/>
      <c r="F77"/>
      <c r="G77"/>
      <c r="H77"/>
      <c r="I77"/>
      <c r="J77"/>
    </row>
    <row r="78" spans="3:18">
      <c r="E78"/>
      <c r="F78"/>
      <c r="G78"/>
      <c r="H78"/>
      <c r="I78"/>
      <c r="J78"/>
    </row>
    <row r="79" spans="3:18">
      <c r="E79"/>
      <c r="F79"/>
      <c r="G79"/>
      <c r="H79"/>
      <c r="I79"/>
      <c r="J79"/>
    </row>
    <row r="80" spans="3:18">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96" spans="5:10">
      <c r="E96"/>
      <c r="F96"/>
      <c r="G96"/>
      <c r="H96"/>
      <c r="I96"/>
      <c r="J96"/>
    </row>
    <row r="97" spans="5:10">
      <c r="E97"/>
      <c r="F97"/>
      <c r="G97"/>
      <c r="H97"/>
      <c r="I97"/>
      <c r="J97"/>
    </row>
    <row r="98" spans="5:10">
      <c r="E98"/>
      <c r="F98"/>
      <c r="G98"/>
      <c r="H98"/>
      <c r="I98"/>
      <c r="J98"/>
    </row>
    <row r="118" spans="5:5">
      <c r="E118" s="3">
        <v>748108</v>
      </c>
    </row>
  </sheetData>
  <mergeCells count="70">
    <mergeCell ref="U3:W3"/>
    <mergeCell ref="B59:Y59"/>
    <mergeCell ref="C1:AF1"/>
    <mergeCell ref="F2:AF2"/>
    <mergeCell ref="X3:Z3"/>
    <mergeCell ref="AA3:AC3"/>
    <mergeCell ref="AD3:AF3"/>
    <mergeCell ref="F3:H3"/>
    <mergeCell ref="C3:E3"/>
    <mergeCell ref="I3:K3"/>
    <mergeCell ref="R3:T3"/>
    <mergeCell ref="L3:N3"/>
    <mergeCell ref="O3:Q3"/>
    <mergeCell ref="L4:M4"/>
    <mergeCell ref="N4:O4"/>
    <mergeCell ref="P4:Q4"/>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314"/>
  <sheetViews>
    <sheetView workbookViewId="0">
      <selection activeCell="R3" sqref="R3"/>
    </sheetView>
  </sheetViews>
  <sheetFormatPr defaultColWidth="8.85546875" defaultRowHeight="12.75"/>
  <cols>
    <col min="1" max="1" width="31.85546875" style="690" customWidth="1"/>
    <col min="2" max="2" width="6.42578125" style="3" customWidth="1"/>
    <col min="3" max="3" width="5.28515625" style="3" customWidth="1"/>
    <col min="4" max="4" width="4.7109375" style="5" customWidth="1"/>
    <col min="5" max="5" width="7.42578125" style="3" customWidth="1"/>
    <col min="6" max="6" width="6"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2688" t="s">
        <v>22</v>
      </c>
    </row>
    <row r="2" spans="1:62" s="2866" customFormat="1" ht="27" customHeight="1" thickBot="1">
      <c r="A2" s="2552" t="s">
        <v>938</v>
      </c>
      <c r="B2" s="4408" t="s">
        <v>850</v>
      </c>
      <c r="C2" s="4409"/>
      <c r="D2" s="4410"/>
      <c r="E2" s="4408" t="s">
        <v>851</v>
      </c>
      <c r="F2" s="4409"/>
      <c r="G2" s="4410"/>
      <c r="H2" s="4408" t="s">
        <v>852</v>
      </c>
      <c r="I2" s="4409"/>
      <c r="J2" s="4410"/>
      <c r="K2" s="4408" t="s">
        <v>853</v>
      </c>
      <c r="L2" s="4409"/>
      <c r="M2" s="4410"/>
      <c r="N2" s="4411" t="s">
        <v>102</v>
      </c>
      <c r="O2" s="4412"/>
      <c r="P2" s="441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23"/>
      <c r="AZ2" s="3023"/>
      <c r="BA2" s="3023"/>
      <c r="BB2" s="3023"/>
      <c r="BC2" s="3023"/>
      <c r="BD2" s="3023"/>
      <c r="BE2" s="3023"/>
      <c r="BF2" s="3023"/>
      <c r="BG2" s="3023"/>
      <c r="BH2" s="3023"/>
      <c r="BI2" s="3023"/>
      <c r="BJ2" s="3023"/>
    </row>
    <row r="3" spans="1:62" s="2866" customFormat="1" ht="58.5" customHeight="1" thickBot="1">
      <c r="A3" s="2546" t="s">
        <v>612</v>
      </c>
      <c r="B3" s="2560" t="s">
        <v>165</v>
      </c>
      <c r="C3" s="2561" t="s">
        <v>166</v>
      </c>
      <c r="D3" s="2562" t="s">
        <v>167</v>
      </c>
      <c r="E3" s="2563" t="s">
        <v>165</v>
      </c>
      <c r="F3" s="2561" t="s">
        <v>166</v>
      </c>
      <c r="G3" s="2562" t="s">
        <v>167</v>
      </c>
      <c r="H3" s="2563" t="s">
        <v>165</v>
      </c>
      <c r="I3" s="2561" t="s">
        <v>166</v>
      </c>
      <c r="J3" s="2562" t="s">
        <v>167</v>
      </c>
      <c r="K3" s="2563" t="s">
        <v>165</v>
      </c>
      <c r="L3" s="2561" t="s">
        <v>166</v>
      </c>
      <c r="M3" s="2562" t="s">
        <v>167</v>
      </c>
      <c r="N3" s="2563" t="s">
        <v>165</v>
      </c>
      <c r="O3" s="2561" t="s">
        <v>166</v>
      </c>
      <c r="P3" s="2562" t="s">
        <v>167</v>
      </c>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23"/>
      <c r="AZ3" s="3023"/>
      <c r="BA3" s="3023"/>
      <c r="BB3" s="3023"/>
      <c r="BC3" s="3023"/>
      <c r="BD3" s="3023"/>
      <c r="BE3" s="3023"/>
      <c r="BF3" s="3023"/>
      <c r="BG3" s="3023"/>
      <c r="BH3" s="3023"/>
      <c r="BI3" s="3023"/>
      <c r="BJ3" s="3023"/>
    </row>
    <row r="4" spans="1:62" s="2866" customFormat="1">
      <c r="A4" s="2750" t="s">
        <v>433</v>
      </c>
      <c r="B4" s="2753">
        <v>0</v>
      </c>
      <c r="C4" s="2754">
        <v>0</v>
      </c>
      <c r="D4" s="2543">
        <f>B4-C4</f>
        <v>0</v>
      </c>
      <c r="E4" s="2548">
        <v>3</v>
      </c>
      <c r="F4" s="2547">
        <v>0</v>
      </c>
      <c r="G4" s="2543">
        <f>E4-F4</f>
        <v>3</v>
      </c>
      <c r="H4" s="2748">
        <v>27</v>
      </c>
      <c r="I4" s="2547">
        <v>27</v>
      </c>
      <c r="J4" s="2543">
        <f>H4-I4</f>
        <v>0</v>
      </c>
      <c r="K4" s="2548">
        <v>0</v>
      </c>
      <c r="L4" s="2547">
        <v>0</v>
      </c>
      <c r="M4" s="2543">
        <f>K4-L4</f>
        <v>0</v>
      </c>
      <c r="N4" s="2558">
        <f>B4+E4+H4+K4</f>
        <v>30</v>
      </c>
      <c r="O4" s="2559">
        <f>C4+F4+I4+L4</f>
        <v>27</v>
      </c>
      <c r="P4" s="2540">
        <f>N4-O4</f>
        <v>3</v>
      </c>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23"/>
      <c r="BB4" s="3023"/>
      <c r="BC4" s="3023"/>
      <c r="BD4" s="3023"/>
      <c r="BE4" s="3023"/>
      <c r="BF4" s="3023"/>
      <c r="BG4" s="3023"/>
      <c r="BH4" s="3023"/>
      <c r="BI4" s="3023"/>
      <c r="BJ4" s="3023"/>
    </row>
    <row r="5" spans="1:62" s="2866" customFormat="1">
      <c r="A5" s="2553" t="s">
        <v>434</v>
      </c>
      <c r="B5" s="2755">
        <v>0</v>
      </c>
      <c r="C5" s="2756">
        <v>0</v>
      </c>
      <c r="D5" s="2543">
        <f t="shared" ref="D5:D23" si="0">B5-C5</f>
        <v>0</v>
      </c>
      <c r="E5" s="2549">
        <v>0</v>
      </c>
      <c r="F5" s="2538">
        <v>0</v>
      </c>
      <c r="G5" s="2543">
        <f t="shared" ref="G5:G23" si="1">E5-F5</f>
        <v>0</v>
      </c>
      <c r="H5" s="2749">
        <v>0</v>
      </c>
      <c r="I5" s="2538">
        <v>0</v>
      </c>
      <c r="J5" s="2543">
        <f t="shared" ref="J5:J23" si="2">H5-I5</f>
        <v>0</v>
      </c>
      <c r="K5" s="2549">
        <v>0</v>
      </c>
      <c r="L5" s="2538">
        <v>0</v>
      </c>
      <c r="M5" s="2543">
        <f t="shared" ref="M5:M23" si="3">K5-L5</f>
        <v>0</v>
      </c>
      <c r="N5" s="2558">
        <f t="shared" ref="N5:N24" si="4">B5+E5+H5+K5</f>
        <v>0</v>
      </c>
      <c r="O5" s="2559">
        <f t="shared" ref="O5:O24" si="5">C5+F5+I5+L5</f>
        <v>0</v>
      </c>
      <c r="P5" s="2540">
        <f t="shared" ref="P5:P23" si="6">N5-O5</f>
        <v>0</v>
      </c>
      <c r="Q5" s="3023"/>
      <c r="R5" s="3023"/>
      <c r="S5" s="3023"/>
      <c r="T5" s="3023"/>
      <c r="U5" s="3023"/>
      <c r="V5" s="3023"/>
      <c r="W5" s="3023"/>
      <c r="X5" s="3023"/>
      <c r="Y5" s="3023"/>
      <c r="Z5" s="3023"/>
      <c r="AA5" s="3023"/>
      <c r="AB5" s="3023"/>
      <c r="AC5" s="3023"/>
      <c r="AD5" s="3023"/>
      <c r="AE5" s="3023"/>
      <c r="AF5" s="3023"/>
      <c r="AG5" s="3023"/>
      <c r="AH5" s="3023"/>
      <c r="AI5" s="3023"/>
      <c r="AJ5" s="3023"/>
      <c r="AK5" s="3023"/>
      <c r="AL5" s="3023"/>
      <c r="AM5" s="3023"/>
      <c r="AN5" s="3023"/>
      <c r="AO5" s="3023"/>
      <c r="AP5" s="3023"/>
      <c r="AQ5" s="3023"/>
      <c r="AR5" s="3023"/>
      <c r="AS5" s="3023"/>
      <c r="AT5" s="3023"/>
      <c r="AU5" s="3023"/>
      <c r="AV5" s="3023"/>
      <c r="AW5" s="3023"/>
      <c r="AX5" s="3023"/>
      <c r="AY5" s="3023"/>
      <c r="AZ5" s="3023"/>
      <c r="BA5" s="3023"/>
      <c r="BB5" s="3023"/>
      <c r="BC5" s="3023"/>
      <c r="BD5" s="3023"/>
      <c r="BE5" s="3023"/>
      <c r="BF5" s="3023"/>
      <c r="BG5" s="3023"/>
      <c r="BH5" s="3023"/>
      <c r="BI5" s="3023"/>
      <c r="BJ5" s="3023"/>
    </row>
    <row r="6" spans="1:62" s="2866" customFormat="1">
      <c r="A6" s="2553" t="s">
        <v>435</v>
      </c>
      <c r="B6" s="2755">
        <v>1</v>
      </c>
      <c r="C6" s="2756">
        <v>0</v>
      </c>
      <c r="D6" s="2543">
        <f t="shared" si="0"/>
        <v>1</v>
      </c>
      <c r="E6" s="2549">
        <v>1</v>
      </c>
      <c r="F6" s="2538">
        <v>6</v>
      </c>
      <c r="G6" s="2543">
        <f t="shared" si="1"/>
        <v>-5</v>
      </c>
      <c r="H6" s="2749">
        <v>2</v>
      </c>
      <c r="I6" s="2538">
        <v>4</v>
      </c>
      <c r="J6" s="2543">
        <f t="shared" si="2"/>
        <v>-2</v>
      </c>
      <c r="K6" s="2549">
        <v>0</v>
      </c>
      <c r="L6" s="2538">
        <v>1</v>
      </c>
      <c r="M6" s="2543">
        <f t="shared" si="3"/>
        <v>-1</v>
      </c>
      <c r="N6" s="2558">
        <f t="shared" si="4"/>
        <v>4</v>
      </c>
      <c r="O6" s="2559">
        <f t="shared" si="5"/>
        <v>11</v>
      </c>
      <c r="P6" s="2540">
        <f t="shared" si="6"/>
        <v>-7</v>
      </c>
      <c r="Q6" s="3023"/>
      <c r="R6" s="3023"/>
      <c r="S6" s="3023"/>
      <c r="T6" s="3023"/>
      <c r="U6" s="3023"/>
      <c r="V6" s="3023"/>
      <c r="W6" s="3023"/>
      <c r="X6" s="3023"/>
      <c r="Y6" s="3023"/>
      <c r="Z6" s="3023"/>
      <c r="AA6" s="3023"/>
      <c r="AB6" s="3023"/>
      <c r="AC6" s="3023"/>
      <c r="AD6" s="3023"/>
      <c r="AE6" s="3023"/>
      <c r="AF6" s="3023"/>
      <c r="AG6" s="3023"/>
      <c r="AH6" s="3023"/>
      <c r="AI6" s="3023"/>
      <c r="AJ6" s="3023"/>
      <c r="AK6" s="3023"/>
      <c r="AL6" s="3023"/>
      <c r="AM6" s="3023"/>
      <c r="AN6" s="3023"/>
      <c r="AO6" s="3023"/>
      <c r="AP6" s="3023"/>
      <c r="AQ6" s="3023"/>
      <c r="AR6" s="3023"/>
      <c r="AS6" s="3023"/>
      <c r="AT6" s="3023"/>
      <c r="AU6" s="3023"/>
      <c r="AV6" s="3023"/>
      <c r="AW6" s="3023"/>
      <c r="AX6" s="3023"/>
      <c r="AY6" s="3023"/>
      <c r="AZ6" s="3023"/>
      <c r="BA6" s="3023"/>
      <c r="BB6" s="3023"/>
      <c r="BC6" s="3023"/>
      <c r="BD6" s="3023"/>
      <c r="BE6" s="3023"/>
      <c r="BF6" s="3023"/>
      <c r="BG6" s="3023"/>
      <c r="BH6" s="3023"/>
      <c r="BI6" s="3023"/>
      <c r="BJ6" s="3023"/>
    </row>
    <row r="7" spans="1:62" s="2866" customFormat="1" ht="22.5">
      <c r="A7" s="2553" t="s">
        <v>436</v>
      </c>
      <c r="B7" s="2755">
        <v>0</v>
      </c>
      <c r="C7" s="2756">
        <v>1</v>
      </c>
      <c r="D7" s="2543">
        <f t="shared" si="0"/>
        <v>-1</v>
      </c>
      <c r="E7" s="2549">
        <v>0</v>
      </c>
      <c r="F7" s="2751">
        <v>0</v>
      </c>
      <c r="G7" s="2543">
        <f t="shared" si="1"/>
        <v>0</v>
      </c>
      <c r="H7" s="2749">
        <v>0</v>
      </c>
      <c r="I7" s="2538">
        <v>0</v>
      </c>
      <c r="J7" s="2543">
        <f t="shared" si="2"/>
        <v>0</v>
      </c>
      <c r="K7" s="2549">
        <v>0</v>
      </c>
      <c r="L7" s="2538">
        <v>0</v>
      </c>
      <c r="M7" s="2543">
        <f t="shared" si="3"/>
        <v>0</v>
      </c>
      <c r="N7" s="2558">
        <f t="shared" si="4"/>
        <v>0</v>
      </c>
      <c r="O7" s="2559">
        <f t="shared" si="5"/>
        <v>1</v>
      </c>
      <c r="P7" s="2540">
        <f t="shared" si="6"/>
        <v>-1</v>
      </c>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3023"/>
      <c r="AU7" s="3023"/>
      <c r="AV7" s="3023"/>
      <c r="AW7" s="3023"/>
      <c r="AX7" s="3023"/>
      <c r="AY7" s="3023"/>
      <c r="AZ7" s="3023"/>
      <c r="BA7" s="3023"/>
      <c r="BB7" s="3023"/>
      <c r="BC7" s="3023"/>
      <c r="BD7" s="3023"/>
      <c r="BE7" s="3023"/>
      <c r="BF7" s="3023"/>
      <c r="BG7" s="3023"/>
      <c r="BH7" s="3023"/>
      <c r="BI7" s="3023"/>
      <c r="BJ7" s="3023"/>
    </row>
    <row r="8" spans="1:62" s="2866" customFormat="1" ht="22.5">
      <c r="A8" s="2553" t="s">
        <v>437</v>
      </c>
      <c r="B8" s="2755">
        <v>0</v>
      </c>
      <c r="C8" s="2756">
        <v>0</v>
      </c>
      <c r="D8" s="2543">
        <f t="shared" si="0"/>
        <v>0</v>
      </c>
      <c r="E8" s="2549">
        <v>0</v>
      </c>
      <c r="F8" s="2751">
        <v>1</v>
      </c>
      <c r="G8" s="2543">
        <f t="shared" si="1"/>
        <v>-1</v>
      </c>
      <c r="H8" s="2749">
        <v>0</v>
      </c>
      <c r="I8" s="2538">
        <v>0</v>
      </c>
      <c r="J8" s="2543">
        <f t="shared" si="2"/>
        <v>0</v>
      </c>
      <c r="K8" s="2549">
        <v>0</v>
      </c>
      <c r="L8" s="2538">
        <v>0</v>
      </c>
      <c r="M8" s="2543">
        <f t="shared" si="3"/>
        <v>0</v>
      </c>
      <c r="N8" s="2558">
        <f t="shared" si="4"/>
        <v>0</v>
      </c>
      <c r="O8" s="2559">
        <f t="shared" si="5"/>
        <v>1</v>
      </c>
      <c r="P8" s="2540">
        <f t="shared" si="6"/>
        <v>-1</v>
      </c>
      <c r="Q8" s="3023"/>
      <c r="R8" s="3023"/>
      <c r="S8" s="3023"/>
      <c r="T8" s="3023"/>
      <c r="U8" s="3023"/>
      <c r="V8" s="3023"/>
      <c r="W8" s="3023"/>
      <c r="X8" s="3023"/>
      <c r="Y8" s="3023"/>
      <c r="Z8" s="3023"/>
      <c r="AA8" s="3023"/>
      <c r="AB8" s="3023"/>
      <c r="AC8" s="3023"/>
      <c r="AD8" s="3023"/>
      <c r="AE8" s="3023"/>
      <c r="AF8" s="3023"/>
      <c r="AG8" s="3023"/>
      <c r="AH8" s="3023"/>
      <c r="AI8" s="3023"/>
      <c r="AJ8" s="3023"/>
      <c r="AK8" s="3023"/>
      <c r="AL8" s="3023"/>
      <c r="AM8" s="3023"/>
      <c r="AN8" s="3023"/>
      <c r="AO8" s="3023"/>
      <c r="AP8" s="3023"/>
      <c r="AQ8" s="3023"/>
      <c r="AR8" s="3023"/>
      <c r="AS8" s="3023"/>
      <c r="AT8" s="3023"/>
      <c r="AU8" s="3023"/>
      <c r="AV8" s="3023"/>
      <c r="AW8" s="3023"/>
      <c r="AX8" s="3023"/>
      <c r="AY8" s="3023"/>
      <c r="AZ8" s="3023"/>
      <c r="BA8" s="3023"/>
      <c r="BB8" s="3023"/>
      <c r="BC8" s="3023"/>
      <c r="BD8" s="3023"/>
      <c r="BE8" s="3023"/>
      <c r="BF8" s="3023"/>
      <c r="BG8" s="3023"/>
      <c r="BH8" s="3023"/>
      <c r="BI8" s="3023"/>
      <c r="BJ8" s="3023"/>
    </row>
    <row r="9" spans="1:62" s="2866" customFormat="1">
      <c r="A9" s="2553" t="s">
        <v>438</v>
      </c>
      <c r="B9" s="2755">
        <v>4</v>
      </c>
      <c r="C9" s="2756">
        <v>4</v>
      </c>
      <c r="D9" s="2543">
        <f t="shared" si="0"/>
        <v>0</v>
      </c>
      <c r="E9" s="2549">
        <v>0</v>
      </c>
      <c r="F9" s="2538">
        <v>5</v>
      </c>
      <c r="G9" s="2543">
        <f t="shared" si="1"/>
        <v>-5</v>
      </c>
      <c r="H9" s="2749">
        <v>7</v>
      </c>
      <c r="I9" s="2538">
        <v>15</v>
      </c>
      <c r="J9" s="2543">
        <f t="shared" si="2"/>
        <v>-8</v>
      </c>
      <c r="K9" s="2549">
        <v>1</v>
      </c>
      <c r="L9" s="2538">
        <v>0</v>
      </c>
      <c r="M9" s="2543">
        <f t="shared" si="3"/>
        <v>1</v>
      </c>
      <c r="N9" s="2558">
        <f t="shared" si="4"/>
        <v>12</v>
      </c>
      <c r="O9" s="2559">
        <f t="shared" si="5"/>
        <v>24</v>
      </c>
      <c r="P9" s="2540">
        <f t="shared" si="6"/>
        <v>-12</v>
      </c>
      <c r="Q9" s="3023"/>
      <c r="R9" s="3023"/>
      <c r="S9" s="3023"/>
      <c r="T9" s="3023"/>
      <c r="U9" s="3023"/>
      <c r="V9" s="3023"/>
      <c r="W9" s="3023"/>
      <c r="X9" s="3023"/>
      <c r="Y9" s="3023"/>
      <c r="Z9" s="3023"/>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row>
    <row r="10" spans="1:62" s="2866" customFormat="1" ht="22.5">
      <c r="A10" s="2553" t="s">
        <v>439</v>
      </c>
      <c r="B10" s="2755">
        <v>2</v>
      </c>
      <c r="C10" s="2756">
        <v>3</v>
      </c>
      <c r="D10" s="2543">
        <f t="shared" si="0"/>
        <v>-1</v>
      </c>
      <c r="E10" s="2549">
        <v>1</v>
      </c>
      <c r="F10" s="2538">
        <v>10</v>
      </c>
      <c r="G10" s="2543">
        <f t="shared" si="1"/>
        <v>-9</v>
      </c>
      <c r="H10" s="2749">
        <v>32</v>
      </c>
      <c r="I10" s="2538">
        <v>28</v>
      </c>
      <c r="J10" s="2543">
        <f t="shared" si="2"/>
        <v>4</v>
      </c>
      <c r="K10" s="2549">
        <v>0</v>
      </c>
      <c r="L10" s="2538">
        <v>2</v>
      </c>
      <c r="M10" s="2543">
        <f t="shared" si="3"/>
        <v>-2</v>
      </c>
      <c r="N10" s="2558">
        <f t="shared" si="4"/>
        <v>35</v>
      </c>
      <c r="O10" s="2559">
        <f t="shared" si="5"/>
        <v>43</v>
      </c>
      <c r="P10" s="2540">
        <f t="shared" si="6"/>
        <v>-8</v>
      </c>
      <c r="Q10" s="3023"/>
      <c r="R10" s="3023"/>
      <c r="S10" s="3023"/>
      <c r="T10" s="3023"/>
      <c r="U10" s="3023"/>
      <c r="V10" s="3023"/>
      <c r="W10" s="3023"/>
      <c r="X10" s="3023"/>
      <c r="Y10" s="3023"/>
      <c r="Z10" s="3023"/>
      <c r="AA10" s="3023"/>
      <c r="AB10" s="3023"/>
      <c r="AC10" s="3023"/>
      <c r="AD10" s="3023"/>
      <c r="AE10" s="3023"/>
      <c r="AF10" s="3023"/>
      <c r="AG10" s="3023"/>
      <c r="AH10" s="3023"/>
      <c r="AI10" s="3023"/>
      <c r="AJ10" s="3023"/>
      <c r="AK10" s="3023"/>
      <c r="AL10" s="3023"/>
      <c r="AM10" s="3023"/>
      <c r="AN10" s="3023"/>
      <c r="AO10" s="3023"/>
      <c r="AP10" s="3023"/>
      <c r="AQ10" s="3023"/>
      <c r="AR10" s="3023"/>
      <c r="AS10" s="3023"/>
      <c r="AT10" s="3023"/>
      <c r="AU10" s="3023"/>
      <c r="AV10" s="3023"/>
      <c r="AW10" s="3023"/>
      <c r="AX10" s="3023"/>
      <c r="AY10" s="3023"/>
      <c r="AZ10" s="3023"/>
      <c r="BA10" s="3023"/>
      <c r="BB10" s="3023"/>
      <c r="BC10" s="3023"/>
      <c r="BD10" s="3023"/>
      <c r="BE10" s="3023"/>
      <c r="BF10" s="3023"/>
      <c r="BG10" s="3023"/>
      <c r="BH10" s="3023"/>
      <c r="BI10" s="3023"/>
      <c r="BJ10" s="3023"/>
    </row>
    <row r="11" spans="1:62" s="2866" customFormat="1">
      <c r="A11" s="2553" t="s">
        <v>747</v>
      </c>
      <c r="B11" s="2755">
        <v>0</v>
      </c>
      <c r="C11" s="2756">
        <v>0</v>
      </c>
      <c r="D11" s="2543">
        <f t="shared" si="0"/>
        <v>0</v>
      </c>
      <c r="E11" s="2549">
        <v>0</v>
      </c>
      <c r="F11" s="2538">
        <v>1</v>
      </c>
      <c r="G11" s="2543">
        <f t="shared" si="1"/>
        <v>-1</v>
      </c>
      <c r="H11" s="2749">
        <v>0</v>
      </c>
      <c r="I11" s="2538">
        <v>1</v>
      </c>
      <c r="J11" s="2543">
        <f t="shared" si="2"/>
        <v>-1</v>
      </c>
      <c r="K11" s="2549">
        <v>0</v>
      </c>
      <c r="L11" s="2538">
        <v>0</v>
      </c>
      <c r="M11" s="2543">
        <f t="shared" si="3"/>
        <v>0</v>
      </c>
      <c r="N11" s="2558">
        <f t="shared" si="4"/>
        <v>0</v>
      </c>
      <c r="O11" s="2559">
        <f t="shared" si="5"/>
        <v>2</v>
      </c>
      <c r="P11" s="2540">
        <f t="shared" si="6"/>
        <v>-2</v>
      </c>
      <c r="Q11" s="3023"/>
      <c r="R11" s="3023"/>
      <c r="S11" s="3023"/>
      <c r="T11" s="3023"/>
      <c r="U11" s="3023"/>
      <c r="V11" s="3023"/>
      <c r="W11" s="3023"/>
      <c r="X11" s="3023"/>
      <c r="Y11" s="3023"/>
      <c r="Z11" s="3023"/>
      <c r="AA11" s="3023"/>
      <c r="AB11" s="3023"/>
      <c r="AC11" s="3023"/>
      <c r="AD11" s="3023"/>
      <c r="AE11" s="3023"/>
      <c r="AF11" s="3023"/>
      <c r="AG11" s="3023"/>
      <c r="AH11" s="3023"/>
      <c r="AI11" s="3023"/>
      <c r="AJ11" s="3023"/>
      <c r="AK11" s="3023"/>
      <c r="AL11" s="3023"/>
      <c r="AM11" s="3023"/>
      <c r="AN11" s="3023"/>
      <c r="AO11" s="3023"/>
      <c r="AP11" s="3023"/>
      <c r="AQ11" s="3023"/>
      <c r="AR11" s="3023"/>
      <c r="AS11" s="3023"/>
      <c r="AT11" s="3023"/>
      <c r="AU11" s="3023"/>
      <c r="AV11" s="3023"/>
      <c r="AW11" s="3023"/>
      <c r="AX11" s="3023"/>
      <c r="AY11" s="3023"/>
      <c r="AZ11" s="3023"/>
      <c r="BA11" s="3023"/>
      <c r="BB11" s="3023"/>
      <c r="BC11" s="3023"/>
      <c r="BD11" s="3023"/>
      <c r="BE11" s="3023"/>
      <c r="BF11" s="3023"/>
      <c r="BG11" s="3023"/>
      <c r="BH11" s="3023"/>
      <c r="BI11" s="3023"/>
      <c r="BJ11" s="3023"/>
    </row>
    <row r="12" spans="1:62" s="2866" customFormat="1" ht="22.5">
      <c r="A12" s="2553" t="s">
        <v>748</v>
      </c>
      <c r="B12" s="2755">
        <v>3</v>
      </c>
      <c r="C12" s="2756">
        <v>3</v>
      </c>
      <c r="D12" s="2543">
        <f t="shared" si="0"/>
        <v>0</v>
      </c>
      <c r="E12" s="2549">
        <v>6</v>
      </c>
      <c r="F12" s="2538">
        <v>8</v>
      </c>
      <c r="G12" s="2543">
        <f t="shared" si="1"/>
        <v>-2</v>
      </c>
      <c r="H12" s="2749">
        <v>10</v>
      </c>
      <c r="I12" s="2538">
        <v>19</v>
      </c>
      <c r="J12" s="2543">
        <f t="shared" si="2"/>
        <v>-9</v>
      </c>
      <c r="K12" s="2549">
        <v>0</v>
      </c>
      <c r="L12" s="2538">
        <v>0</v>
      </c>
      <c r="M12" s="2543">
        <f t="shared" si="3"/>
        <v>0</v>
      </c>
      <c r="N12" s="2558">
        <f t="shared" si="4"/>
        <v>19</v>
      </c>
      <c r="O12" s="2559">
        <f t="shared" si="5"/>
        <v>30</v>
      </c>
      <c r="P12" s="2540">
        <f t="shared" si="6"/>
        <v>-11</v>
      </c>
      <c r="Q12" s="3023"/>
      <c r="R12" s="3023"/>
      <c r="S12" s="3023"/>
      <c r="T12" s="3023"/>
      <c r="U12" s="3023"/>
      <c r="V12" s="3023"/>
      <c r="W12" s="3023"/>
      <c r="X12" s="3023"/>
      <c r="Y12" s="3023"/>
      <c r="Z12" s="3023"/>
      <c r="AA12" s="3023"/>
      <c r="AB12" s="3023"/>
      <c r="AC12" s="3023"/>
      <c r="AD12" s="3023"/>
      <c r="AE12" s="3023"/>
      <c r="AF12" s="3023"/>
      <c r="AG12" s="3023"/>
      <c r="AH12" s="3023"/>
      <c r="AI12" s="3023"/>
      <c r="AJ12" s="3023"/>
      <c r="AK12" s="3023"/>
      <c r="AL12" s="3023"/>
      <c r="AM12" s="3023"/>
      <c r="AN12" s="3023"/>
      <c r="AO12" s="3023"/>
      <c r="AP12" s="3023"/>
      <c r="AQ12" s="3023"/>
      <c r="AR12" s="3023"/>
      <c r="AS12" s="3023"/>
      <c r="AT12" s="3023"/>
      <c r="AU12" s="3023"/>
      <c r="AV12" s="3023"/>
      <c r="AW12" s="3023"/>
      <c r="AX12" s="3023"/>
      <c r="AY12" s="3023"/>
      <c r="AZ12" s="3023"/>
      <c r="BA12" s="3023"/>
      <c r="BB12" s="3023"/>
      <c r="BC12" s="3023"/>
      <c r="BD12" s="3023"/>
      <c r="BE12" s="3023"/>
      <c r="BF12" s="3023"/>
      <c r="BG12" s="3023"/>
      <c r="BH12" s="3023"/>
      <c r="BI12" s="3023"/>
      <c r="BJ12" s="3023"/>
    </row>
    <row r="13" spans="1:62" s="2866" customFormat="1">
      <c r="A13" s="2553" t="s">
        <v>442</v>
      </c>
      <c r="B13" s="2755">
        <v>1</v>
      </c>
      <c r="C13" s="2756">
        <v>1</v>
      </c>
      <c r="D13" s="2543">
        <f t="shared" si="0"/>
        <v>0</v>
      </c>
      <c r="E13" s="2549">
        <v>0</v>
      </c>
      <c r="F13" s="2538">
        <v>1</v>
      </c>
      <c r="G13" s="2543">
        <f t="shared" si="1"/>
        <v>-1</v>
      </c>
      <c r="H13" s="2749">
        <v>2</v>
      </c>
      <c r="I13" s="2538">
        <v>0</v>
      </c>
      <c r="J13" s="2543">
        <f t="shared" si="2"/>
        <v>2</v>
      </c>
      <c r="K13" s="2549">
        <v>0</v>
      </c>
      <c r="L13" s="2538">
        <v>0</v>
      </c>
      <c r="M13" s="2543">
        <f t="shared" si="3"/>
        <v>0</v>
      </c>
      <c r="N13" s="2558">
        <f t="shared" si="4"/>
        <v>3</v>
      </c>
      <c r="O13" s="2559">
        <f t="shared" si="5"/>
        <v>2</v>
      </c>
      <c r="P13" s="2540">
        <f t="shared" si="6"/>
        <v>1</v>
      </c>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row>
    <row r="14" spans="1:62" s="2866" customFormat="1">
      <c r="A14" s="2553" t="s">
        <v>443</v>
      </c>
      <c r="B14" s="2755">
        <v>1</v>
      </c>
      <c r="C14" s="2756">
        <v>2</v>
      </c>
      <c r="D14" s="2543">
        <f t="shared" si="0"/>
        <v>-1</v>
      </c>
      <c r="E14" s="2549">
        <v>0</v>
      </c>
      <c r="F14" s="2538">
        <v>0</v>
      </c>
      <c r="G14" s="2543">
        <f t="shared" si="1"/>
        <v>0</v>
      </c>
      <c r="H14" s="2749">
        <v>5</v>
      </c>
      <c r="I14" s="2538">
        <v>10</v>
      </c>
      <c r="J14" s="2543">
        <f t="shared" si="2"/>
        <v>-5</v>
      </c>
      <c r="K14" s="2549">
        <v>0</v>
      </c>
      <c r="L14" s="2538">
        <v>0</v>
      </c>
      <c r="M14" s="2543">
        <f t="shared" si="3"/>
        <v>0</v>
      </c>
      <c r="N14" s="2558">
        <f t="shared" si="4"/>
        <v>6</v>
      </c>
      <c r="O14" s="2559">
        <f t="shared" si="5"/>
        <v>12</v>
      </c>
      <c r="P14" s="2540">
        <f t="shared" si="6"/>
        <v>-6</v>
      </c>
      <c r="Q14" s="3023"/>
      <c r="R14" s="3023"/>
      <c r="S14" s="3023"/>
      <c r="T14" s="3023"/>
      <c r="U14" s="3023"/>
      <c r="V14" s="3023"/>
      <c r="W14" s="3023"/>
      <c r="X14" s="3023"/>
      <c r="Y14" s="3023"/>
      <c r="Z14" s="3023"/>
      <c r="AA14" s="3023"/>
      <c r="AB14" s="3023"/>
      <c r="AC14" s="3023"/>
      <c r="AD14" s="3023"/>
      <c r="AE14" s="3023"/>
      <c r="AF14" s="3023"/>
      <c r="AG14" s="3023"/>
      <c r="AH14" s="3023"/>
      <c r="AI14" s="3023"/>
      <c r="AJ14" s="3023"/>
      <c r="AK14" s="3023"/>
      <c r="AL14" s="3023"/>
      <c r="AM14" s="3023"/>
      <c r="AN14" s="3023"/>
      <c r="AO14" s="3023"/>
      <c r="AP14" s="3023"/>
      <c r="AQ14" s="3023"/>
      <c r="AR14" s="3023"/>
      <c r="AS14" s="3023"/>
      <c r="AT14" s="3023"/>
      <c r="AU14" s="3023"/>
      <c r="AV14" s="3023"/>
      <c r="AW14" s="3023"/>
      <c r="AX14" s="3023"/>
      <c r="AY14" s="3023"/>
      <c r="AZ14" s="3023"/>
      <c r="BA14" s="3023"/>
      <c r="BB14" s="3023"/>
      <c r="BC14" s="3023"/>
      <c r="BD14" s="3023"/>
      <c r="BE14" s="3023"/>
      <c r="BF14" s="3023"/>
      <c r="BG14" s="3023"/>
      <c r="BH14" s="3023"/>
      <c r="BI14" s="3023"/>
      <c r="BJ14" s="3023"/>
    </row>
    <row r="15" spans="1:62" s="2866" customFormat="1">
      <c r="A15" s="2553" t="s">
        <v>749</v>
      </c>
      <c r="B15" s="2755">
        <v>1</v>
      </c>
      <c r="C15" s="2756">
        <v>7</v>
      </c>
      <c r="D15" s="2543">
        <f t="shared" si="0"/>
        <v>-6</v>
      </c>
      <c r="E15" s="2549">
        <v>0</v>
      </c>
      <c r="F15" s="2538">
        <v>16</v>
      </c>
      <c r="G15" s="2543">
        <f t="shared" si="1"/>
        <v>-16</v>
      </c>
      <c r="H15" s="2749">
        <v>1</v>
      </c>
      <c r="I15" s="2538">
        <v>0</v>
      </c>
      <c r="J15" s="2543">
        <f t="shared" si="2"/>
        <v>1</v>
      </c>
      <c r="K15" s="2549">
        <v>0</v>
      </c>
      <c r="L15" s="2538">
        <v>0</v>
      </c>
      <c r="M15" s="2543">
        <f t="shared" si="3"/>
        <v>0</v>
      </c>
      <c r="N15" s="2558">
        <f t="shared" si="4"/>
        <v>2</v>
      </c>
      <c r="O15" s="2559">
        <f t="shared" si="5"/>
        <v>23</v>
      </c>
      <c r="P15" s="2540">
        <f t="shared" si="6"/>
        <v>-21</v>
      </c>
      <c r="Q15" s="3023"/>
      <c r="R15" s="3023"/>
      <c r="S15" s="3023"/>
      <c r="T15" s="3023"/>
      <c r="U15" s="3023"/>
      <c r="V15" s="3023"/>
      <c r="W15" s="3023"/>
      <c r="X15" s="3023"/>
      <c r="Y15" s="3023"/>
      <c r="Z15" s="3023"/>
      <c r="AA15" s="3023"/>
      <c r="AB15" s="3023"/>
      <c r="AC15" s="3023"/>
      <c r="AD15" s="3023"/>
      <c r="AE15" s="3023"/>
      <c r="AF15" s="3023"/>
      <c r="AG15" s="3023"/>
      <c r="AH15" s="3023"/>
      <c r="AI15" s="3023"/>
      <c r="AJ15" s="3023"/>
      <c r="AK15" s="3023"/>
      <c r="AL15" s="3023"/>
      <c r="AM15" s="3023"/>
      <c r="AN15" s="3023"/>
      <c r="AO15" s="3023"/>
      <c r="AP15" s="3023"/>
      <c r="AQ15" s="3023"/>
      <c r="AR15" s="3023"/>
      <c r="AS15" s="3023"/>
      <c r="AT15" s="3023"/>
      <c r="AU15" s="3023"/>
      <c r="AV15" s="3023"/>
      <c r="AW15" s="3023"/>
      <c r="AX15" s="3023"/>
      <c r="AY15" s="3023"/>
      <c r="AZ15" s="3023"/>
      <c r="BA15" s="3023"/>
      <c r="BB15" s="3023"/>
      <c r="BC15" s="3023"/>
      <c r="BD15" s="3023"/>
      <c r="BE15" s="3023"/>
      <c r="BF15" s="3023"/>
      <c r="BG15" s="3023"/>
      <c r="BH15" s="3023"/>
      <c r="BI15" s="3023"/>
      <c r="BJ15" s="3023"/>
    </row>
    <row r="16" spans="1:62" s="2866" customFormat="1" ht="22.5">
      <c r="A16" s="2553" t="s">
        <v>445</v>
      </c>
      <c r="B16" s="2755">
        <v>3</v>
      </c>
      <c r="C16" s="2756">
        <v>0</v>
      </c>
      <c r="D16" s="2543">
        <f t="shared" si="0"/>
        <v>3</v>
      </c>
      <c r="E16" s="2549">
        <v>0</v>
      </c>
      <c r="F16" s="2538">
        <v>0</v>
      </c>
      <c r="G16" s="2543">
        <f t="shared" si="1"/>
        <v>0</v>
      </c>
      <c r="H16" s="2749">
        <v>6</v>
      </c>
      <c r="I16" s="2538">
        <v>7</v>
      </c>
      <c r="J16" s="2543">
        <f t="shared" si="2"/>
        <v>-1</v>
      </c>
      <c r="K16" s="2549">
        <v>0</v>
      </c>
      <c r="L16" s="2538">
        <v>1</v>
      </c>
      <c r="M16" s="2543">
        <f t="shared" si="3"/>
        <v>-1</v>
      </c>
      <c r="N16" s="2558">
        <f t="shared" ref="N16" si="7">B16+E16+H16+K16</f>
        <v>9</v>
      </c>
      <c r="O16" s="2559">
        <f t="shared" ref="O16" si="8">C16+F16+I16+L16</f>
        <v>8</v>
      </c>
      <c r="P16" s="2540">
        <f t="shared" ref="P16" si="9">N16-O16</f>
        <v>1</v>
      </c>
      <c r="Q16" s="3023"/>
      <c r="R16" s="3023"/>
      <c r="S16" s="3023"/>
      <c r="T16" s="3023"/>
      <c r="U16" s="3023"/>
      <c r="V16" s="3023"/>
      <c r="W16" s="3023"/>
      <c r="X16" s="3023"/>
      <c r="Y16" s="3023"/>
      <c r="Z16" s="3023"/>
      <c r="AA16" s="3023"/>
      <c r="AB16" s="3023"/>
      <c r="AC16" s="3023"/>
      <c r="AD16" s="3023"/>
      <c r="AE16" s="3023"/>
      <c r="AF16" s="3023"/>
      <c r="AG16" s="3023"/>
      <c r="AH16" s="3023"/>
      <c r="AI16" s="3023"/>
      <c r="AJ16" s="3023"/>
      <c r="AK16" s="3023"/>
      <c r="AL16" s="3023"/>
      <c r="AM16" s="3023"/>
      <c r="AN16" s="3023"/>
      <c r="AO16" s="3023"/>
      <c r="AP16" s="3023"/>
      <c r="AQ16" s="3023"/>
      <c r="AR16" s="3023"/>
      <c r="AS16" s="3023"/>
      <c r="AT16" s="3023"/>
      <c r="AU16" s="3023"/>
      <c r="AV16" s="3023"/>
      <c r="AW16" s="3023"/>
      <c r="AX16" s="3023"/>
      <c r="AY16" s="3023"/>
      <c r="AZ16" s="3023"/>
      <c r="BA16" s="3023"/>
      <c r="BB16" s="3023"/>
      <c r="BC16" s="3023"/>
      <c r="BD16" s="3023"/>
      <c r="BE16" s="3023"/>
      <c r="BF16" s="3023"/>
      <c r="BG16" s="3023"/>
      <c r="BH16" s="3023"/>
      <c r="BI16" s="3023"/>
      <c r="BJ16" s="3023"/>
    </row>
    <row r="17" spans="1:67" s="2866" customFormat="1" ht="22.5">
      <c r="A17" s="2553" t="s">
        <v>750</v>
      </c>
      <c r="B17" s="2755">
        <v>1</v>
      </c>
      <c r="C17" s="2756">
        <v>1</v>
      </c>
      <c r="D17" s="2543">
        <f t="shared" si="0"/>
        <v>0</v>
      </c>
      <c r="E17" s="2549">
        <v>0</v>
      </c>
      <c r="F17" s="2538">
        <v>1</v>
      </c>
      <c r="G17" s="2543">
        <f t="shared" si="1"/>
        <v>-1</v>
      </c>
      <c r="H17" s="2749">
        <v>5</v>
      </c>
      <c r="I17" s="2538">
        <v>3</v>
      </c>
      <c r="J17" s="2543">
        <f t="shared" si="2"/>
        <v>2</v>
      </c>
      <c r="K17" s="2549">
        <v>1</v>
      </c>
      <c r="L17" s="2538">
        <v>0</v>
      </c>
      <c r="M17" s="2543">
        <f t="shared" si="3"/>
        <v>1</v>
      </c>
      <c r="N17" s="2558">
        <f t="shared" si="4"/>
        <v>7</v>
      </c>
      <c r="O17" s="2559">
        <f t="shared" si="5"/>
        <v>5</v>
      </c>
      <c r="P17" s="2540">
        <f t="shared" si="6"/>
        <v>2</v>
      </c>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c r="BA17" s="3023"/>
      <c r="BB17" s="3023"/>
      <c r="BC17" s="3023"/>
      <c r="BD17" s="3023"/>
      <c r="BE17" s="3023"/>
      <c r="BF17" s="3023"/>
      <c r="BG17" s="3023"/>
      <c r="BH17" s="3023"/>
      <c r="BI17" s="3023"/>
      <c r="BJ17" s="3023"/>
    </row>
    <row r="18" spans="1:67" s="2866" customFormat="1" ht="22.5">
      <c r="A18" s="2553" t="s">
        <v>751</v>
      </c>
      <c r="B18" s="2755">
        <v>0</v>
      </c>
      <c r="C18" s="2756">
        <v>0</v>
      </c>
      <c r="D18" s="2543">
        <f t="shared" si="0"/>
        <v>0</v>
      </c>
      <c r="E18" s="2549">
        <v>0</v>
      </c>
      <c r="F18" s="2538">
        <v>0</v>
      </c>
      <c r="G18" s="2543">
        <f t="shared" si="1"/>
        <v>0</v>
      </c>
      <c r="H18" s="2544">
        <v>0</v>
      </c>
      <c r="I18" s="2538">
        <v>0</v>
      </c>
      <c r="J18" s="2543">
        <f t="shared" si="2"/>
        <v>0</v>
      </c>
      <c r="K18" s="2549">
        <v>0</v>
      </c>
      <c r="L18" s="2538">
        <v>0</v>
      </c>
      <c r="M18" s="2543">
        <f t="shared" si="3"/>
        <v>0</v>
      </c>
      <c r="N18" s="2558">
        <f t="shared" si="4"/>
        <v>0</v>
      </c>
      <c r="O18" s="2559">
        <f t="shared" si="5"/>
        <v>0</v>
      </c>
      <c r="P18" s="2540">
        <f t="shared" si="6"/>
        <v>0</v>
      </c>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c r="BA18" s="3023"/>
      <c r="BB18" s="3023"/>
      <c r="BC18" s="3023"/>
      <c r="BD18" s="3023"/>
      <c r="BE18" s="3023"/>
      <c r="BF18" s="3023"/>
      <c r="BG18" s="3023"/>
      <c r="BH18" s="3023"/>
      <c r="BI18" s="3023"/>
      <c r="BJ18" s="3023"/>
    </row>
    <row r="19" spans="1:67" s="2866" customFormat="1">
      <c r="A19" s="2553" t="s">
        <v>447</v>
      </c>
      <c r="B19" s="2755">
        <v>0</v>
      </c>
      <c r="C19" s="2756">
        <v>0</v>
      </c>
      <c r="D19" s="2543">
        <f t="shared" si="0"/>
        <v>0</v>
      </c>
      <c r="E19" s="2549">
        <v>0</v>
      </c>
      <c r="F19" s="2538">
        <v>0</v>
      </c>
      <c r="G19" s="2543">
        <f t="shared" si="1"/>
        <v>0</v>
      </c>
      <c r="H19" s="2544">
        <v>0</v>
      </c>
      <c r="I19" s="2538">
        <v>0</v>
      </c>
      <c r="J19" s="2543">
        <f t="shared" si="2"/>
        <v>0</v>
      </c>
      <c r="K19" s="2549">
        <v>0</v>
      </c>
      <c r="L19" s="2538">
        <v>0</v>
      </c>
      <c r="M19" s="2543">
        <f t="shared" si="3"/>
        <v>0</v>
      </c>
      <c r="N19" s="2558">
        <f t="shared" si="4"/>
        <v>0</v>
      </c>
      <c r="O19" s="2559">
        <f t="shared" si="5"/>
        <v>0</v>
      </c>
      <c r="P19" s="2540">
        <f t="shared" si="6"/>
        <v>0</v>
      </c>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c r="BA19" s="3023"/>
      <c r="BB19" s="3023"/>
      <c r="BC19" s="3023"/>
      <c r="BD19" s="3023"/>
      <c r="BE19" s="3023"/>
      <c r="BF19" s="3023"/>
      <c r="BG19" s="3023"/>
      <c r="BH19" s="3023"/>
      <c r="BI19" s="3023"/>
      <c r="BJ19" s="3023"/>
    </row>
    <row r="20" spans="1:67" s="2866" customFormat="1">
      <c r="A20" s="2553" t="s">
        <v>752</v>
      </c>
      <c r="B20" s="2755">
        <v>0</v>
      </c>
      <c r="C20" s="2756">
        <v>0</v>
      </c>
      <c r="D20" s="2543">
        <f t="shared" si="0"/>
        <v>0</v>
      </c>
      <c r="E20" s="2549">
        <v>0</v>
      </c>
      <c r="F20" s="2538">
        <v>0</v>
      </c>
      <c r="G20" s="2543">
        <f t="shared" si="1"/>
        <v>0</v>
      </c>
      <c r="H20" s="2544">
        <v>1</v>
      </c>
      <c r="I20" s="2538">
        <v>0</v>
      </c>
      <c r="J20" s="2543">
        <f t="shared" si="2"/>
        <v>1</v>
      </c>
      <c r="K20" s="2549">
        <v>0</v>
      </c>
      <c r="L20" s="2538">
        <v>1</v>
      </c>
      <c r="M20" s="2543">
        <f t="shared" si="3"/>
        <v>-1</v>
      </c>
      <c r="N20" s="2558">
        <f t="shared" si="4"/>
        <v>1</v>
      </c>
      <c r="O20" s="2559">
        <f t="shared" si="5"/>
        <v>1</v>
      </c>
      <c r="P20" s="2540">
        <f t="shared" si="6"/>
        <v>0</v>
      </c>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c r="BA20" s="3023"/>
      <c r="BB20" s="3023"/>
      <c r="BC20" s="3023"/>
      <c r="BD20" s="3023"/>
      <c r="BE20" s="3023"/>
      <c r="BF20" s="3023"/>
      <c r="BG20" s="3023"/>
      <c r="BH20" s="3023"/>
      <c r="BI20" s="3023"/>
      <c r="BJ20" s="3023"/>
    </row>
    <row r="21" spans="1:67" s="2866" customFormat="1" ht="22.5">
      <c r="A21" s="2553" t="s">
        <v>753</v>
      </c>
      <c r="B21" s="2755">
        <v>1</v>
      </c>
      <c r="C21" s="2756">
        <v>0</v>
      </c>
      <c r="D21" s="2543">
        <f t="shared" si="0"/>
        <v>1</v>
      </c>
      <c r="E21" s="2549">
        <v>0</v>
      </c>
      <c r="F21" s="2538">
        <v>1</v>
      </c>
      <c r="G21" s="2543">
        <f t="shared" si="1"/>
        <v>-1</v>
      </c>
      <c r="H21" s="2544">
        <v>0</v>
      </c>
      <c r="I21" s="2538">
        <v>0</v>
      </c>
      <c r="J21" s="2543">
        <f t="shared" si="2"/>
        <v>0</v>
      </c>
      <c r="K21" s="2549">
        <v>0</v>
      </c>
      <c r="L21" s="2538">
        <v>1</v>
      </c>
      <c r="M21" s="2543">
        <f t="shared" si="3"/>
        <v>-1</v>
      </c>
      <c r="N21" s="2558">
        <f t="shared" si="4"/>
        <v>1</v>
      </c>
      <c r="O21" s="2559">
        <f t="shared" si="5"/>
        <v>2</v>
      </c>
      <c r="P21" s="2540">
        <f t="shared" si="6"/>
        <v>-1</v>
      </c>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c r="BA21" s="3023"/>
      <c r="BB21" s="3023"/>
      <c r="BC21" s="3023"/>
      <c r="BD21" s="3023"/>
      <c r="BE21" s="3023"/>
      <c r="BF21" s="3023"/>
      <c r="BG21" s="3023"/>
      <c r="BH21" s="3023"/>
      <c r="BI21" s="3023"/>
      <c r="BJ21" s="3023"/>
    </row>
    <row r="22" spans="1:67" s="2866" customFormat="1">
      <c r="A22" s="2553" t="s">
        <v>449</v>
      </c>
      <c r="B22" s="2755">
        <v>0</v>
      </c>
      <c r="C22" s="2756">
        <v>0</v>
      </c>
      <c r="D22" s="2543">
        <f t="shared" si="0"/>
        <v>0</v>
      </c>
      <c r="E22" s="2549">
        <v>1</v>
      </c>
      <c r="F22" s="2538">
        <v>2</v>
      </c>
      <c r="G22" s="2543">
        <f t="shared" si="1"/>
        <v>-1</v>
      </c>
      <c r="H22" s="2544">
        <v>8</v>
      </c>
      <c r="I22" s="2538">
        <v>6</v>
      </c>
      <c r="J22" s="2543">
        <f t="shared" si="2"/>
        <v>2</v>
      </c>
      <c r="K22" s="2549">
        <v>1</v>
      </c>
      <c r="L22" s="2538">
        <v>0</v>
      </c>
      <c r="M22" s="2543">
        <f t="shared" si="3"/>
        <v>1</v>
      </c>
      <c r="N22" s="2558">
        <f t="shared" si="4"/>
        <v>10</v>
      </c>
      <c r="O22" s="2559">
        <f t="shared" si="5"/>
        <v>8</v>
      </c>
      <c r="P22" s="2540">
        <f t="shared" si="6"/>
        <v>2</v>
      </c>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c r="BA22" s="3023"/>
      <c r="BB22" s="3023"/>
      <c r="BC22" s="3023"/>
      <c r="BD22" s="3023"/>
      <c r="BE22" s="3023"/>
      <c r="BF22" s="3023"/>
      <c r="BG22" s="3023"/>
      <c r="BH22" s="3023"/>
      <c r="BI22" s="3023"/>
      <c r="BJ22" s="3023"/>
    </row>
    <row r="23" spans="1:67" s="2866" customFormat="1">
      <c r="A23" s="2553" t="s">
        <v>450</v>
      </c>
      <c r="B23" s="2755">
        <v>18</v>
      </c>
      <c r="C23" s="2756">
        <v>2</v>
      </c>
      <c r="D23" s="2543">
        <f t="shared" si="0"/>
        <v>16</v>
      </c>
      <c r="E23" s="2549">
        <v>6</v>
      </c>
      <c r="F23" s="2538">
        <v>3</v>
      </c>
      <c r="G23" s="2543">
        <f t="shared" si="1"/>
        <v>3</v>
      </c>
      <c r="H23" s="2544">
        <v>10</v>
      </c>
      <c r="I23" s="2538">
        <v>1</v>
      </c>
      <c r="J23" s="2543">
        <f t="shared" si="2"/>
        <v>9</v>
      </c>
      <c r="K23" s="2549">
        <v>0</v>
      </c>
      <c r="L23" s="2538">
        <v>0</v>
      </c>
      <c r="M23" s="2543">
        <f t="shared" si="3"/>
        <v>0</v>
      </c>
      <c r="N23" s="2558">
        <f t="shared" si="4"/>
        <v>34</v>
      </c>
      <c r="O23" s="2559">
        <f t="shared" si="5"/>
        <v>6</v>
      </c>
      <c r="P23" s="2540">
        <f t="shared" si="6"/>
        <v>28</v>
      </c>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c r="BA23" s="3023"/>
      <c r="BB23" s="3023"/>
      <c r="BC23" s="3023"/>
      <c r="BD23" s="3023"/>
      <c r="BE23" s="3023"/>
      <c r="BF23" s="3023"/>
      <c r="BG23" s="3023"/>
      <c r="BH23" s="3023"/>
      <c r="BI23" s="3023"/>
      <c r="BJ23" s="3023"/>
    </row>
    <row r="24" spans="1:67" s="2866" customFormat="1" ht="13.5" thickBot="1">
      <c r="A24" s="2554" t="s">
        <v>152</v>
      </c>
      <c r="B24" s="2545">
        <f t="shared" ref="B24:M24" si="10">SUM(B4:B23)</f>
        <v>36</v>
      </c>
      <c r="C24" s="2551">
        <f t="shared" si="10"/>
        <v>24</v>
      </c>
      <c r="D24" s="2509">
        <f t="shared" si="10"/>
        <v>12</v>
      </c>
      <c r="E24" s="2541">
        <f t="shared" si="10"/>
        <v>18</v>
      </c>
      <c r="F24" s="2539">
        <f t="shared" si="10"/>
        <v>55</v>
      </c>
      <c r="G24" s="2509">
        <f t="shared" si="10"/>
        <v>-37</v>
      </c>
      <c r="H24" s="2541">
        <f t="shared" si="10"/>
        <v>116</v>
      </c>
      <c r="I24" s="2539">
        <f t="shared" si="10"/>
        <v>121</v>
      </c>
      <c r="J24" s="2509">
        <f t="shared" si="10"/>
        <v>-5</v>
      </c>
      <c r="K24" s="2541">
        <f t="shared" si="10"/>
        <v>3</v>
      </c>
      <c r="L24" s="2539">
        <f t="shared" si="10"/>
        <v>6</v>
      </c>
      <c r="M24" s="2509">
        <f t="shared" si="10"/>
        <v>-3</v>
      </c>
      <c r="N24" s="2541">
        <f t="shared" si="4"/>
        <v>173</v>
      </c>
      <c r="O24" s="2541">
        <f t="shared" si="5"/>
        <v>206</v>
      </c>
      <c r="P24" s="2509">
        <f t="shared" ref="P24" si="11">SUM(P4:P23)</f>
        <v>-33</v>
      </c>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c r="BA24" s="3023"/>
      <c r="BB24" s="3023"/>
      <c r="BC24" s="3023"/>
      <c r="BD24" s="3023"/>
      <c r="BE24" s="3023"/>
      <c r="BF24" s="3023"/>
      <c r="BG24" s="3023"/>
      <c r="BH24" s="3023"/>
      <c r="BI24" s="3023"/>
      <c r="BJ24" s="3023"/>
    </row>
    <row r="25" spans="1:67">
      <c r="A25" s="690" t="s">
        <v>186</v>
      </c>
      <c r="D25" s="3429"/>
      <c r="G25" s="3429"/>
      <c r="I25" s="3023"/>
      <c r="J25" s="3429"/>
      <c r="M25" s="3429"/>
      <c r="P25" s="3429"/>
    </row>
    <row r="26" spans="1:67" ht="13.5" thickBot="1">
      <c r="A26" s="3" t="s">
        <v>800</v>
      </c>
      <c r="D26" s="3429"/>
      <c r="G26" s="3429"/>
      <c r="J26" s="3429"/>
      <c r="M26" s="3429"/>
      <c r="P26" s="3429"/>
    </row>
    <row r="27" spans="1:67" ht="27" customHeight="1" thickBot="1">
      <c r="A27" s="2552" t="s">
        <v>909</v>
      </c>
      <c r="B27" s="4404" t="s">
        <v>850</v>
      </c>
      <c r="C27" s="4404" t="s">
        <v>848</v>
      </c>
      <c r="D27" s="4407"/>
      <c r="E27" s="4404" t="s">
        <v>851</v>
      </c>
      <c r="F27" s="4404" t="s">
        <v>848</v>
      </c>
      <c r="G27" s="4407"/>
      <c r="H27" s="4404" t="s">
        <v>852</v>
      </c>
      <c r="I27" s="4404" t="s">
        <v>848</v>
      </c>
      <c r="J27" s="4407"/>
      <c r="K27" s="4404" t="s">
        <v>853</v>
      </c>
      <c r="L27" s="4404" t="s">
        <v>848</v>
      </c>
      <c r="M27" s="4407"/>
      <c r="N27" s="4406" t="s">
        <v>102</v>
      </c>
      <c r="O27" s="4407"/>
      <c r="P27" s="4407"/>
      <c r="R27" s="2552" t="s">
        <v>920</v>
      </c>
      <c r="S27" s="4404" t="s">
        <v>850</v>
      </c>
      <c r="T27" s="4404" t="s">
        <v>848</v>
      </c>
      <c r="U27" s="4407"/>
      <c r="V27" s="4404" t="s">
        <v>851</v>
      </c>
      <c r="W27" s="4404" t="s">
        <v>848</v>
      </c>
      <c r="X27" s="4407"/>
      <c r="Y27" s="4404" t="s">
        <v>852</v>
      </c>
      <c r="Z27" s="4404" t="s">
        <v>848</v>
      </c>
      <c r="AA27" s="4407"/>
      <c r="AB27" s="4404" t="s">
        <v>853</v>
      </c>
      <c r="AC27" s="4404" t="s">
        <v>848</v>
      </c>
      <c r="AD27" s="4407"/>
      <c r="AE27" s="4406" t="s">
        <v>102</v>
      </c>
      <c r="AF27" s="4407"/>
      <c r="AG27" s="4407"/>
      <c r="AI27" s="2552" t="s">
        <v>927</v>
      </c>
      <c r="AJ27" s="4404" t="s">
        <v>850</v>
      </c>
      <c r="AK27" s="4404" t="s">
        <v>848</v>
      </c>
      <c r="AL27" s="4407"/>
      <c r="AM27" s="4404" t="s">
        <v>851</v>
      </c>
      <c r="AN27" s="4404" t="s">
        <v>848</v>
      </c>
      <c r="AO27" s="4407"/>
      <c r="AP27" s="4404" t="s">
        <v>852</v>
      </c>
      <c r="AQ27" s="4404" t="s">
        <v>848</v>
      </c>
      <c r="AR27" s="4407"/>
      <c r="AS27" s="4404" t="s">
        <v>853</v>
      </c>
      <c r="AT27" s="4404" t="s">
        <v>848</v>
      </c>
      <c r="AU27" s="4407"/>
      <c r="AV27" s="4406" t="s">
        <v>102</v>
      </c>
      <c r="AW27" s="4407"/>
      <c r="AX27" s="4407"/>
      <c r="AZ27" s="2552" t="s">
        <v>938</v>
      </c>
      <c r="BA27" s="4404" t="s">
        <v>850</v>
      </c>
      <c r="BB27" s="4404" t="s">
        <v>848</v>
      </c>
      <c r="BC27" s="4405"/>
      <c r="BD27" s="4404" t="s">
        <v>851</v>
      </c>
      <c r="BE27" s="4404" t="s">
        <v>848</v>
      </c>
      <c r="BF27" s="4405"/>
      <c r="BG27" s="4404" t="s">
        <v>852</v>
      </c>
      <c r="BH27" s="4404" t="s">
        <v>848</v>
      </c>
      <c r="BI27" s="4405"/>
      <c r="BJ27" s="4404" t="s">
        <v>853</v>
      </c>
      <c r="BK27" s="4404" t="s">
        <v>848</v>
      </c>
      <c r="BL27" s="4405"/>
      <c r="BM27" s="4406" t="s">
        <v>102</v>
      </c>
      <c r="BN27" s="4405"/>
      <c r="BO27" s="4405"/>
    </row>
    <row r="28" spans="1:67" s="1723" customFormat="1" ht="58.5" customHeight="1" thickBot="1">
      <c r="A28" s="2546" t="s">
        <v>612</v>
      </c>
      <c r="B28" s="2560" t="s">
        <v>165</v>
      </c>
      <c r="C28" s="2561" t="s">
        <v>166</v>
      </c>
      <c r="D28" s="2562" t="s">
        <v>167</v>
      </c>
      <c r="E28" s="2563" t="s">
        <v>165</v>
      </c>
      <c r="F28" s="2561" t="s">
        <v>166</v>
      </c>
      <c r="G28" s="2562" t="s">
        <v>167</v>
      </c>
      <c r="H28" s="2563" t="s">
        <v>165</v>
      </c>
      <c r="I28" s="2561" t="s">
        <v>166</v>
      </c>
      <c r="J28" s="2562" t="s">
        <v>167</v>
      </c>
      <c r="K28" s="2563" t="s">
        <v>165</v>
      </c>
      <c r="L28" s="2561" t="s">
        <v>166</v>
      </c>
      <c r="M28" s="2562" t="s">
        <v>167</v>
      </c>
      <c r="N28" s="2563" t="s">
        <v>165</v>
      </c>
      <c r="O28" s="2561" t="s">
        <v>166</v>
      </c>
      <c r="P28" s="2562" t="s">
        <v>167</v>
      </c>
      <c r="Q28" s="3"/>
      <c r="R28" s="2546" t="s">
        <v>612</v>
      </c>
      <c r="S28" s="2560" t="s">
        <v>165</v>
      </c>
      <c r="T28" s="2561" t="s">
        <v>166</v>
      </c>
      <c r="U28" s="2562" t="s">
        <v>167</v>
      </c>
      <c r="V28" s="2563" t="s">
        <v>165</v>
      </c>
      <c r="W28" s="2561" t="s">
        <v>166</v>
      </c>
      <c r="X28" s="2562" t="s">
        <v>167</v>
      </c>
      <c r="Y28" s="2563" t="s">
        <v>165</v>
      </c>
      <c r="Z28" s="2561" t="s">
        <v>166</v>
      </c>
      <c r="AA28" s="2562" t="s">
        <v>167</v>
      </c>
      <c r="AB28" s="2563" t="s">
        <v>165</v>
      </c>
      <c r="AC28" s="2561" t="s">
        <v>166</v>
      </c>
      <c r="AD28" s="2562" t="s">
        <v>167</v>
      </c>
      <c r="AE28" s="2563" t="s">
        <v>165</v>
      </c>
      <c r="AF28" s="2561" t="s">
        <v>166</v>
      </c>
      <c r="AG28" s="2562" t="s">
        <v>167</v>
      </c>
      <c r="AH28" s="3"/>
      <c r="AI28" s="2546" t="s">
        <v>612</v>
      </c>
      <c r="AJ28" s="2560" t="s">
        <v>165</v>
      </c>
      <c r="AK28" s="2561" t="s">
        <v>166</v>
      </c>
      <c r="AL28" s="2562" t="s">
        <v>167</v>
      </c>
      <c r="AM28" s="2563" t="s">
        <v>165</v>
      </c>
      <c r="AN28" s="2561" t="s">
        <v>166</v>
      </c>
      <c r="AO28" s="2562" t="s">
        <v>167</v>
      </c>
      <c r="AP28" s="2563" t="s">
        <v>165</v>
      </c>
      <c r="AQ28" s="2561" t="s">
        <v>166</v>
      </c>
      <c r="AR28" s="2562" t="s">
        <v>167</v>
      </c>
      <c r="AS28" s="2563" t="s">
        <v>165</v>
      </c>
      <c r="AT28" s="2561" t="s">
        <v>166</v>
      </c>
      <c r="AU28" s="2562" t="s">
        <v>167</v>
      </c>
      <c r="AV28" s="2563" t="s">
        <v>165</v>
      </c>
      <c r="AW28" s="2561" t="s">
        <v>166</v>
      </c>
      <c r="AX28" s="2562" t="s">
        <v>167</v>
      </c>
      <c r="AY28" s="3"/>
      <c r="AZ28" s="2546" t="s">
        <v>612</v>
      </c>
      <c r="BA28" s="2560" t="s">
        <v>165</v>
      </c>
      <c r="BB28" s="2561" t="s">
        <v>166</v>
      </c>
      <c r="BC28" s="2562" t="s">
        <v>167</v>
      </c>
      <c r="BD28" s="2563" t="s">
        <v>165</v>
      </c>
      <c r="BE28" s="2561" t="s">
        <v>166</v>
      </c>
      <c r="BF28" s="2562" t="s">
        <v>167</v>
      </c>
      <c r="BG28" s="2563" t="s">
        <v>165</v>
      </c>
      <c r="BH28" s="2561" t="s">
        <v>166</v>
      </c>
      <c r="BI28" s="2562" t="s">
        <v>167</v>
      </c>
      <c r="BJ28" s="2563" t="s">
        <v>165</v>
      </c>
      <c r="BK28" s="2561" t="s">
        <v>166</v>
      </c>
      <c r="BL28" s="2562" t="s">
        <v>167</v>
      </c>
      <c r="BM28" s="2563" t="s">
        <v>165</v>
      </c>
      <c r="BN28" s="2561" t="s">
        <v>166</v>
      </c>
      <c r="BO28" s="2562" t="s">
        <v>167</v>
      </c>
    </row>
    <row r="29" spans="1:67" s="1723" customFormat="1">
      <c r="A29" s="2750" t="s">
        <v>433</v>
      </c>
      <c r="B29" s="2753">
        <v>0</v>
      </c>
      <c r="C29" s="2754">
        <v>0</v>
      </c>
      <c r="D29" s="2543">
        <f>B29-C29</f>
        <v>0</v>
      </c>
      <c r="E29" s="2548">
        <v>2</v>
      </c>
      <c r="F29" s="2547">
        <v>2</v>
      </c>
      <c r="G29" s="2543">
        <f t="shared" ref="G29:G48" si="12">E29-F29</f>
        <v>0</v>
      </c>
      <c r="H29" s="2748">
        <v>55</v>
      </c>
      <c r="I29" s="2547">
        <v>103</v>
      </c>
      <c r="J29" s="2543">
        <f>H29-I29</f>
        <v>-48</v>
      </c>
      <c r="K29" s="2548">
        <v>0</v>
      </c>
      <c r="L29" s="2547">
        <v>0</v>
      </c>
      <c r="M29" s="2543">
        <f>K29-L29</f>
        <v>0</v>
      </c>
      <c r="N29" s="2558">
        <f>B29+E29+H29+K29</f>
        <v>57</v>
      </c>
      <c r="O29" s="2559">
        <f>C29+F29+I29+L29</f>
        <v>105</v>
      </c>
      <c r="P29" s="2540">
        <f>N29-O29</f>
        <v>-48</v>
      </c>
      <c r="Q29" s="3"/>
      <c r="R29" s="2750" t="s">
        <v>433</v>
      </c>
      <c r="S29" s="2753">
        <v>0</v>
      </c>
      <c r="T29" s="2754">
        <v>0</v>
      </c>
      <c r="U29" s="2543">
        <v>0</v>
      </c>
      <c r="V29" s="2548">
        <v>1</v>
      </c>
      <c r="W29" s="2547">
        <v>1</v>
      </c>
      <c r="X29" s="2543">
        <v>0</v>
      </c>
      <c r="Y29" s="2748">
        <v>27</v>
      </c>
      <c r="Z29" s="2547">
        <v>20</v>
      </c>
      <c r="AA29" s="2543">
        <v>7</v>
      </c>
      <c r="AB29" s="2548">
        <v>0</v>
      </c>
      <c r="AC29" s="2547">
        <v>1</v>
      </c>
      <c r="AD29" s="2543">
        <v>-1</v>
      </c>
      <c r="AE29" s="2558">
        <v>28</v>
      </c>
      <c r="AF29" s="2559">
        <v>22</v>
      </c>
      <c r="AG29" s="2540">
        <v>6</v>
      </c>
      <c r="AH29" s="3"/>
      <c r="AI29" s="2750" t="s">
        <v>433</v>
      </c>
      <c r="AJ29" s="2753">
        <v>0</v>
      </c>
      <c r="AK29" s="2754">
        <v>0</v>
      </c>
      <c r="AL29" s="2543">
        <f>AJ29-AK29</f>
        <v>0</v>
      </c>
      <c r="AM29" s="2548">
        <v>2</v>
      </c>
      <c r="AN29" s="2547">
        <v>0</v>
      </c>
      <c r="AO29" s="2543">
        <f>AM29-AN29</f>
        <v>2</v>
      </c>
      <c r="AP29" s="2748">
        <v>11</v>
      </c>
      <c r="AQ29" s="2547">
        <v>10</v>
      </c>
      <c r="AR29" s="2543">
        <f>AP29-AQ29</f>
        <v>1</v>
      </c>
      <c r="AS29" s="2548">
        <v>0</v>
      </c>
      <c r="AT29" s="2547">
        <v>0</v>
      </c>
      <c r="AU29" s="2543">
        <f>AS29-AT29</f>
        <v>0</v>
      </c>
      <c r="AV29" s="2558">
        <f>AJ29+AM29+AP29+AS29</f>
        <v>13</v>
      </c>
      <c r="AW29" s="2559">
        <f>AK29+AN29+AQ29+AT29</f>
        <v>10</v>
      </c>
      <c r="AX29" s="2540">
        <f>AV29-AW29</f>
        <v>3</v>
      </c>
      <c r="AY29" s="3"/>
      <c r="AZ29" s="2750" t="s">
        <v>433</v>
      </c>
      <c r="BA29" s="2753">
        <v>0</v>
      </c>
      <c r="BB29" s="2754">
        <v>0</v>
      </c>
      <c r="BC29" s="2543">
        <f>BA29-BB29</f>
        <v>0</v>
      </c>
      <c r="BD29" s="2548">
        <v>3</v>
      </c>
      <c r="BE29" s="2547">
        <v>0</v>
      </c>
      <c r="BF29" s="2543">
        <f>BD29-BE29</f>
        <v>3</v>
      </c>
      <c r="BG29" s="2748">
        <v>27</v>
      </c>
      <c r="BH29" s="2547">
        <v>27</v>
      </c>
      <c r="BI29" s="2543">
        <f>BG29-BH29</f>
        <v>0</v>
      </c>
      <c r="BJ29" s="2548">
        <v>0</v>
      </c>
      <c r="BK29" s="2547">
        <v>0</v>
      </c>
      <c r="BL29" s="2543">
        <f>BJ29-BK29</f>
        <v>0</v>
      </c>
      <c r="BM29" s="2558">
        <f>BA29+BD29+BG29+BJ29</f>
        <v>30</v>
      </c>
      <c r="BN29" s="2559">
        <f>BB29+BE29+BH29+BK29</f>
        <v>27</v>
      </c>
      <c r="BO29" s="2540">
        <f>BM29-BN29</f>
        <v>3</v>
      </c>
    </row>
    <row r="30" spans="1:67" s="1723" customFormat="1">
      <c r="A30" s="2553" t="s">
        <v>434</v>
      </c>
      <c r="B30" s="2755">
        <v>0</v>
      </c>
      <c r="C30" s="2756">
        <v>0</v>
      </c>
      <c r="D30" s="2543">
        <f t="shared" ref="D30:D48" si="13">B30-C30</f>
        <v>0</v>
      </c>
      <c r="E30" s="2549">
        <v>0</v>
      </c>
      <c r="F30" s="2538">
        <v>0</v>
      </c>
      <c r="G30" s="2543">
        <f t="shared" si="12"/>
        <v>0</v>
      </c>
      <c r="H30" s="2749">
        <v>0</v>
      </c>
      <c r="I30" s="2538">
        <v>0</v>
      </c>
      <c r="J30" s="2543">
        <f t="shared" ref="J30:J48" si="14">H30-I30</f>
        <v>0</v>
      </c>
      <c r="K30" s="2549">
        <v>0</v>
      </c>
      <c r="L30" s="2538">
        <v>0</v>
      </c>
      <c r="M30" s="2543">
        <f t="shared" ref="M30:M48" si="15">K30-L30</f>
        <v>0</v>
      </c>
      <c r="N30" s="2558">
        <f t="shared" ref="N30:O49" si="16">B30+E30+H30+K30</f>
        <v>0</v>
      </c>
      <c r="O30" s="2559">
        <f t="shared" ref="O30:O48" si="17">C30+F30+I30+L30</f>
        <v>0</v>
      </c>
      <c r="P30" s="2540">
        <f t="shared" ref="P30:P48" si="18">N30-O30</f>
        <v>0</v>
      </c>
      <c r="Q30" s="3"/>
      <c r="R30" s="2553" t="s">
        <v>434</v>
      </c>
      <c r="S30" s="2755">
        <v>0</v>
      </c>
      <c r="T30" s="2756">
        <v>0</v>
      </c>
      <c r="U30" s="2543">
        <v>0</v>
      </c>
      <c r="V30" s="2549">
        <v>0</v>
      </c>
      <c r="W30" s="2538">
        <v>0</v>
      </c>
      <c r="X30" s="2543">
        <v>0</v>
      </c>
      <c r="Y30" s="2749">
        <v>0</v>
      </c>
      <c r="Z30" s="2538">
        <v>0</v>
      </c>
      <c r="AA30" s="2543">
        <v>0</v>
      </c>
      <c r="AB30" s="2549">
        <v>0</v>
      </c>
      <c r="AC30" s="2538">
        <v>0</v>
      </c>
      <c r="AD30" s="2543">
        <v>0</v>
      </c>
      <c r="AE30" s="2558">
        <v>0</v>
      </c>
      <c r="AF30" s="2559">
        <v>0</v>
      </c>
      <c r="AG30" s="2540">
        <v>0</v>
      </c>
      <c r="AH30" s="3"/>
      <c r="AI30" s="2553" t="s">
        <v>434</v>
      </c>
      <c r="AJ30" s="2755">
        <v>0</v>
      </c>
      <c r="AK30" s="2756">
        <v>0</v>
      </c>
      <c r="AL30" s="2543">
        <f t="shared" ref="AL30:AL48" si="19">AJ30-AK30</f>
        <v>0</v>
      </c>
      <c r="AM30" s="2549">
        <v>0</v>
      </c>
      <c r="AN30" s="2538">
        <v>0</v>
      </c>
      <c r="AO30" s="2543">
        <f t="shared" ref="AO30:AO48" si="20">AM30-AN30</f>
        <v>0</v>
      </c>
      <c r="AP30" s="2749">
        <v>0</v>
      </c>
      <c r="AQ30" s="2538">
        <v>0</v>
      </c>
      <c r="AR30" s="2543">
        <f t="shared" ref="AR30:AR48" si="21">AP30-AQ30</f>
        <v>0</v>
      </c>
      <c r="AS30" s="2549">
        <v>0</v>
      </c>
      <c r="AT30" s="2538">
        <v>0</v>
      </c>
      <c r="AU30" s="2543">
        <f t="shared" ref="AU30:AU48" si="22">AS30-AT30</f>
        <v>0</v>
      </c>
      <c r="AV30" s="2558">
        <f t="shared" ref="AV30:AV49" si="23">AJ30+AM30+AP30+AS30</f>
        <v>0</v>
      </c>
      <c r="AW30" s="2559">
        <f t="shared" ref="AW30:AW49" si="24">AK30+AN30+AQ30+AT30</f>
        <v>0</v>
      </c>
      <c r="AX30" s="2540">
        <f t="shared" ref="AX30:AX48" si="25">AV30-AW30</f>
        <v>0</v>
      </c>
      <c r="AY30" s="3"/>
      <c r="AZ30" s="2553" t="s">
        <v>434</v>
      </c>
      <c r="BA30" s="2755">
        <v>0</v>
      </c>
      <c r="BB30" s="2756">
        <v>0</v>
      </c>
      <c r="BC30" s="2543">
        <f t="shared" ref="BC30:BC48" si="26">BA30-BB30</f>
        <v>0</v>
      </c>
      <c r="BD30" s="2549">
        <v>0</v>
      </c>
      <c r="BE30" s="2538">
        <v>0</v>
      </c>
      <c r="BF30" s="2543">
        <f t="shared" ref="BF30:BF48" si="27">BD30-BE30</f>
        <v>0</v>
      </c>
      <c r="BG30" s="2749">
        <v>0</v>
      </c>
      <c r="BH30" s="2538">
        <v>0</v>
      </c>
      <c r="BI30" s="2543">
        <f t="shared" ref="BI30:BI48" si="28">BG30-BH30</f>
        <v>0</v>
      </c>
      <c r="BJ30" s="2549">
        <v>0</v>
      </c>
      <c r="BK30" s="2538">
        <v>0</v>
      </c>
      <c r="BL30" s="2543">
        <f t="shared" ref="BL30:BL48" si="29">BJ30-BK30</f>
        <v>0</v>
      </c>
      <c r="BM30" s="2558">
        <f t="shared" ref="BM30:BM49" si="30">BA30+BD30+BG30+BJ30</f>
        <v>0</v>
      </c>
      <c r="BN30" s="2559">
        <f t="shared" ref="BN30:BN49" si="31">BB30+BE30+BH30+BK30</f>
        <v>0</v>
      </c>
      <c r="BO30" s="2540">
        <f t="shared" ref="BO30:BO48" si="32">BM30-BN30</f>
        <v>0</v>
      </c>
    </row>
    <row r="31" spans="1:67" s="1723" customFormat="1">
      <c r="A31" s="2553" t="s">
        <v>435</v>
      </c>
      <c r="B31" s="2755">
        <v>4</v>
      </c>
      <c r="C31" s="2756">
        <v>1</v>
      </c>
      <c r="D31" s="2543">
        <f t="shared" si="13"/>
        <v>3</v>
      </c>
      <c r="E31" s="2549">
        <v>3</v>
      </c>
      <c r="F31" s="2538">
        <v>3</v>
      </c>
      <c r="G31" s="2543">
        <f t="shared" si="12"/>
        <v>0</v>
      </c>
      <c r="H31" s="2749">
        <v>9</v>
      </c>
      <c r="I31" s="2538">
        <v>20</v>
      </c>
      <c r="J31" s="2543">
        <f t="shared" si="14"/>
        <v>-11</v>
      </c>
      <c r="K31" s="2549">
        <v>0</v>
      </c>
      <c r="L31" s="2538">
        <v>0</v>
      </c>
      <c r="M31" s="2543">
        <f t="shared" si="15"/>
        <v>0</v>
      </c>
      <c r="N31" s="2558">
        <f t="shared" si="16"/>
        <v>16</v>
      </c>
      <c r="O31" s="2559">
        <f t="shared" si="17"/>
        <v>24</v>
      </c>
      <c r="P31" s="2540">
        <f t="shared" si="18"/>
        <v>-8</v>
      </c>
      <c r="Q31" s="3"/>
      <c r="R31" s="2553" t="s">
        <v>435</v>
      </c>
      <c r="S31" s="2755">
        <v>2</v>
      </c>
      <c r="T31" s="2756">
        <v>1</v>
      </c>
      <c r="U31" s="2543">
        <v>1</v>
      </c>
      <c r="V31" s="2549">
        <v>0</v>
      </c>
      <c r="W31" s="2538">
        <v>2</v>
      </c>
      <c r="X31" s="2543">
        <v>-2</v>
      </c>
      <c r="Y31" s="2749">
        <v>6</v>
      </c>
      <c r="Z31" s="2538">
        <v>4</v>
      </c>
      <c r="AA31" s="2543">
        <v>2</v>
      </c>
      <c r="AB31" s="2549">
        <v>0</v>
      </c>
      <c r="AC31" s="2538">
        <v>1</v>
      </c>
      <c r="AD31" s="2543">
        <v>-1</v>
      </c>
      <c r="AE31" s="2558">
        <v>8</v>
      </c>
      <c r="AF31" s="2559">
        <v>8</v>
      </c>
      <c r="AG31" s="2540">
        <v>0</v>
      </c>
      <c r="AH31" s="3"/>
      <c r="AI31" s="2553" t="s">
        <v>435</v>
      </c>
      <c r="AJ31" s="2755">
        <v>1</v>
      </c>
      <c r="AK31" s="2756">
        <v>0</v>
      </c>
      <c r="AL31" s="2543">
        <f t="shared" si="19"/>
        <v>1</v>
      </c>
      <c r="AM31" s="2549">
        <v>0</v>
      </c>
      <c r="AN31" s="2538">
        <v>1</v>
      </c>
      <c r="AO31" s="2543">
        <f t="shared" si="20"/>
        <v>-1</v>
      </c>
      <c r="AP31" s="2749">
        <v>4</v>
      </c>
      <c r="AQ31" s="2538">
        <v>4</v>
      </c>
      <c r="AR31" s="2543">
        <f t="shared" si="21"/>
        <v>0</v>
      </c>
      <c r="AS31" s="2549">
        <v>0</v>
      </c>
      <c r="AT31" s="2538">
        <v>0</v>
      </c>
      <c r="AU31" s="2543">
        <f t="shared" si="22"/>
        <v>0</v>
      </c>
      <c r="AV31" s="2558">
        <f t="shared" si="23"/>
        <v>5</v>
      </c>
      <c r="AW31" s="2559">
        <f t="shared" si="24"/>
        <v>5</v>
      </c>
      <c r="AX31" s="2540">
        <f t="shared" si="25"/>
        <v>0</v>
      </c>
      <c r="AY31" s="3"/>
      <c r="AZ31" s="2553" t="s">
        <v>435</v>
      </c>
      <c r="BA31" s="2755">
        <v>1</v>
      </c>
      <c r="BB31" s="2756">
        <v>0</v>
      </c>
      <c r="BC31" s="2543">
        <f t="shared" si="26"/>
        <v>1</v>
      </c>
      <c r="BD31" s="2549">
        <v>1</v>
      </c>
      <c r="BE31" s="2538">
        <v>6</v>
      </c>
      <c r="BF31" s="2543">
        <f t="shared" si="27"/>
        <v>-5</v>
      </c>
      <c r="BG31" s="2749">
        <v>2</v>
      </c>
      <c r="BH31" s="2538">
        <v>4</v>
      </c>
      <c r="BI31" s="2543">
        <f t="shared" si="28"/>
        <v>-2</v>
      </c>
      <c r="BJ31" s="2549">
        <v>0</v>
      </c>
      <c r="BK31" s="2538">
        <v>1</v>
      </c>
      <c r="BL31" s="2543">
        <f t="shared" si="29"/>
        <v>-1</v>
      </c>
      <c r="BM31" s="2558">
        <f t="shared" si="30"/>
        <v>4</v>
      </c>
      <c r="BN31" s="2559">
        <f t="shared" si="31"/>
        <v>11</v>
      </c>
      <c r="BO31" s="2540">
        <f t="shared" si="32"/>
        <v>-7</v>
      </c>
    </row>
    <row r="32" spans="1:67" s="1723" customFormat="1" ht="22.5">
      <c r="A32" s="2553" t="s">
        <v>436</v>
      </c>
      <c r="B32" s="2755">
        <v>0</v>
      </c>
      <c r="C32" s="2756">
        <v>0</v>
      </c>
      <c r="D32" s="2543">
        <f t="shared" si="13"/>
        <v>0</v>
      </c>
      <c r="E32" s="2549">
        <v>0</v>
      </c>
      <c r="F32" s="2751">
        <v>0</v>
      </c>
      <c r="G32" s="2543">
        <f t="shared" si="12"/>
        <v>0</v>
      </c>
      <c r="H32" s="2749">
        <v>0</v>
      </c>
      <c r="I32" s="2538">
        <v>0</v>
      </c>
      <c r="J32" s="2543">
        <f t="shared" si="14"/>
        <v>0</v>
      </c>
      <c r="K32" s="2549">
        <v>0</v>
      </c>
      <c r="L32" s="2538">
        <v>0</v>
      </c>
      <c r="M32" s="2543">
        <f t="shared" si="15"/>
        <v>0</v>
      </c>
      <c r="N32" s="2558">
        <f t="shared" si="16"/>
        <v>0</v>
      </c>
      <c r="O32" s="2559">
        <f t="shared" si="17"/>
        <v>0</v>
      </c>
      <c r="P32" s="2540">
        <f t="shared" si="18"/>
        <v>0</v>
      </c>
      <c r="Q32" s="3"/>
      <c r="R32" s="2553" t="s">
        <v>436</v>
      </c>
      <c r="S32" s="2755">
        <v>1</v>
      </c>
      <c r="T32" s="2756">
        <v>0</v>
      </c>
      <c r="U32" s="2543">
        <v>1</v>
      </c>
      <c r="V32" s="2549">
        <v>0</v>
      </c>
      <c r="W32" s="2751">
        <v>0</v>
      </c>
      <c r="X32" s="2543">
        <v>0</v>
      </c>
      <c r="Y32" s="2749">
        <v>1</v>
      </c>
      <c r="Z32" s="2538">
        <v>0</v>
      </c>
      <c r="AA32" s="2543">
        <v>1</v>
      </c>
      <c r="AB32" s="2549">
        <v>0</v>
      </c>
      <c r="AC32" s="2538">
        <v>0</v>
      </c>
      <c r="AD32" s="2543">
        <v>0</v>
      </c>
      <c r="AE32" s="2558">
        <v>2</v>
      </c>
      <c r="AF32" s="2559">
        <v>0</v>
      </c>
      <c r="AG32" s="2540">
        <v>2</v>
      </c>
      <c r="AH32" s="3"/>
      <c r="AI32" s="2553" t="s">
        <v>436</v>
      </c>
      <c r="AJ32" s="2755">
        <v>0</v>
      </c>
      <c r="AK32" s="2756">
        <v>0</v>
      </c>
      <c r="AL32" s="2543">
        <f t="shared" si="19"/>
        <v>0</v>
      </c>
      <c r="AM32" s="2549">
        <v>0</v>
      </c>
      <c r="AN32" s="2751">
        <v>0</v>
      </c>
      <c r="AO32" s="2543">
        <f t="shared" si="20"/>
        <v>0</v>
      </c>
      <c r="AP32" s="2749">
        <v>0</v>
      </c>
      <c r="AQ32" s="2538">
        <v>0</v>
      </c>
      <c r="AR32" s="2543">
        <f t="shared" si="21"/>
        <v>0</v>
      </c>
      <c r="AS32" s="2549">
        <v>0</v>
      </c>
      <c r="AT32" s="2538">
        <v>0</v>
      </c>
      <c r="AU32" s="2543">
        <f t="shared" si="22"/>
        <v>0</v>
      </c>
      <c r="AV32" s="2558">
        <f t="shared" si="23"/>
        <v>0</v>
      </c>
      <c r="AW32" s="2559">
        <f t="shared" si="24"/>
        <v>0</v>
      </c>
      <c r="AX32" s="2540">
        <f t="shared" si="25"/>
        <v>0</v>
      </c>
      <c r="AY32" s="3"/>
      <c r="AZ32" s="2553" t="s">
        <v>436</v>
      </c>
      <c r="BA32" s="2755">
        <v>0</v>
      </c>
      <c r="BB32" s="2756">
        <v>1</v>
      </c>
      <c r="BC32" s="2543">
        <f t="shared" si="26"/>
        <v>-1</v>
      </c>
      <c r="BD32" s="2549">
        <v>0</v>
      </c>
      <c r="BE32" s="2751">
        <v>0</v>
      </c>
      <c r="BF32" s="2543">
        <f t="shared" si="27"/>
        <v>0</v>
      </c>
      <c r="BG32" s="2749">
        <v>0</v>
      </c>
      <c r="BH32" s="2538">
        <v>0</v>
      </c>
      <c r="BI32" s="2543">
        <f t="shared" si="28"/>
        <v>0</v>
      </c>
      <c r="BJ32" s="2549">
        <v>0</v>
      </c>
      <c r="BK32" s="2538">
        <v>0</v>
      </c>
      <c r="BL32" s="2543">
        <f t="shared" si="29"/>
        <v>0</v>
      </c>
      <c r="BM32" s="2558">
        <f t="shared" si="30"/>
        <v>0</v>
      </c>
      <c r="BN32" s="2559">
        <f t="shared" si="31"/>
        <v>1</v>
      </c>
      <c r="BO32" s="2540">
        <f t="shared" si="32"/>
        <v>-1</v>
      </c>
    </row>
    <row r="33" spans="1:67" s="1723" customFormat="1" ht="22.5">
      <c r="A33" s="2553" t="s">
        <v>437</v>
      </c>
      <c r="B33" s="2755">
        <v>0</v>
      </c>
      <c r="C33" s="2756">
        <v>1</v>
      </c>
      <c r="D33" s="2543">
        <f t="shared" si="13"/>
        <v>-1</v>
      </c>
      <c r="E33" s="2549">
        <v>0</v>
      </c>
      <c r="F33" s="2751">
        <v>0</v>
      </c>
      <c r="G33" s="2543">
        <f t="shared" si="12"/>
        <v>0</v>
      </c>
      <c r="H33" s="2749">
        <v>0</v>
      </c>
      <c r="I33" s="2538">
        <v>0</v>
      </c>
      <c r="J33" s="2543">
        <f t="shared" si="14"/>
        <v>0</v>
      </c>
      <c r="K33" s="2549">
        <v>0</v>
      </c>
      <c r="L33" s="2538">
        <v>0</v>
      </c>
      <c r="M33" s="2543">
        <f t="shared" si="15"/>
        <v>0</v>
      </c>
      <c r="N33" s="2558">
        <f t="shared" si="16"/>
        <v>0</v>
      </c>
      <c r="O33" s="2559">
        <f t="shared" si="17"/>
        <v>1</v>
      </c>
      <c r="P33" s="2540">
        <f t="shared" si="18"/>
        <v>-1</v>
      </c>
      <c r="Q33" s="3"/>
      <c r="R33" s="2553" t="s">
        <v>437</v>
      </c>
      <c r="S33" s="2755">
        <v>0</v>
      </c>
      <c r="T33" s="2756">
        <v>0</v>
      </c>
      <c r="U33" s="2543">
        <v>0</v>
      </c>
      <c r="V33" s="2549">
        <v>0</v>
      </c>
      <c r="W33" s="2751">
        <v>0</v>
      </c>
      <c r="X33" s="2543">
        <v>0</v>
      </c>
      <c r="Y33" s="2749">
        <v>0</v>
      </c>
      <c r="Z33" s="2538">
        <v>0</v>
      </c>
      <c r="AA33" s="2543">
        <v>0</v>
      </c>
      <c r="AB33" s="2549">
        <v>0</v>
      </c>
      <c r="AC33" s="2538">
        <v>0</v>
      </c>
      <c r="AD33" s="2543">
        <v>0</v>
      </c>
      <c r="AE33" s="2558">
        <v>0</v>
      </c>
      <c r="AF33" s="2559">
        <v>0</v>
      </c>
      <c r="AG33" s="2540">
        <v>0</v>
      </c>
      <c r="AH33" s="3"/>
      <c r="AI33" s="2553" t="s">
        <v>437</v>
      </c>
      <c r="AJ33" s="2755">
        <v>0</v>
      </c>
      <c r="AK33" s="2756">
        <v>0</v>
      </c>
      <c r="AL33" s="2543">
        <f t="shared" si="19"/>
        <v>0</v>
      </c>
      <c r="AM33" s="2549">
        <v>0</v>
      </c>
      <c r="AN33" s="2751">
        <v>0</v>
      </c>
      <c r="AO33" s="2543">
        <f t="shared" si="20"/>
        <v>0</v>
      </c>
      <c r="AP33" s="2749">
        <v>0</v>
      </c>
      <c r="AQ33" s="2538">
        <v>0</v>
      </c>
      <c r="AR33" s="2543">
        <f t="shared" si="21"/>
        <v>0</v>
      </c>
      <c r="AS33" s="2549">
        <v>0</v>
      </c>
      <c r="AT33" s="2538">
        <v>0</v>
      </c>
      <c r="AU33" s="2543">
        <f t="shared" si="22"/>
        <v>0</v>
      </c>
      <c r="AV33" s="2558">
        <f t="shared" si="23"/>
        <v>0</v>
      </c>
      <c r="AW33" s="2559">
        <f t="shared" si="24"/>
        <v>0</v>
      </c>
      <c r="AX33" s="2540">
        <f t="shared" si="25"/>
        <v>0</v>
      </c>
      <c r="AY33" s="3"/>
      <c r="AZ33" s="2553" t="s">
        <v>437</v>
      </c>
      <c r="BA33" s="2755">
        <v>0</v>
      </c>
      <c r="BB33" s="2756">
        <v>0</v>
      </c>
      <c r="BC33" s="2543">
        <f t="shared" si="26"/>
        <v>0</v>
      </c>
      <c r="BD33" s="2549">
        <v>0</v>
      </c>
      <c r="BE33" s="2751">
        <v>1</v>
      </c>
      <c r="BF33" s="2543">
        <f t="shared" si="27"/>
        <v>-1</v>
      </c>
      <c r="BG33" s="2749">
        <v>0</v>
      </c>
      <c r="BH33" s="2538">
        <v>0</v>
      </c>
      <c r="BI33" s="2543">
        <f t="shared" si="28"/>
        <v>0</v>
      </c>
      <c r="BJ33" s="2549">
        <v>0</v>
      </c>
      <c r="BK33" s="2538">
        <v>0</v>
      </c>
      <c r="BL33" s="2543">
        <f t="shared" si="29"/>
        <v>0</v>
      </c>
      <c r="BM33" s="2558">
        <f t="shared" si="30"/>
        <v>0</v>
      </c>
      <c r="BN33" s="2559">
        <f t="shared" si="31"/>
        <v>1</v>
      </c>
      <c r="BO33" s="2540">
        <f t="shared" si="32"/>
        <v>-1</v>
      </c>
    </row>
    <row r="34" spans="1:67" s="1723" customFormat="1">
      <c r="A34" s="2553" t="s">
        <v>438</v>
      </c>
      <c r="B34" s="2755">
        <v>3</v>
      </c>
      <c r="C34" s="2756">
        <v>6</v>
      </c>
      <c r="D34" s="2543">
        <f t="shared" si="13"/>
        <v>-3</v>
      </c>
      <c r="E34" s="2549">
        <v>3</v>
      </c>
      <c r="F34" s="2538">
        <v>3</v>
      </c>
      <c r="G34" s="2543">
        <f t="shared" si="12"/>
        <v>0</v>
      </c>
      <c r="H34" s="2749">
        <v>26</v>
      </c>
      <c r="I34" s="2538">
        <v>41</v>
      </c>
      <c r="J34" s="2543">
        <f t="shared" si="14"/>
        <v>-15</v>
      </c>
      <c r="K34" s="2549">
        <v>0</v>
      </c>
      <c r="L34" s="2538">
        <v>0</v>
      </c>
      <c r="M34" s="2543">
        <f t="shared" si="15"/>
        <v>0</v>
      </c>
      <c r="N34" s="2558">
        <f t="shared" si="16"/>
        <v>32</v>
      </c>
      <c r="O34" s="2559">
        <f t="shared" si="17"/>
        <v>50</v>
      </c>
      <c r="P34" s="2540">
        <f t="shared" si="18"/>
        <v>-18</v>
      </c>
      <c r="Q34" s="3"/>
      <c r="R34" s="2553" t="s">
        <v>438</v>
      </c>
      <c r="S34" s="2755">
        <v>2</v>
      </c>
      <c r="T34" s="2756">
        <v>4</v>
      </c>
      <c r="U34" s="2543">
        <v>-2</v>
      </c>
      <c r="V34" s="2549">
        <v>1</v>
      </c>
      <c r="W34" s="2538">
        <v>2</v>
      </c>
      <c r="X34" s="2543">
        <v>-1</v>
      </c>
      <c r="Y34" s="2749">
        <v>25</v>
      </c>
      <c r="Z34" s="2538">
        <v>25</v>
      </c>
      <c r="AA34" s="2543">
        <v>0</v>
      </c>
      <c r="AB34" s="2549">
        <v>0</v>
      </c>
      <c r="AC34" s="2538">
        <v>0</v>
      </c>
      <c r="AD34" s="2543">
        <v>0</v>
      </c>
      <c r="AE34" s="2558">
        <v>28</v>
      </c>
      <c r="AF34" s="2559">
        <v>31</v>
      </c>
      <c r="AG34" s="2540">
        <v>-3</v>
      </c>
      <c r="AH34" s="3"/>
      <c r="AI34" s="2553" t="s">
        <v>438</v>
      </c>
      <c r="AJ34" s="2755">
        <v>0</v>
      </c>
      <c r="AK34" s="2756">
        <v>2</v>
      </c>
      <c r="AL34" s="2543">
        <f t="shared" si="19"/>
        <v>-2</v>
      </c>
      <c r="AM34" s="2549">
        <v>0</v>
      </c>
      <c r="AN34" s="2538">
        <v>0</v>
      </c>
      <c r="AO34" s="2543">
        <f t="shared" si="20"/>
        <v>0</v>
      </c>
      <c r="AP34" s="2749">
        <v>14</v>
      </c>
      <c r="AQ34" s="2538">
        <v>18</v>
      </c>
      <c r="AR34" s="2543">
        <f t="shared" si="21"/>
        <v>-4</v>
      </c>
      <c r="AS34" s="2549">
        <v>0</v>
      </c>
      <c r="AT34" s="2538">
        <v>0</v>
      </c>
      <c r="AU34" s="2543">
        <f t="shared" si="22"/>
        <v>0</v>
      </c>
      <c r="AV34" s="2558">
        <f t="shared" si="23"/>
        <v>14</v>
      </c>
      <c r="AW34" s="2559">
        <f t="shared" si="24"/>
        <v>20</v>
      </c>
      <c r="AX34" s="2540">
        <f t="shared" si="25"/>
        <v>-6</v>
      </c>
      <c r="AY34" s="3"/>
      <c r="AZ34" s="2553" t="s">
        <v>438</v>
      </c>
      <c r="BA34" s="2755">
        <v>4</v>
      </c>
      <c r="BB34" s="2756">
        <v>4</v>
      </c>
      <c r="BC34" s="2543">
        <f t="shared" si="26"/>
        <v>0</v>
      </c>
      <c r="BD34" s="2549">
        <v>0</v>
      </c>
      <c r="BE34" s="2538">
        <v>5</v>
      </c>
      <c r="BF34" s="2543">
        <f t="shared" si="27"/>
        <v>-5</v>
      </c>
      <c r="BG34" s="2749">
        <v>7</v>
      </c>
      <c r="BH34" s="2538">
        <v>15</v>
      </c>
      <c r="BI34" s="2543">
        <f t="shared" si="28"/>
        <v>-8</v>
      </c>
      <c r="BJ34" s="2549">
        <v>1</v>
      </c>
      <c r="BK34" s="2538">
        <v>0</v>
      </c>
      <c r="BL34" s="2543">
        <f t="shared" si="29"/>
        <v>1</v>
      </c>
      <c r="BM34" s="2558">
        <f t="shared" si="30"/>
        <v>12</v>
      </c>
      <c r="BN34" s="2559">
        <f t="shared" si="31"/>
        <v>24</v>
      </c>
      <c r="BO34" s="2540">
        <f t="shared" si="32"/>
        <v>-12</v>
      </c>
    </row>
    <row r="35" spans="1:67" s="1723" customFormat="1" ht="22.5">
      <c r="A35" s="2553" t="s">
        <v>439</v>
      </c>
      <c r="B35" s="2755">
        <v>1</v>
      </c>
      <c r="C35" s="2756">
        <v>7</v>
      </c>
      <c r="D35" s="2543">
        <f t="shared" si="13"/>
        <v>-6</v>
      </c>
      <c r="E35" s="2549">
        <v>4</v>
      </c>
      <c r="F35" s="2538">
        <v>5</v>
      </c>
      <c r="G35" s="2543">
        <f t="shared" si="12"/>
        <v>-1</v>
      </c>
      <c r="H35" s="2749">
        <v>29</v>
      </c>
      <c r="I35" s="2538">
        <v>42</v>
      </c>
      <c r="J35" s="2543">
        <f t="shared" si="14"/>
        <v>-13</v>
      </c>
      <c r="K35" s="2549">
        <v>0</v>
      </c>
      <c r="L35" s="2538">
        <v>0</v>
      </c>
      <c r="M35" s="2543">
        <f t="shared" si="15"/>
        <v>0</v>
      </c>
      <c r="N35" s="2558">
        <f t="shared" si="16"/>
        <v>34</v>
      </c>
      <c r="O35" s="2559">
        <f t="shared" si="17"/>
        <v>54</v>
      </c>
      <c r="P35" s="2540">
        <f t="shared" si="18"/>
        <v>-20</v>
      </c>
      <c r="Q35" s="3"/>
      <c r="R35" s="2553" t="s">
        <v>439</v>
      </c>
      <c r="S35" s="2755">
        <v>3</v>
      </c>
      <c r="T35" s="2756">
        <v>1</v>
      </c>
      <c r="U35" s="2543">
        <v>2</v>
      </c>
      <c r="V35" s="2549">
        <v>2</v>
      </c>
      <c r="W35" s="2538">
        <v>2</v>
      </c>
      <c r="X35" s="2543">
        <v>0</v>
      </c>
      <c r="Y35" s="2749">
        <v>23</v>
      </c>
      <c r="Z35" s="2538">
        <v>20</v>
      </c>
      <c r="AA35" s="2543">
        <v>3</v>
      </c>
      <c r="AB35" s="2549">
        <v>0</v>
      </c>
      <c r="AC35" s="2538">
        <v>0</v>
      </c>
      <c r="AD35" s="2543">
        <v>0</v>
      </c>
      <c r="AE35" s="2558">
        <v>28</v>
      </c>
      <c r="AF35" s="2559">
        <v>23</v>
      </c>
      <c r="AG35" s="2540">
        <v>5</v>
      </c>
      <c r="AH35" s="3"/>
      <c r="AI35" s="2553" t="s">
        <v>439</v>
      </c>
      <c r="AJ35" s="2755">
        <v>1</v>
      </c>
      <c r="AK35" s="2756">
        <v>0</v>
      </c>
      <c r="AL35" s="2543">
        <f t="shared" si="19"/>
        <v>1</v>
      </c>
      <c r="AM35" s="2549">
        <v>3</v>
      </c>
      <c r="AN35" s="2538">
        <v>1</v>
      </c>
      <c r="AO35" s="2543">
        <f t="shared" si="20"/>
        <v>2</v>
      </c>
      <c r="AP35" s="2749">
        <v>23</v>
      </c>
      <c r="AQ35" s="2538">
        <v>20</v>
      </c>
      <c r="AR35" s="2543">
        <f t="shared" si="21"/>
        <v>3</v>
      </c>
      <c r="AS35" s="2549">
        <v>0</v>
      </c>
      <c r="AT35" s="2538">
        <v>0</v>
      </c>
      <c r="AU35" s="2543">
        <f t="shared" si="22"/>
        <v>0</v>
      </c>
      <c r="AV35" s="2558">
        <f t="shared" si="23"/>
        <v>27</v>
      </c>
      <c r="AW35" s="2559">
        <f t="shared" si="24"/>
        <v>21</v>
      </c>
      <c r="AX35" s="2540">
        <f t="shared" si="25"/>
        <v>6</v>
      </c>
      <c r="AY35" s="3"/>
      <c r="AZ35" s="2553" t="s">
        <v>439</v>
      </c>
      <c r="BA35" s="2755">
        <v>2</v>
      </c>
      <c r="BB35" s="2756">
        <v>3</v>
      </c>
      <c r="BC35" s="2543">
        <f t="shared" si="26"/>
        <v>-1</v>
      </c>
      <c r="BD35" s="2549">
        <v>1</v>
      </c>
      <c r="BE35" s="2538">
        <v>10</v>
      </c>
      <c r="BF35" s="2543">
        <f t="shared" si="27"/>
        <v>-9</v>
      </c>
      <c r="BG35" s="2749">
        <v>32</v>
      </c>
      <c r="BH35" s="2538">
        <v>28</v>
      </c>
      <c r="BI35" s="2543">
        <f t="shared" si="28"/>
        <v>4</v>
      </c>
      <c r="BJ35" s="2549">
        <v>0</v>
      </c>
      <c r="BK35" s="2538">
        <v>2</v>
      </c>
      <c r="BL35" s="2543">
        <f t="shared" si="29"/>
        <v>-2</v>
      </c>
      <c r="BM35" s="2558">
        <f t="shared" si="30"/>
        <v>35</v>
      </c>
      <c r="BN35" s="2559">
        <f t="shared" si="31"/>
        <v>43</v>
      </c>
      <c r="BO35" s="2540">
        <f t="shared" si="32"/>
        <v>-8</v>
      </c>
    </row>
    <row r="36" spans="1:67" s="1723" customFormat="1">
      <c r="A36" s="2553" t="s">
        <v>747</v>
      </c>
      <c r="B36" s="2755">
        <v>0</v>
      </c>
      <c r="C36" s="2756">
        <v>2</v>
      </c>
      <c r="D36" s="2543">
        <f t="shared" si="13"/>
        <v>-2</v>
      </c>
      <c r="E36" s="2549">
        <v>0</v>
      </c>
      <c r="F36" s="2538">
        <v>2</v>
      </c>
      <c r="G36" s="2543">
        <f t="shared" si="12"/>
        <v>-2</v>
      </c>
      <c r="H36" s="2749">
        <v>1</v>
      </c>
      <c r="I36" s="2538">
        <v>4</v>
      </c>
      <c r="J36" s="2543">
        <f t="shared" si="14"/>
        <v>-3</v>
      </c>
      <c r="K36" s="2549">
        <v>0</v>
      </c>
      <c r="L36" s="2538">
        <v>0</v>
      </c>
      <c r="M36" s="2543">
        <f t="shared" si="15"/>
        <v>0</v>
      </c>
      <c r="N36" s="2558">
        <f t="shared" si="16"/>
        <v>1</v>
      </c>
      <c r="O36" s="2559">
        <f t="shared" si="17"/>
        <v>8</v>
      </c>
      <c r="P36" s="2540">
        <f t="shared" si="18"/>
        <v>-7</v>
      </c>
      <c r="Q36" s="3"/>
      <c r="R36" s="2553" t="s">
        <v>747</v>
      </c>
      <c r="S36" s="2755">
        <v>1</v>
      </c>
      <c r="T36" s="2756">
        <v>0</v>
      </c>
      <c r="U36" s="2543">
        <v>1</v>
      </c>
      <c r="V36" s="2549">
        <v>0</v>
      </c>
      <c r="W36" s="2538">
        <v>0</v>
      </c>
      <c r="X36" s="2543">
        <v>0</v>
      </c>
      <c r="Y36" s="2749">
        <v>0</v>
      </c>
      <c r="Z36" s="2538">
        <v>2</v>
      </c>
      <c r="AA36" s="2543">
        <v>-2</v>
      </c>
      <c r="AB36" s="2549">
        <v>0</v>
      </c>
      <c r="AC36" s="2538">
        <v>0</v>
      </c>
      <c r="AD36" s="2543">
        <v>0</v>
      </c>
      <c r="AE36" s="2558">
        <v>1</v>
      </c>
      <c r="AF36" s="2559">
        <v>2</v>
      </c>
      <c r="AG36" s="2540">
        <v>-1</v>
      </c>
      <c r="AH36" s="3"/>
      <c r="AI36" s="2553" t="s">
        <v>747</v>
      </c>
      <c r="AJ36" s="2755">
        <v>0</v>
      </c>
      <c r="AK36" s="2756">
        <v>0</v>
      </c>
      <c r="AL36" s="2543">
        <f t="shared" si="19"/>
        <v>0</v>
      </c>
      <c r="AM36" s="2549">
        <v>0</v>
      </c>
      <c r="AN36" s="2538">
        <v>0</v>
      </c>
      <c r="AO36" s="2543">
        <f t="shared" si="20"/>
        <v>0</v>
      </c>
      <c r="AP36" s="2749">
        <v>3</v>
      </c>
      <c r="AQ36" s="2538">
        <v>2</v>
      </c>
      <c r="AR36" s="2543">
        <f t="shared" si="21"/>
        <v>1</v>
      </c>
      <c r="AS36" s="2549">
        <v>1</v>
      </c>
      <c r="AT36" s="2538">
        <v>0</v>
      </c>
      <c r="AU36" s="2543">
        <f t="shared" si="22"/>
        <v>1</v>
      </c>
      <c r="AV36" s="2558">
        <f t="shared" si="23"/>
        <v>4</v>
      </c>
      <c r="AW36" s="2559">
        <f t="shared" si="24"/>
        <v>2</v>
      </c>
      <c r="AX36" s="2540">
        <f t="shared" si="25"/>
        <v>2</v>
      </c>
      <c r="AY36" s="3"/>
      <c r="AZ36" s="2553" t="s">
        <v>747</v>
      </c>
      <c r="BA36" s="2755">
        <v>0</v>
      </c>
      <c r="BB36" s="2756">
        <v>0</v>
      </c>
      <c r="BC36" s="2543">
        <f t="shared" si="26"/>
        <v>0</v>
      </c>
      <c r="BD36" s="2549">
        <v>0</v>
      </c>
      <c r="BE36" s="2538">
        <v>1</v>
      </c>
      <c r="BF36" s="2543">
        <f t="shared" si="27"/>
        <v>-1</v>
      </c>
      <c r="BG36" s="2749">
        <v>0</v>
      </c>
      <c r="BH36" s="2538">
        <v>1</v>
      </c>
      <c r="BI36" s="2543">
        <f t="shared" si="28"/>
        <v>-1</v>
      </c>
      <c r="BJ36" s="2549">
        <v>0</v>
      </c>
      <c r="BK36" s="2538">
        <v>0</v>
      </c>
      <c r="BL36" s="2543">
        <f t="shared" si="29"/>
        <v>0</v>
      </c>
      <c r="BM36" s="2558">
        <f t="shared" si="30"/>
        <v>0</v>
      </c>
      <c r="BN36" s="2559">
        <f t="shared" si="31"/>
        <v>2</v>
      </c>
      <c r="BO36" s="2540">
        <f t="shared" si="32"/>
        <v>-2</v>
      </c>
    </row>
    <row r="37" spans="1:67" s="1723" customFormat="1" ht="22.5">
      <c r="A37" s="2553" t="s">
        <v>748</v>
      </c>
      <c r="B37" s="2755">
        <v>4</v>
      </c>
      <c r="C37" s="2756">
        <v>3</v>
      </c>
      <c r="D37" s="2543">
        <f t="shared" si="13"/>
        <v>1</v>
      </c>
      <c r="E37" s="2549">
        <v>0</v>
      </c>
      <c r="F37" s="2538">
        <v>8</v>
      </c>
      <c r="G37" s="2543">
        <f t="shared" si="12"/>
        <v>-8</v>
      </c>
      <c r="H37" s="2749">
        <v>40</v>
      </c>
      <c r="I37" s="2538">
        <v>33</v>
      </c>
      <c r="J37" s="2543">
        <f t="shared" si="14"/>
        <v>7</v>
      </c>
      <c r="K37" s="2549">
        <v>1</v>
      </c>
      <c r="L37" s="2538">
        <v>1</v>
      </c>
      <c r="M37" s="2543">
        <f t="shared" si="15"/>
        <v>0</v>
      </c>
      <c r="N37" s="2558">
        <f t="shared" si="16"/>
        <v>45</v>
      </c>
      <c r="O37" s="2559">
        <f t="shared" si="17"/>
        <v>45</v>
      </c>
      <c r="P37" s="2540">
        <f t="shared" si="18"/>
        <v>0</v>
      </c>
      <c r="Q37" s="3"/>
      <c r="R37" s="2553" t="s">
        <v>748</v>
      </c>
      <c r="S37" s="2755">
        <v>4</v>
      </c>
      <c r="T37" s="2756">
        <v>1</v>
      </c>
      <c r="U37" s="2543">
        <v>3</v>
      </c>
      <c r="V37" s="2549">
        <v>2</v>
      </c>
      <c r="W37" s="2538">
        <v>8</v>
      </c>
      <c r="X37" s="2543">
        <v>-6</v>
      </c>
      <c r="Y37" s="2749">
        <v>14</v>
      </c>
      <c r="Z37" s="2538">
        <v>14</v>
      </c>
      <c r="AA37" s="2543">
        <v>0</v>
      </c>
      <c r="AB37" s="2549">
        <v>0</v>
      </c>
      <c r="AC37" s="2538">
        <v>0</v>
      </c>
      <c r="AD37" s="2543">
        <v>0</v>
      </c>
      <c r="AE37" s="2558">
        <v>20</v>
      </c>
      <c r="AF37" s="2559">
        <v>23</v>
      </c>
      <c r="AG37" s="2540">
        <v>-3</v>
      </c>
      <c r="AH37" s="3"/>
      <c r="AI37" s="2553" t="s">
        <v>748</v>
      </c>
      <c r="AJ37" s="2755">
        <v>0</v>
      </c>
      <c r="AK37" s="2756">
        <v>1</v>
      </c>
      <c r="AL37" s="2543">
        <f t="shared" si="19"/>
        <v>-1</v>
      </c>
      <c r="AM37" s="2549">
        <v>1</v>
      </c>
      <c r="AN37" s="2538">
        <v>4</v>
      </c>
      <c r="AO37" s="2543">
        <f t="shared" si="20"/>
        <v>-3</v>
      </c>
      <c r="AP37" s="2749">
        <v>8</v>
      </c>
      <c r="AQ37" s="2538">
        <v>12</v>
      </c>
      <c r="AR37" s="2543">
        <f t="shared" si="21"/>
        <v>-4</v>
      </c>
      <c r="AS37" s="2549">
        <v>1</v>
      </c>
      <c r="AT37" s="2538">
        <v>0</v>
      </c>
      <c r="AU37" s="2543">
        <f t="shared" si="22"/>
        <v>1</v>
      </c>
      <c r="AV37" s="2558">
        <f t="shared" si="23"/>
        <v>10</v>
      </c>
      <c r="AW37" s="2559">
        <f t="shared" si="24"/>
        <v>17</v>
      </c>
      <c r="AX37" s="2540">
        <f t="shared" si="25"/>
        <v>-7</v>
      </c>
      <c r="AY37" s="3"/>
      <c r="AZ37" s="2553" t="s">
        <v>748</v>
      </c>
      <c r="BA37" s="2755">
        <v>3</v>
      </c>
      <c r="BB37" s="2756">
        <v>3</v>
      </c>
      <c r="BC37" s="2543">
        <f t="shared" si="26"/>
        <v>0</v>
      </c>
      <c r="BD37" s="2549">
        <v>6</v>
      </c>
      <c r="BE37" s="2538">
        <v>8</v>
      </c>
      <c r="BF37" s="2543">
        <f t="shared" si="27"/>
        <v>-2</v>
      </c>
      <c r="BG37" s="2749">
        <v>10</v>
      </c>
      <c r="BH37" s="2538">
        <v>19</v>
      </c>
      <c r="BI37" s="2543">
        <f t="shared" si="28"/>
        <v>-9</v>
      </c>
      <c r="BJ37" s="2549">
        <v>0</v>
      </c>
      <c r="BK37" s="2538">
        <v>0</v>
      </c>
      <c r="BL37" s="2543">
        <f t="shared" si="29"/>
        <v>0</v>
      </c>
      <c r="BM37" s="2558">
        <f t="shared" si="30"/>
        <v>19</v>
      </c>
      <c r="BN37" s="2559">
        <f t="shared" si="31"/>
        <v>30</v>
      </c>
      <c r="BO37" s="2540">
        <f t="shared" si="32"/>
        <v>-11</v>
      </c>
    </row>
    <row r="38" spans="1:67" s="1723" customFormat="1">
      <c r="A38" s="2553" t="s">
        <v>442</v>
      </c>
      <c r="B38" s="2755">
        <v>1</v>
      </c>
      <c r="C38" s="2756">
        <v>1</v>
      </c>
      <c r="D38" s="2543">
        <f t="shared" si="13"/>
        <v>0</v>
      </c>
      <c r="E38" s="2549">
        <v>1</v>
      </c>
      <c r="F38" s="2538">
        <v>0</v>
      </c>
      <c r="G38" s="2543">
        <f t="shared" si="12"/>
        <v>1</v>
      </c>
      <c r="H38" s="2749">
        <v>6</v>
      </c>
      <c r="I38" s="2538">
        <v>6</v>
      </c>
      <c r="J38" s="2543">
        <f t="shared" si="14"/>
        <v>0</v>
      </c>
      <c r="K38" s="2549">
        <v>0</v>
      </c>
      <c r="L38" s="2538">
        <v>1</v>
      </c>
      <c r="M38" s="2543">
        <f t="shared" si="15"/>
        <v>-1</v>
      </c>
      <c r="N38" s="2558">
        <f t="shared" si="16"/>
        <v>8</v>
      </c>
      <c r="O38" s="2559">
        <f t="shared" si="17"/>
        <v>8</v>
      </c>
      <c r="P38" s="2540">
        <f t="shared" si="18"/>
        <v>0</v>
      </c>
      <c r="Q38" s="3"/>
      <c r="R38" s="2553" t="s">
        <v>442</v>
      </c>
      <c r="S38" s="2755">
        <v>1</v>
      </c>
      <c r="T38" s="2756">
        <v>0</v>
      </c>
      <c r="U38" s="2543">
        <v>1</v>
      </c>
      <c r="V38" s="2549">
        <v>0</v>
      </c>
      <c r="W38" s="2538">
        <v>0</v>
      </c>
      <c r="X38" s="2543">
        <v>0</v>
      </c>
      <c r="Y38" s="2749">
        <v>1</v>
      </c>
      <c r="Z38" s="2538">
        <v>1</v>
      </c>
      <c r="AA38" s="2543">
        <v>0</v>
      </c>
      <c r="AB38" s="2549">
        <v>0</v>
      </c>
      <c r="AC38" s="2538">
        <v>0</v>
      </c>
      <c r="AD38" s="2543">
        <v>0</v>
      </c>
      <c r="AE38" s="2558">
        <v>2</v>
      </c>
      <c r="AF38" s="2559">
        <v>1</v>
      </c>
      <c r="AG38" s="2540">
        <v>1</v>
      </c>
      <c r="AH38" s="3"/>
      <c r="AI38" s="2553" t="s">
        <v>442</v>
      </c>
      <c r="AJ38" s="2755">
        <v>0</v>
      </c>
      <c r="AK38" s="2756">
        <v>0</v>
      </c>
      <c r="AL38" s="2543">
        <f t="shared" si="19"/>
        <v>0</v>
      </c>
      <c r="AM38" s="2549">
        <v>0</v>
      </c>
      <c r="AN38" s="2538">
        <v>0</v>
      </c>
      <c r="AO38" s="2543">
        <f t="shared" si="20"/>
        <v>0</v>
      </c>
      <c r="AP38" s="2749">
        <v>1</v>
      </c>
      <c r="AQ38" s="2538">
        <v>1</v>
      </c>
      <c r="AR38" s="2543">
        <f t="shared" si="21"/>
        <v>0</v>
      </c>
      <c r="AS38" s="2549">
        <v>0</v>
      </c>
      <c r="AT38" s="2538">
        <v>0</v>
      </c>
      <c r="AU38" s="2543">
        <f t="shared" si="22"/>
        <v>0</v>
      </c>
      <c r="AV38" s="2558">
        <f t="shared" si="23"/>
        <v>1</v>
      </c>
      <c r="AW38" s="2559">
        <f t="shared" si="24"/>
        <v>1</v>
      </c>
      <c r="AX38" s="2540">
        <f t="shared" si="25"/>
        <v>0</v>
      </c>
      <c r="AY38" s="3"/>
      <c r="AZ38" s="2553" t="s">
        <v>442</v>
      </c>
      <c r="BA38" s="2755">
        <v>1</v>
      </c>
      <c r="BB38" s="2756">
        <v>1</v>
      </c>
      <c r="BC38" s="2543">
        <f t="shared" si="26"/>
        <v>0</v>
      </c>
      <c r="BD38" s="2549">
        <v>0</v>
      </c>
      <c r="BE38" s="2538">
        <v>1</v>
      </c>
      <c r="BF38" s="2543">
        <f t="shared" si="27"/>
        <v>-1</v>
      </c>
      <c r="BG38" s="2749">
        <v>2</v>
      </c>
      <c r="BH38" s="2538">
        <v>0</v>
      </c>
      <c r="BI38" s="2543">
        <f t="shared" si="28"/>
        <v>2</v>
      </c>
      <c r="BJ38" s="2549">
        <v>0</v>
      </c>
      <c r="BK38" s="2538">
        <v>0</v>
      </c>
      <c r="BL38" s="2543">
        <f t="shared" si="29"/>
        <v>0</v>
      </c>
      <c r="BM38" s="2558">
        <f t="shared" si="30"/>
        <v>3</v>
      </c>
      <c r="BN38" s="2559">
        <f t="shared" si="31"/>
        <v>2</v>
      </c>
      <c r="BO38" s="2540">
        <f t="shared" si="32"/>
        <v>1</v>
      </c>
    </row>
    <row r="39" spans="1:67" s="1723" customFormat="1">
      <c r="A39" s="2553" t="s">
        <v>443</v>
      </c>
      <c r="B39" s="2755">
        <v>1</v>
      </c>
      <c r="C39" s="2756">
        <v>1</v>
      </c>
      <c r="D39" s="2543">
        <f t="shared" si="13"/>
        <v>0</v>
      </c>
      <c r="E39" s="2549">
        <v>0</v>
      </c>
      <c r="F39" s="2538">
        <v>0</v>
      </c>
      <c r="G39" s="2543">
        <f t="shared" si="12"/>
        <v>0</v>
      </c>
      <c r="H39" s="2749">
        <v>9</v>
      </c>
      <c r="I39" s="2538">
        <v>11</v>
      </c>
      <c r="J39" s="2543">
        <f t="shared" si="14"/>
        <v>-2</v>
      </c>
      <c r="K39" s="2549">
        <v>0</v>
      </c>
      <c r="L39" s="2538">
        <v>0</v>
      </c>
      <c r="M39" s="2543">
        <f t="shared" si="15"/>
        <v>0</v>
      </c>
      <c r="N39" s="2558">
        <f t="shared" si="16"/>
        <v>10</v>
      </c>
      <c r="O39" s="2559">
        <f t="shared" si="17"/>
        <v>12</v>
      </c>
      <c r="P39" s="2540">
        <f t="shared" si="18"/>
        <v>-2</v>
      </c>
      <c r="Q39" s="3"/>
      <c r="R39" s="2553" t="s">
        <v>443</v>
      </c>
      <c r="S39" s="2755">
        <v>0</v>
      </c>
      <c r="T39" s="2756">
        <v>0</v>
      </c>
      <c r="U39" s="2543">
        <v>0</v>
      </c>
      <c r="V39" s="2549">
        <v>0</v>
      </c>
      <c r="W39" s="2538">
        <v>0</v>
      </c>
      <c r="X39" s="2543">
        <v>0</v>
      </c>
      <c r="Y39" s="2749">
        <v>7</v>
      </c>
      <c r="Z39" s="2538">
        <v>3</v>
      </c>
      <c r="AA39" s="2543">
        <v>4</v>
      </c>
      <c r="AB39" s="2549">
        <v>0</v>
      </c>
      <c r="AC39" s="2538">
        <v>0</v>
      </c>
      <c r="AD39" s="2543">
        <v>0</v>
      </c>
      <c r="AE39" s="2558">
        <v>7</v>
      </c>
      <c r="AF39" s="2559">
        <v>3</v>
      </c>
      <c r="AG39" s="2540">
        <v>4</v>
      </c>
      <c r="AH39" s="3"/>
      <c r="AI39" s="2553" t="s">
        <v>443</v>
      </c>
      <c r="AJ39" s="2755">
        <v>0</v>
      </c>
      <c r="AK39" s="2756">
        <v>0</v>
      </c>
      <c r="AL39" s="2543">
        <f t="shared" si="19"/>
        <v>0</v>
      </c>
      <c r="AM39" s="2549">
        <v>0</v>
      </c>
      <c r="AN39" s="2538">
        <v>0</v>
      </c>
      <c r="AO39" s="2543">
        <f t="shared" si="20"/>
        <v>0</v>
      </c>
      <c r="AP39" s="2749">
        <v>4</v>
      </c>
      <c r="AQ39" s="2538">
        <v>5</v>
      </c>
      <c r="AR39" s="2543">
        <f t="shared" si="21"/>
        <v>-1</v>
      </c>
      <c r="AS39" s="2549">
        <v>0</v>
      </c>
      <c r="AT39" s="2538">
        <v>0</v>
      </c>
      <c r="AU39" s="2543">
        <f t="shared" si="22"/>
        <v>0</v>
      </c>
      <c r="AV39" s="2558">
        <f t="shared" si="23"/>
        <v>4</v>
      </c>
      <c r="AW39" s="2559">
        <f t="shared" si="24"/>
        <v>5</v>
      </c>
      <c r="AX39" s="2540">
        <f t="shared" si="25"/>
        <v>-1</v>
      </c>
      <c r="AY39" s="3"/>
      <c r="AZ39" s="2553" t="s">
        <v>443</v>
      </c>
      <c r="BA39" s="2755">
        <v>1</v>
      </c>
      <c r="BB39" s="2756">
        <v>2</v>
      </c>
      <c r="BC39" s="2543">
        <f t="shared" si="26"/>
        <v>-1</v>
      </c>
      <c r="BD39" s="2549">
        <v>0</v>
      </c>
      <c r="BE39" s="2538">
        <v>0</v>
      </c>
      <c r="BF39" s="2543">
        <f t="shared" si="27"/>
        <v>0</v>
      </c>
      <c r="BG39" s="2749">
        <v>5</v>
      </c>
      <c r="BH39" s="2538">
        <v>10</v>
      </c>
      <c r="BI39" s="2543">
        <f t="shared" si="28"/>
        <v>-5</v>
      </c>
      <c r="BJ39" s="2549">
        <v>0</v>
      </c>
      <c r="BK39" s="2538">
        <v>0</v>
      </c>
      <c r="BL39" s="2543">
        <f t="shared" si="29"/>
        <v>0</v>
      </c>
      <c r="BM39" s="2558">
        <f t="shared" si="30"/>
        <v>6</v>
      </c>
      <c r="BN39" s="2559">
        <f t="shared" si="31"/>
        <v>12</v>
      </c>
      <c r="BO39" s="2540">
        <f t="shared" si="32"/>
        <v>-6</v>
      </c>
    </row>
    <row r="40" spans="1:67" s="1723" customFormat="1">
      <c r="A40" s="2553" t="s">
        <v>749</v>
      </c>
      <c r="B40" s="2755">
        <v>1</v>
      </c>
      <c r="C40" s="2756">
        <v>2</v>
      </c>
      <c r="D40" s="2543">
        <f t="shared" si="13"/>
        <v>-1</v>
      </c>
      <c r="E40" s="2549">
        <v>0</v>
      </c>
      <c r="F40" s="2538">
        <v>7</v>
      </c>
      <c r="G40" s="2543">
        <f t="shared" si="12"/>
        <v>-7</v>
      </c>
      <c r="H40" s="2749">
        <v>1</v>
      </c>
      <c r="I40" s="2538">
        <v>2</v>
      </c>
      <c r="J40" s="2543">
        <f t="shared" si="14"/>
        <v>-1</v>
      </c>
      <c r="K40" s="2549">
        <v>0</v>
      </c>
      <c r="L40" s="2538">
        <v>0</v>
      </c>
      <c r="M40" s="2543">
        <f t="shared" si="15"/>
        <v>0</v>
      </c>
      <c r="N40" s="2558">
        <f t="shared" si="16"/>
        <v>2</v>
      </c>
      <c r="O40" s="2559">
        <f t="shared" si="17"/>
        <v>11</v>
      </c>
      <c r="P40" s="2540">
        <f t="shared" si="18"/>
        <v>-9</v>
      </c>
      <c r="Q40" s="3"/>
      <c r="R40" s="2553" t="s">
        <v>749</v>
      </c>
      <c r="S40" s="2755">
        <v>1</v>
      </c>
      <c r="T40" s="2756">
        <v>1</v>
      </c>
      <c r="U40" s="2543">
        <v>0</v>
      </c>
      <c r="V40" s="2549">
        <v>0</v>
      </c>
      <c r="W40" s="2538">
        <v>1</v>
      </c>
      <c r="X40" s="2543">
        <v>-1</v>
      </c>
      <c r="Y40" s="2749">
        <v>1</v>
      </c>
      <c r="Z40" s="2538">
        <v>0</v>
      </c>
      <c r="AA40" s="2543">
        <v>1</v>
      </c>
      <c r="AB40" s="2549">
        <v>0</v>
      </c>
      <c r="AC40" s="2538">
        <v>0</v>
      </c>
      <c r="AD40" s="2543">
        <v>0</v>
      </c>
      <c r="AE40" s="2558">
        <v>2</v>
      </c>
      <c r="AF40" s="2559">
        <v>2</v>
      </c>
      <c r="AG40" s="2540">
        <v>0</v>
      </c>
      <c r="AH40" s="3"/>
      <c r="AI40" s="2553" t="s">
        <v>749</v>
      </c>
      <c r="AJ40" s="2755">
        <v>0</v>
      </c>
      <c r="AK40" s="2756">
        <v>3</v>
      </c>
      <c r="AL40" s="2543">
        <f t="shared" si="19"/>
        <v>-3</v>
      </c>
      <c r="AM40" s="2549">
        <v>0</v>
      </c>
      <c r="AN40" s="2538">
        <v>0</v>
      </c>
      <c r="AO40" s="2543">
        <f t="shared" si="20"/>
        <v>0</v>
      </c>
      <c r="AP40" s="2749">
        <v>0</v>
      </c>
      <c r="AQ40" s="2538">
        <v>0</v>
      </c>
      <c r="AR40" s="2543">
        <f t="shared" si="21"/>
        <v>0</v>
      </c>
      <c r="AS40" s="2549">
        <v>0</v>
      </c>
      <c r="AT40" s="2538">
        <v>0</v>
      </c>
      <c r="AU40" s="2543">
        <f t="shared" si="22"/>
        <v>0</v>
      </c>
      <c r="AV40" s="2558">
        <f t="shared" si="23"/>
        <v>0</v>
      </c>
      <c r="AW40" s="2559">
        <f t="shared" si="24"/>
        <v>3</v>
      </c>
      <c r="AX40" s="2540">
        <f t="shared" si="25"/>
        <v>-3</v>
      </c>
      <c r="AY40" s="3"/>
      <c r="AZ40" s="2553" t="s">
        <v>749</v>
      </c>
      <c r="BA40" s="2755">
        <v>1</v>
      </c>
      <c r="BB40" s="2756">
        <v>7</v>
      </c>
      <c r="BC40" s="2543">
        <f t="shared" si="26"/>
        <v>-6</v>
      </c>
      <c r="BD40" s="2549">
        <v>0</v>
      </c>
      <c r="BE40" s="2538">
        <v>16</v>
      </c>
      <c r="BF40" s="2543">
        <f t="shared" si="27"/>
        <v>-16</v>
      </c>
      <c r="BG40" s="2749">
        <v>1</v>
      </c>
      <c r="BH40" s="2538">
        <v>0</v>
      </c>
      <c r="BI40" s="2543">
        <f t="shared" si="28"/>
        <v>1</v>
      </c>
      <c r="BJ40" s="2549">
        <v>0</v>
      </c>
      <c r="BK40" s="2538">
        <v>0</v>
      </c>
      <c r="BL40" s="2543">
        <f t="shared" si="29"/>
        <v>0</v>
      </c>
      <c r="BM40" s="2558">
        <f t="shared" si="30"/>
        <v>2</v>
      </c>
      <c r="BN40" s="2559">
        <f t="shared" si="31"/>
        <v>23</v>
      </c>
      <c r="BO40" s="2540">
        <f t="shared" si="32"/>
        <v>-21</v>
      </c>
    </row>
    <row r="41" spans="1:67" s="1723" customFormat="1" ht="22.5">
      <c r="A41" s="2553" t="s">
        <v>445</v>
      </c>
      <c r="B41" s="2755">
        <v>0</v>
      </c>
      <c r="C41" s="2756">
        <v>4</v>
      </c>
      <c r="D41" s="2543">
        <f t="shared" si="13"/>
        <v>-4</v>
      </c>
      <c r="E41" s="2549">
        <v>0</v>
      </c>
      <c r="F41" s="2538">
        <v>2</v>
      </c>
      <c r="G41" s="2543">
        <f t="shared" si="12"/>
        <v>-2</v>
      </c>
      <c r="H41" s="2749">
        <v>8</v>
      </c>
      <c r="I41" s="2538">
        <v>4</v>
      </c>
      <c r="J41" s="2543">
        <f t="shared" si="14"/>
        <v>4</v>
      </c>
      <c r="K41" s="2549">
        <v>0</v>
      </c>
      <c r="L41" s="2538">
        <v>0</v>
      </c>
      <c r="M41" s="2543">
        <f t="shared" si="15"/>
        <v>0</v>
      </c>
      <c r="N41" s="2558">
        <f t="shared" si="16"/>
        <v>8</v>
      </c>
      <c r="O41" s="2559">
        <f t="shared" si="17"/>
        <v>10</v>
      </c>
      <c r="P41" s="2540">
        <f t="shared" si="18"/>
        <v>-2</v>
      </c>
      <c r="Q41" s="3"/>
      <c r="R41" s="2553" t="s">
        <v>445</v>
      </c>
      <c r="S41" s="2755">
        <v>3</v>
      </c>
      <c r="T41" s="2756">
        <v>0</v>
      </c>
      <c r="U41" s="2543">
        <v>3</v>
      </c>
      <c r="V41" s="2549">
        <v>1</v>
      </c>
      <c r="W41" s="2538">
        <v>1</v>
      </c>
      <c r="X41" s="2543">
        <v>0</v>
      </c>
      <c r="Y41" s="2749">
        <v>6</v>
      </c>
      <c r="Z41" s="2538">
        <v>0</v>
      </c>
      <c r="AA41" s="2543">
        <v>6</v>
      </c>
      <c r="AB41" s="2549">
        <v>0</v>
      </c>
      <c r="AC41" s="2538">
        <v>0</v>
      </c>
      <c r="AD41" s="2543">
        <v>0</v>
      </c>
      <c r="AE41" s="2558">
        <v>10</v>
      </c>
      <c r="AF41" s="2559">
        <v>1</v>
      </c>
      <c r="AG41" s="2540">
        <v>9</v>
      </c>
      <c r="AH41" s="3"/>
      <c r="AI41" s="2553" t="s">
        <v>445</v>
      </c>
      <c r="AJ41" s="2755">
        <v>1</v>
      </c>
      <c r="AK41" s="2756">
        <v>0</v>
      </c>
      <c r="AL41" s="2543">
        <f t="shared" si="19"/>
        <v>1</v>
      </c>
      <c r="AM41" s="2549">
        <v>0</v>
      </c>
      <c r="AN41" s="2538">
        <v>0</v>
      </c>
      <c r="AO41" s="2543">
        <f t="shared" si="20"/>
        <v>0</v>
      </c>
      <c r="AP41" s="2749">
        <v>2</v>
      </c>
      <c r="AQ41" s="2538">
        <v>1</v>
      </c>
      <c r="AR41" s="2543">
        <f t="shared" si="21"/>
        <v>1</v>
      </c>
      <c r="AS41" s="2549">
        <v>0</v>
      </c>
      <c r="AT41" s="2538">
        <v>0</v>
      </c>
      <c r="AU41" s="2543">
        <f t="shared" si="22"/>
        <v>0</v>
      </c>
      <c r="AV41" s="2558">
        <f t="shared" si="23"/>
        <v>3</v>
      </c>
      <c r="AW41" s="2559">
        <f t="shared" si="24"/>
        <v>1</v>
      </c>
      <c r="AX41" s="2540">
        <f t="shared" si="25"/>
        <v>2</v>
      </c>
      <c r="AY41" s="3"/>
      <c r="AZ41" s="2553" t="s">
        <v>445</v>
      </c>
      <c r="BA41" s="2755">
        <v>3</v>
      </c>
      <c r="BB41" s="2756">
        <v>0</v>
      </c>
      <c r="BC41" s="2543">
        <f t="shared" si="26"/>
        <v>3</v>
      </c>
      <c r="BD41" s="2549">
        <v>0</v>
      </c>
      <c r="BE41" s="2538">
        <v>0</v>
      </c>
      <c r="BF41" s="2543">
        <f t="shared" si="27"/>
        <v>0</v>
      </c>
      <c r="BG41" s="2749">
        <v>6</v>
      </c>
      <c r="BH41" s="2538">
        <v>7</v>
      </c>
      <c r="BI41" s="2543">
        <f t="shared" si="28"/>
        <v>-1</v>
      </c>
      <c r="BJ41" s="2549">
        <v>0</v>
      </c>
      <c r="BK41" s="2538">
        <v>1</v>
      </c>
      <c r="BL41" s="2543">
        <f t="shared" si="29"/>
        <v>-1</v>
      </c>
      <c r="BM41" s="2558">
        <f t="shared" si="30"/>
        <v>9</v>
      </c>
      <c r="BN41" s="2559">
        <f t="shared" si="31"/>
        <v>8</v>
      </c>
      <c r="BO41" s="2540">
        <f t="shared" si="32"/>
        <v>1</v>
      </c>
    </row>
    <row r="42" spans="1:67" s="1723" customFormat="1" ht="22.5">
      <c r="A42" s="2553" t="s">
        <v>750</v>
      </c>
      <c r="B42" s="2755">
        <v>0</v>
      </c>
      <c r="C42" s="2756">
        <v>1</v>
      </c>
      <c r="D42" s="2543">
        <f t="shared" si="13"/>
        <v>-1</v>
      </c>
      <c r="E42" s="2549">
        <v>0</v>
      </c>
      <c r="F42" s="2538">
        <v>0</v>
      </c>
      <c r="G42" s="2543">
        <f t="shared" si="12"/>
        <v>0</v>
      </c>
      <c r="H42" s="2749">
        <v>6</v>
      </c>
      <c r="I42" s="2538">
        <v>6</v>
      </c>
      <c r="J42" s="2543">
        <f t="shared" si="14"/>
        <v>0</v>
      </c>
      <c r="K42" s="2549">
        <v>0</v>
      </c>
      <c r="L42" s="2538">
        <v>0</v>
      </c>
      <c r="M42" s="2543">
        <f t="shared" si="15"/>
        <v>0</v>
      </c>
      <c r="N42" s="2558">
        <f t="shared" si="16"/>
        <v>6</v>
      </c>
      <c r="O42" s="2559">
        <f t="shared" si="17"/>
        <v>7</v>
      </c>
      <c r="P42" s="2540">
        <f t="shared" si="18"/>
        <v>-1</v>
      </c>
      <c r="Q42" s="3"/>
      <c r="R42" s="2553" t="s">
        <v>750</v>
      </c>
      <c r="S42" s="2755">
        <v>1</v>
      </c>
      <c r="T42" s="2756">
        <v>0</v>
      </c>
      <c r="U42" s="2543">
        <v>1</v>
      </c>
      <c r="V42" s="2549">
        <v>2</v>
      </c>
      <c r="W42" s="2538">
        <v>0</v>
      </c>
      <c r="X42" s="2543">
        <v>2</v>
      </c>
      <c r="Y42" s="2749">
        <v>2</v>
      </c>
      <c r="Z42" s="2538">
        <v>4</v>
      </c>
      <c r="AA42" s="2543">
        <v>-2</v>
      </c>
      <c r="AB42" s="2549">
        <v>0</v>
      </c>
      <c r="AC42" s="2538">
        <v>1</v>
      </c>
      <c r="AD42" s="2543">
        <v>-1</v>
      </c>
      <c r="AE42" s="2558">
        <v>5</v>
      </c>
      <c r="AF42" s="2559">
        <v>5</v>
      </c>
      <c r="AG42" s="2540">
        <v>0</v>
      </c>
      <c r="AH42" s="3"/>
      <c r="AI42" s="2553" t="s">
        <v>750</v>
      </c>
      <c r="AJ42" s="2755">
        <v>1</v>
      </c>
      <c r="AK42" s="2756">
        <v>0</v>
      </c>
      <c r="AL42" s="2543">
        <f t="shared" si="19"/>
        <v>1</v>
      </c>
      <c r="AM42" s="2549">
        <v>0</v>
      </c>
      <c r="AN42" s="2538">
        <v>0</v>
      </c>
      <c r="AO42" s="2543">
        <f t="shared" si="20"/>
        <v>0</v>
      </c>
      <c r="AP42" s="2749">
        <v>7</v>
      </c>
      <c r="AQ42" s="2538">
        <v>3</v>
      </c>
      <c r="AR42" s="2543">
        <f t="shared" si="21"/>
        <v>4</v>
      </c>
      <c r="AS42" s="2549">
        <v>0</v>
      </c>
      <c r="AT42" s="2538">
        <v>0</v>
      </c>
      <c r="AU42" s="2543">
        <f t="shared" si="22"/>
        <v>0</v>
      </c>
      <c r="AV42" s="2558">
        <f t="shared" si="23"/>
        <v>8</v>
      </c>
      <c r="AW42" s="2559">
        <f t="shared" si="24"/>
        <v>3</v>
      </c>
      <c r="AX42" s="2540">
        <f t="shared" si="25"/>
        <v>5</v>
      </c>
      <c r="AY42" s="3"/>
      <c r="AZ42" s="2553" t="s">
        <v>750</v>
      </c>
      <c r="BA42" s="2755">
        <v>1</v>
      </c>
      <c r="BB42" s="2756">
        <v>1</v>
      </c>
      <c r="BC42" s="2543">
        <f t="shared" si="26"/>
        <v>0</v>
      </c>
      <c r="BD42" s="2549">
        <v>0</v>
      </c>
      <c r="BE42" s="2538">
        <v>1</v>
      </c>
      <c r="BF42" s="2543">
        <f t="shared" si="27"/>
        <v>-1</v>
      </c>
      <c r="BG42" s="2749">
        <v>5</v>
      </c>
      <c r="BH42" s="2538">
        <v>3</v>
      </c>
      <c r="BI42" s="2543">
        <f t="shared" si="28"/>
        <v>2</v>
      </c>
      <c r="BJ42" s="2549">
        <v>1</v>
      </c>
      <c r="BK42" s="2538">
        <v>0</v>
      </c>
      <c r="BL42" s="2543">
        <f t="shared" si="29"/>
        <v>1</v>
      </c>
      <c r="BM42" s="2558">
        <f t="shared" si="30"/>
        <v>7</v>
      </c>
      <c r="BN42" s="2559">
        <f t="shared" si="31"/>
        <v>5</v>
      </c>
      <c r="BO42" s="2540">
        <f t="shared" si="32"/>
        <v>2</v>
      </c>
    </row>
    <row r="43" spans="1:67" s="1723" customFormat="1" ht="22.5">
      <c r="A43" s="2553" t="s">
        <v>751</v>
      </c>
      <c r="B43" s="2755">
        <v>0</v>
      </c>
      <c r="C43" s="2756">
        <v>0</v>
      </c>
      <c r="D43" s="2543">
        <f t="shared" si="13"/>
        <v>0</v>
      </c>
      <c r="E43" s="2549">
        <v>0</v>
      </c>
      <c r="F43" s="2538">
        <v>0</v>
      </c>
      <c r="G43" s="2543">
        <f t="shared" si="12"/>
        <v>0</v>
      </c>
      <c r="H43" s="2544">
        <v>0</v>
      </c>
      <c r="I43" s="2538">
        <v>0</v>
      </c>
      <c r="J43" s="2543">
        <f t="shared" si="14"/>
        <v>0</v>
      </c>
      <c r="K43" s="2549">
        <v>0</v>
      </c>
      <c r="L43" s="2538">
        <v>0</v>
      </c>
      <c r="M43" s="2543">
        <f t="shared" si="15"/>
        <v>0</v>
      </c>
      <c r="N43" s="2558">
        <f t="shared" si="16"/>
        <v>0</v>
      </c>
      <c r="O43" s="2559">
        <f t="shared" si="17"/>
        <v>0</v>
      </c>
      <c r="P43" s="2540">
        <f t="shared" si="18"/>
        <v>0</v>
      </c>
      <c r="Q43" s="3"/>
      <c r="R43" s="2553" t="s">
        <v>751</v>
      </c>
      <c r="S43" s="2755">
        <v>0</v>
      </c>
      <c r="T43" s="2756">
        <v>0</v>
      </c>
      <c r="U43" s="2543">
        <v>0</v>
      </c>
      <c r="V43" s="2549">
        <v>0</v>
      </c>
      <c r="W43" s="2538">
        <v>0</v>
      </c>
      <c r="X43" s="2543">
        <v>0</v>
      </c>
      <c r="Y43" s="2544">
        <v>0</v>
      </c>
      <c r="Z43" s="2538">
        <v>0</v>
      </c>
      <c r="AA43" s="2543">
        <v>0</v>
      </c>
      <c r="AB43" s="2549">
        <v>0</v>
      </c>
      <c r="AC43" s="2538">
        <v>0</v>
      </c>
      <c r="AD43" s="2543">
        <v>0</v>
      </c>
      <c r="AE43" s="2558">
        <v>0</v>
      </c>
      <c r="AF43" s="2559">
        <v>0</v>
      </c>
      <c r="AG43" s="2540">
        <v>0</v>
      </c>
      <c r="AH43" s="3"/>
      <c r="AI43" s="2553" t="s">
        <v>751</v>
      </c>
      <c r="AJ43" s="2755">
        <v>0</v>
      </c>
      <c r="AK43" s="2756">
        <v>0</v>
      </c>
      <c r="AL43" s="2543">
        <f t="shared" si="19"/>
        <v>0</v>
      </c>
      <c r="AM43" s="2549">
        <v>0</v>
      </c>
      <c r="AN43" s="2538">
        <v>0</v>
      </c>
      <c r="AO43" s="2543">
        <f t="shared" si="20"/>
        <v>0</v>
      </c>
      <c r="AP43" s="2544">
        <v>0</v>
      </c>
      <c r="AQ43" s="2538">
        <v>0</v>
      </c>
      <c r="AR43" s="2543">
        <f t="shared" si="21"/>
        <v>0</v>
      </c>
      <c r="AS43" s="2549">
        <v>0</v>
      </c>
      <c r="AT43" s="2538">
        <v>0</v>
      </c>
      <c r="AU43" s="2543">
        <f t="shared" si="22"/>
        <v>0</v>
      </c>
      <c r="AV43" s="2558">
        <f t="shared" si="23"/>
        <v>0</v>
      </c>
      <c r="AW43" s="2559">
        <f t="shared" si="24"/>
        <v>0</v>
      </c>
      <c r="AX43" s="2540">
        <f t="shared" si="25"/>
        <v>0</v>
      </c>
      <c r="AY43" s="3"/>
      <c r="AZ43" s="2553" t="s">
        <v>751</v>
      </c>
      <c r="BA43" s="2755">
        <v>0</v>
      </c>
      <c r="BB43" s="2756">
        <v>0</v>
      </c>
      <c r="BC43" s="2543">
        <f t="shared" si="26"/>
        <v>0</v>
      </c>
      <c r="BD43" s="2549">
        <v>0</v>
      </c>
      <c r="BE43" s="2538">
        <v>0</v>
      </c>
      <c r="BF43" s="2543">
        <f t="shared" si="27"/>
        <v>0</v>
      </c>
      <c r="BG43" s="2544">
        <v>0</v>
      </c>
      <c r="BH43" s="2538">
        <v>0</v>
      </c>
      <c r="BI43" s="2543">
        <f t="shared" si="28"/>
        <v>0</v>
      </c>
      <c r="BJ43" s="2549">
        <v>0</v>
      </c>
      <c r="BK43" s="2538">
        <v>0</v>
      </c>
      <c r="BL43" s="2543">
        <f t="shared" si="29"/>
        <v>0</v>
      </c>
      <c r="BM43" s="2558">
        <f t="shared" si="30"/>
        <v>0</v>
      </c>
      <c r="BN43" s="2559">
        <f t="shared" si="31"/>
        <v>0</v>
      </c>
      <c r="BO43" s="2540">
        <f t="shared" si="32"/>
        <v>0</v>
      </c>
    </row>
    <row r="44" spans="1:67" s="1723" customFormat="1">
      <c r="A44" s="2553" t="s">
        <v>447</v>
      </c>
      <c r="B44" s="2755">
        <v>1</v>
      </c>
      <c r="C44" s="2756">
        <v>0</v>
      </c>
      <c r="D44" s="2543">
        <f t="shared" si="13"/>
        <v>1</v>
      </c>
      <c r="E44" s="2549">
        <v>0</v>
      </c>
      <c r="F44" s="2538">
        <v>0</v>
      </c>
      <c r="G44" s="2543">
        <f t="shared" si="12"/>
        <v>0</v>
      </c>
      <c r="H44" s="2544">
        <v>2</v>
      </c>
      <c r="I44" s="2538">
        <v>0</v>
      </c>
      <c r="J44" s="2543">
        <f t="shared" si="14"/>
        <v>2</v>
      </c>
      <c r="K44" s="2549">
        <v>1</v>
      </c>
      <c r="L44" s="2538">
        <v>0</v>
      </c>
      <c r="M44" s="2543">
        <f t="shared" si="15"/>
        <v>1</v>
      </c>
      <c r="N44" s="2558">
        <f t="shared" si="16"/>
        <v>4</v>
      </c>
      <c r="O44" s="2559">
        <f t="shared" si="17"/>
        <v>0</v>
      </c>
      <c r="P44" s="2540">
        <f t="shared" si="18"/>
        <v>4</v>
      </c>
      <c r="Q44" s="3"/>
      <c r="R44" s="2553" t="s">
        <v>447</v>
      </c>
      <c r="S44" s="2755">
        <v>0</v>
      </c>
      <c r="T44" s="2756">
        <v>0</v>
      </c>
      <c r="U44" s="2543">
        <v>0</v>
      </c>
      <c r="V44" s="2549">
        <v>0</v>
      </c>
      <c r="W44" s="2538">
        <v>0</v>
      </c>
      <c r="X44" s="2543">
        <v>0</v>
      </c>
      <c r="Y44" s="2544">
        <v>1</v>
      </c>
      <c r="Z44" s="2538">
        <v>0</v>
      </c>
      <c r="AA44" s="2543">
        <v>1</v>
      </c>
      <c r="AB44" s="2549">
        <v>0</v>
      </c>
      <c r="AC44" s="2538">
        <v>0</v>
      </c>
      <c r="AD44" s="2543">
        <v>0</v>
      </c>
      <c r="AE44" s="2558">
        <v>1</v>
      </c>
      <c r="AF44" s="2559">
        <v>0</v>
      </c>
      <c r="AG44" s="2540">
        <v>1</v>
      </c>
      <c r="AH44" s="3"/>
      <c r="AI44" s="2553" t="s">
        <v>447</v>
      </c>
      <c r="AJ44" s="2755">
        <v>0</v>
      </c>
      <c r="AK44" s="2756">
        <v>0</v>
      </c>
      <c r="AL44" s="2543">
        <f t="shared" si="19"/>
        <v>0</v>
      </c>
      <c r="AM44" s="2549">
        <v>0</v>
      </c>
      <c r="AN44" s="2538">
        <v>0</v>
      </c>
      <c r="AO44" s="2543">
        <f t="shared" si="20"/>
        <v>0</v>
      </c>
      <c r="AP44" s="2544">
        <v>1</v>
      </c>
      <c r="AQ44" s="2538">
        <v>0</v>
      </c>
      <c r="AR44" s="2543">
        <f t="shared" si="21"/>
        <v>1</v>
      </c>
      <c r="AS44" s="2549">
        <v>0</v>
      </c>
      <c r="AT44" s="2538">
        <v>0</v>
      </c>
      <c r="AU44" s="2543">
        <f t="shared" si="22"/>
        <v>0</v>
      </c>
      <c r="AV44" s="2558">
        <f t="shared" si="23"/>
        <v>1</v>
      </c>
      <c r="AW44" s="2559">
        <f t="shared" si="24"/>
        <v>0</v>
      </c>
      <c r="AX44" s="2540">
        <f t="shared" si="25"/>
        <v>1</v>
      </c>
      <c r="AY44" s="3"/>
      <c r="AZ44" s="2553" t="s">
        <v>447</v>
      </c>
      <c r="BA44" s="2755">
        <v>0</v>
      </c>
      <c r="BB44" s="2756">
        <v>0</v>
      </c>
      <c r="BC44" s="2543">
        <f t="shared" si="26"/>
        <v>0</v>
      </c>
      <c r="BD44" s="2549">
        <v>0</v>
      </c>
      <c r="BE44" s="2538">
        <v>0</v>
      </c>
      <c r="BF44" s="2543">
        <f t="shared" si="27"/>
        <v>0</v>
      </c>
      <c r="BG44" s="2544">
        <v>0</v>
      </c>
      <c r="BH44" s="2538">
        <v>0</v>
      </c>
      <c r="BI44" s="2543">
        <f t="shared" si="28"/>
        <v>0</v>
      </c>
      <c r="BJ44" s="2549">
        <v>0</v>
      </c>
      <c r="BK44" s="2538">
        <v>0</v>
      </c>
      <c r="BL44" s="2543">
        <f t="shared" si="29"/>
        <v>0</v>
      </c>
      <c r="BM44" s="2558">
        <f t="shared" si="30"/>
        <v>0</v>
      </c>
      <c r="BN44" s="2559">
        <f t="shared" si="31"/>
        <v>0</v>
      </c>
      <c r="BO44" s="2540">
        <f t="shared" si="32"/>
        <v>0</v>
      </c>
    </row>
    <row r="45" spans="1:67" s="1723" customFormat="1">
      <c r="A45" s="2553" t="s">
        <v>752</v>
      </c>
      <c r="B45" s="2755">
        <v>0</v>
      </c>
      <c r="C45" s="2756">
        <v>0</v>
      </c>
      <c r="D45" s="2543">
        <f t="shared" si="13"/>
        <v>0</v>
      </c>
      <c r="E45" s="2549">
        <v>0</v>
      </c>
      <c r="F45" s="2538">
        <v>0</v>
      </c>
      <c r="G45" s="2543">
        <f t="shared" si="12"/>
        <v>0</v>
      </c>
      <c r="H45" s="2544">
        <v>0</v>
      </c>
      <c r="I45" s="2538">
        <v>0</v>
      </c>
      <c r="J45" s="2543">
        <f t="shared" si="14"/>
        <v>0</v>
      </c>
      <c r="K45" s="2549">
        <v>0</v>
      </c>
      <c r="L45" s="2538">
        <v>0</v>
      </c>
      <c r="M45" s="2543">
        <f t="shared" si="15"/>
        <v>0</v>
      </c>
      <c r="N45" s="2558">
        <f t="shared" si="16"/>
        <v>0</v>
      </c>
      <c r="O45" s="2559">
        <f t="shared" si="17"/>
        <v>0</v>
      </c>
      <c r="P45" s="2540">
        <f t="shared" si="18"/>
        <v>0</v>
      </c>
      <c r="Q45" s="3"/>
      <c r="R45" s="2553" t="s">
        <v>752</v>
      </c>
      <c r="S45" s="2755">
        <v>0</v>
      </c>
      <c r="T45" s="2756">
        <v>0</v>
      </c>
      <c r="U45" s="2543">
        <v>0</v>
      </c>
      <c r="V45" s="2549">
        <v>0</v>
      </c>
      <c r="W45" s="2538">
        <v>0</v>
      </c>
      <c r="X45" s="2543">
        <v>0</v>
      </c>
      <c r="Y45" s="2544">
        <v>0</v>
      </c>
      <c r="Z45" s="2538">
        <v>0</v>
      </c>
      <c r="AA45" s="2543">
        <v>0</v>
      </c>
      <c r="AB45" s="2549">
        <v>0</v>
      </c>
      <c r="AC45" s="2538">
        <v>1</v>
      </c>
      <c r="AD45" s="2543">
        <v>-1</v>
      </c>
      <c r="AE45" s="2558">
        <v>0</v>
      </c>
      <c r="AF45" s="2559">
        <v>1</v>
      </c>
      <c r="AG45" s="2540">
        <v>-1</v>
      </c>
      <c r="AH45" s="3"/>
      <c r="AI45" s="2553" t="s">
        <v>752</v>
      </c>
      <c r="AJ45" s="2755">
        <v>0</v>
      </c>
      <c r="AK45" s="2756">
        <v>1</v>
      </c>
      <c r="AL45" s="2543">
        <f t="shared" si="19"/>
        <v>-1</v>
      </c>
      <c r="AM45" s="2549">
        <v>0</v>
      </c>
      <c r="AN45" s="2538">
        <v>0</v>
      </c>
      <c r="AO45" s="2543">
        <f t="shared" si="20"/>
        <v>0</v>
      </c>
      <c r="AP45" s="2544">
        <v>0</v>
      </c>
      <c r="AQ45" s="2538">
        <v>0</v>
      </c>
      <c r="AR45" s="2543">
        <f t="shared" si="21"/>
        <v>0</v>
      </c>
      <c r="AS45" s="2549">
        <v>0</v>
      </c>
      <c r="AT45" s="2538">
        <v>0</v>
      </c>
      <c r="AU45" s="2543">
        <f t="shared" si="22"/>
        <v>0</v>
      </c>
      <c r="AV45" s="2558">
        <f t="shared" si="23"/>
        <v>0</v>
      </c>
      <c r="AW45" s="2559">
        <f t="shared" si="24"/>
        <v>1</v>
      </c>
      <c r="AX45" s="2540">
        <f t="shared" si="25"/>
        <v>-1</v>
      </c>
      <c r="AY45" s="3"/>
      <c r="AZ45" s="2553" t="s">
        <v>752</v>
      </c>
      <c r="BA45" s="2755">
        <v>0</v>
      </c>
      <c r="BB45" s="2756">
        <v>0</v>
      </c>
      <c r="BC45" s="2543">
        <f t="shared" si="26"/>
        <v>0</v>
      </c>
      <c r="BD45" s="2549">
        <v>0</v>
      </c>
      <c r="BE45" s="2538">
        <v>0</v>
      </c>
      <c r="BF45" s="2543">
        <f t="shared" si="27"/>
        <v>0</v>
      </c>
      <c r="BG45" s="2544">
        <v>1</v>
      </c>
      <c r="BH45" s="2538">
        <v>0</v>
      </c>
      <c r="BI45" s="2543">
        <f t="shared" si="28"/>
        <v>1</v>
      </c>
      <c r="BJ45" s="2549">
        <v>0</v>
      </c>
      <c r="BK45" s="2538">
        <v>1</v>
      </c>
      <c r="BL45" s="2543">
        <f t="shared" si="29"/>
        <v>-1</v>
      </c>
      <c r="BM45" s="2558">
        <f t="shared" si="30"/>
        <v>1</v>
      </c>
      <c r="BN45" s="2559">
        <f t="shared" si="31"/>
        <v>1</v>
      </c>
      <c r="BO45" s="2540">
        <f t="shared" si="32"/>
        <v>0</v>
      </c>
    </row>
    <row r="46" spans="1:67" s="1723" customFormat="1" ht="22.5">
      <c r="A46" s="2553" t="s">
        <v>753</v>
      </c>
      <c r="B46" s="2755">
        <v>0</v>
      </c>
      <c r="C46" s="2756">
        <v>1</v>
      </c>
      <c r="D46" s="2543">
        <f t="shared" si="13"/>
        <v>-1</v>
      </c>
      <c r="E46" s="2549">
        <v>0</v>
      </c>
      <c r="F46" s="2538">
        <v>0</v>
      </c>
      <c r="G46" s="2543">
        <f t="shared" si="12"/>
        <v>0</v>
      </c>
      <c r="H46" s="2544">
        <v>2</v>
      </c>
      <c r="I46" s="2538">
        <v>1</v>
      </c>
      <c r="J46" s="2543">
        <f t="shared" si="14"/>
        <v>1</v>
      </c>
      <c r="K46" s="2549">
        <v>0</v>
      </c>
      <c r="L46" s="2538">
        <v>0</v>
      </c>
      <c r="M46" s="2543">
        <f t="shared" si="15"/>
        <v>0</v>
      </c>
      <c r="N46" s="2558">
        <f t="shared" si="16"/>
        <v>2</v>
      </c>
      <c r="O46" s="2559">
        <f t="shared" si="17"/>
        <v>2</v>
      </c>
      <c r="P46" s="2540">
        <f t="shared" si="18"/>
        <v>0</v>
      </c>
      <c r="Q46" s="3"/>
      <c r="R46" s="2553" t="s">
        <v>753</v>
      </c>
      <c r="S46" s="2755">
        <v>0</v>
      </c>
      <c r="T46" s="2756">
        <v>0</v>
      </c>
      <c r="U46" s="2543">
        <v>0</v>
      </c>
      <c r="V46" s="2549">
        <v>0</v>
      </c>
      <c r="W46" s="2538">
        <v>0</v>
      </c>
      <c r="X46" s="2543">
        <v>0</v>
      </c>
      <c r="Y46" s="2544">
        <v>1</v>
      </c>
      <c r="Z46" s="2538">
        <v>1</v>
      </c>
      <c r="AA46" s="2543">
        <v>0</v>
      </c>
      <c r="AB46" s="2549">
        <v>0</v>
      </c>
      <c r="AC46" s="2538">
        <v>0</v>
      </c>
      <c r="AD46" s="2543">
        <v>0</v>
      </c>
      <c r="AE46" s="2558">
        <v>1</v>
      </c>
      <c r="AF46" s="2559">
        <v>1</v>
      </c>
      <c r="AG46" s="2540">
        <v>0</v>
      </c>
      <c r="AH46" s="3"/>
      <c r="AI46" s="2553" t="s">
        <v>753</v>
      </c>
      <c r="AJ46" s="2755">
        <v>0</v>
      </c>
      <c r="AK46" s="2756">
        <v>0</v>
      </c>
      <c r="AL46" s="2543">
        <f t="shared" si="19"/>
        <v>0</v>
      </c>
      <c r="AM46" s="2549">
        <v>0</v>
      </c>
      <c r="AN46" s="2538">
        <v>1</v>
      </c>
      <c r="AO46" s="2543">
        <f t="shared" si="20"/>
        <v>-1</v>
      </c>
      <c r="AP46" s="2544">
        <v>3</v>
      </c>
      <c r="AQ46" s="2538">
        <v>2</v>
      </c>
      <c r="AR46" s="2543">
        <f t="shared" si="21"/>
        <v>1</v>
      </c>
      <c r="AS46" s="2549">
        <v>0</v>
      </c>
      <c r="AT46" s="2538">
        <v>0</v>
      </c>
      <c r="AU46" s="2543">
        <f t="shared" si="22"/>
        <v>0</v>
      </c>
      <c r="AV46" s="2558">
        <f t="shared" si="23"/>
        <v>3</v>
      </c>
      <c r="AW46" s="2559">
        <f t="shared" si="24"/>
        <v>3</v>
      </c>
      <c r="AX46" s="2540">
        <f t="shared" si="25"/>
        <v>0</v>
      </c>
      <c r="AY46" s="3"/>
      <c r="AZ46" s="2553" t="s">
        <v>753</v>
      </c>
      <c r="BA46" s="2755">
        <v>1</v>
      </c>
      <c r="BB46" s="2756">
        <v>0</v>
      </c>
      <c r="BC46" s="2543">
        <f t="shared" si="26"/>
        <v>1</v>
      </c>
      <c r="BD46" s="2549">
        <v>0</v>
      </c>
      <c r="BE46" s="2538">
        <v>1</v>
      </c>
      <c r="BF46" s="2543">
        <f t="shared" si="27"/>
        <v>-1</v>
      </c>
      <c r="BG46" s="2544">
        <v>0</v>
      </c>
      <c r="BH46" s="2538">
        <v>0</v>
      </c>
      <c r="BI46" s="2543">
        <f t="shared" si="28"/>
        <v>0</v>
      </c>
      <c r="BJ46" s="2549">
        <v>0</v>
      </c>
      <c r="BK46" s="2538">
        <v>1</v>
      </c>
      <c r="BL46" s="2543">
        <f t="shared" si="29"/>
        <v>-1</v>
      </c>
      <c r="BM46" s="2558">
        <f t="shared" si="30"/>
        <v>1</v>
      </c>
      <c r="BN46" s="2559">
        <f t="shared" si="31"/>
        <v>2</v>
      </c>
      <c r="BO46" s="2540">
        <f t="shared" si="32"/>
        <v>-1</v>
      </c>
    </row>
    <row r="47" spans="1:67" s="1723" customFormat="1">
      <c r="A47" s="2553" t="s">
        <v>449</v>
      </c>
      <c r="B47" s="2755">
        <v>1</v>
      </c>
      <c r="C47" s="2756">
        <v>0</v>
      </c>
      <c r="D47" s="2543">
        <f t="shared" si="13"/>
        <v>1</v>
      </c>
      <c r="E47" s="2549">
        <v>0</v>
      </c>
      <c r="F47" s="2538">
        <v>1</v>
      </c>
      <c r="G47" s="2543">
        <f t="shared" si="12"/>
        <v>-1</v>
      </c>
      <c r="H47" s="2544">
        <v>9</v>
      </c>
      <c r="I47" s="2538">
        <v>13</v>
      </c>
      <c r="J47" s="2543">
        <f t="shared" si="14"/>
        <v>-4</v>
      </c>
      <c r="K47" s="2549">
        <v>0</v>
      </c>
      <c r="L47" s="2538">
        <v>0</v>
      </c>
      <c r="M47" s="2543">
        <f t="shared" si="15"/>
        <v>0</v>
      </c>
      <c r="N47" s="2558">
        <f t="shared" si="16"/>
        <v>10</v>
      </c>
      <c r="O47" s="2559">
        <f t="shared" si="17"/>
        <v>14</v>
      </c>
      <c r="P47" s="2540">
        <f t="shared" si="18"/>
        <v>-4</v>
      </c>
      <c r="Q47" s="3"/>
      <c r="R47" s="2553" t="s">
        <v>449</v>
      </c>
      <c r="S47" s="2755">
        <v>1</v>
      </c>
      <c r="T47" s="2756">
        <v>0</v>
      </c>
      <c r="U47" s="2543">
        <v>1</v>
      </c>
      <c r="V47" s="2549">
        <v>0</v>
      </c>
      <c r="W47" s="2538">
        <v>1</v>
      </c>
      <c r="X47" s="2543">
        <v>-1</v>
      </c>
      <c r="Y47" s="2544">
        <v>5</v>
      </c>
      <c r="Z47" s="2538">
        <v>6</v>
      </c>
      <c r="AA47" s="2543">
        <v>-1</v>
      </c>
      <c r="AB47" s="2549">
        <v>0</v>
      </c>
      <c r="AC47" s="2538">
        <v>0</v>
      </c>
      <c r="AD47" s="2543">
        <v>0</v>
      </c>
      <c r="AE47" s="2558">
        <v>6</v>
      </c>
      <c r="AF47" s="2559">
        <v>7</v>
      </c>
      <c r="AG47" s="2540">
        <v>-1</v>
      </c>
      <c r="AH47" s="3"/>
      <c r="AI47" s="2553" t="s">
        <v>449</v>
      </c>
      <c r="AJ47" s="2755">
        <v>0</v>
      </c>
      <c r="AK47" s="2756">
        <v>0</v>
      </c>
      <c r="AL47" s="2543">
        <f t="shared" si="19"/>
        <v>0</v>
      </c>
      <c r="AM47" s="2549">
        <v>0</v>
      </c>
      <c r="AN47" s="2538">
        <v>0</v>
      </c>
      <c r="AO47" s="2543">
        <f t="shared" si="20"/>
        <v>0</v>
      </c>
      <c r="AP47" s="2544">
        <v>3</v>
      </c>
      <c r="AQ47" s="2538">
        <v>2</v>
      </c>
      <c r="AR47" s="2543">
        <f t="shared" si="21"/>
        <v>1</v>
      </c>
      <c r="AS47" s="2549">
        <v>0</v>
      </c>
      <c r="AT47" s="2538">
        <v>0</v>
      </c>
      <c r="AU47" s="2543">
        <f t="shared" si="22"/>
        <v>0</v>
      </c>
      <c r="AV47" s="2558">
        <f t="shared" si="23"/>
        <v>3</v>
      </c>
      <c r="AW47" s="2559">
        <f t="shared" si="24"/>
        <v>2</v>
      </c>
      <c r="AX47" s="2540">
        <f t="shared" si="25"/>
        <v>1</v>
      </c>
      <c r="AY47" s="3"/>
      <c r="AZ47" s="2553" t="s">
        <v>449</v>
      </c>
      <c r="BA47" s="2755">
        <v>0</v>
      </c>
      <c r="BB47" s="2756">
        <v>0</v>
      </c>
      <c r="BC47" s="2543">
        <f t="shared" si="26"/>
        <v>0</v>
      </c>
      <c r="BD47" s="2549">
        <v>1</v>
      </c>
      <c r="BE47" s="2538">
        <v>2</v>
      </c>
      <c r="BF47" s="2543">
        <f t="shared" si="27"/>
        <v>-1</v>
      </c>
      <c r="BG47" s="2544">
        <v>8</v>
      </c>
      <c r="BH47" s="2538">
        <v>6</v>
      </c>
      <c r="BI47" s="2543">
        <f t="shared" si="28"/>
        <v>2</v>
      </c>
      <c r="BJ47" s="2549">
        <v>1</v>
      </c>
      <c r="BK47" s="2538">
        <v>0</v>
      </c>
      <c r="BL47" s="2543">
        <f t="shared" si="29"/>
        <v>1</v>
      </c>
      <c r="BM47" s="2558">
        <f t="shared" si="30"/>
        <v>10</v>
      </c>
      <c r="BN47" s="2559">
        <f t="shared" si="31"/>
        <v>8</v>
      </c>
      <c r="BO47" s="2540">
        <f t="shared" si="32"/>
        <v>2</v>
      </c>
    </row>
    <row r="48" spans="1:67" s="1723" customFormat="1">
      <c r="A48" s="2553" t="s">
        <v>450</v>
      </c>
      <c r="B48" s="2755">
        <v>10</v>
      </c>
      <c r="C48" s="2756">
        <v>3</v>
      </c>
      <c r="D48" s="2543">
        <f t="shared" si="13"/>
        <v>7</v>
      </c>
      <c r="E48" s="2549">
        <v>9</v>
      </c>
      <c r="F48" s="2538">
        <v>0</v>
      </c>
      <c r="G48" s="2543">
        <f t="shared" si="12"/>
        <v>9</v>
      </c>
      <c r="H48" s="2544">
        <v>22</v>
      </c>
      <c r="I48" s="2538">
        <v>1</v>
      </c>
      <c r="J48" s="2543">
        <f t="shared" si="14"/>
        <v>21</v>
      </c>
      <c r="K48" s="2549">
        <v>2</v>
      </c>
      <c r="L48" s="2538">
        <v>0</v>
      </c>
      <c r="M48" s="2543">
        <f t="shared" si="15"/>
        <v>2</v>
      </c>
      <c r="N48" s="2558">
        <f t="shared" si="16"/>
        <v>43</v>
      </c>
      <c r="O48" s="2559">
        <f t="shared" si="17"/>
        <v>4</v>
      </c>
      <c r="P48" s="2540">
        <f t="shared" si="18"/>
        <v>39</v>
      </c>
      <c r="Q48" s="3"/>
      <c r="R48" s="2553" t="s">
        <v>450</v>
      </c>
      <c r="S48" s="2755">
        <v>19</v>
      </c>
      <c r="T48" s="2756">
        <v>0</v>
      </c>
      <c r="U48" s="2543">
        <v>19</v>
      </c>
      <c r="V48" s="2549">
        <v>11</v>
      </c>
      <c r="W48" s="2538">
        <v>2</v>
      </c>
      <c r="X48" s="2543">
        <v>9</v>
      </c>
      <c r="Y48" s="2544">
        <v>20</v>
      </c>
      <c r="Z48" s="2538">
        <v>1</v>
      </c>
      <c r="AA48" s="2543">
        <v>19</v>
      </c>
      <c r="AB48" s="2549">
        <v>1</v>
      </c>
      <c r="AC48" s="2538">
        <v>0</v>
      </c>
      <c r="AD48" s="2543">
        <v>1</v>
      </c>
      <c r="AE48" s="2558">
        <v>51</v>
      </c>
      <c r="AF48" s="2559">
        <v>3</v>
      </c>
      <c r="AG48" s="2540">
        <v>48</v>
      </c>
      <c r="AH48" s="3"/>
      <c r="AI48" s="2553" t="s">
        <v>450</v>
      </c>
      <c r="AJ48" s="2755">
        <v>11</v>
      </c>
      <c r="AK48" s="2756">
        <v>3</v>
      </c>
      <c r="AL48" s="2543">
        <f t="shared" si="19"/>
        <v>8</v>
      </c>
      <c r="AM48" s="2549">
        <v>4</v>
      </c>
      <c r="AN48" s="2538">
        <v>1</v>
      </c>
      <c r="AO48" s="2543">
        <f t="shared" si="20"/>
        <v>3</v>
      </c>
      <c r="AP48" s="2544">
        <v>11</v>
      </c>
      <c r="AQ48" s="2538">
        <v>0</v>
      </c>
      <c r="AR48" s="2543">
        <f t="shared" si="21"/>
        <v>11</v>
      </c>
      <c r="AS48" s="2549">
        <v>0</v>
      </c>
      <c r="AT48" s="2538">
        <v>1</v>
      </c>
      <c r="AU48" s="2543">
        <f t="shared" si="22"/>
        <v>-1</v>
      </c>
      <c r="AV48" s="2558">
        <f t="shared" si="23"/>
        <v>26</v>
      </c>
      <c r="AW48" s="2559">
        <f t="shared" si="24"/>
        <v>5</v>
      </c>
      <c r="AX48" s="2540">
        <f t="shared" si="25"/>
        <v>21</v>
      </c>
      <c r="AY48" s="3"/>
      <c r="AZ48" s="2553" t="s">
        <v>450</v>
      </c>
      <c r="BA48" s="2755">
        <v>18</v>
      </c>
      <c r="BB48" s="2756">
        <v>2</v>
      </c>
      <c r="BC48" s="2543">
        <f t="shared" si="26"/>
        <v>16</v>
      </c>
      <c r="BD48" s="2549">
        <v>6</v>
      </c>
      <c r="BE48" s="2538">
        <v>3</v>
      </c>
      <c r="BF48" s="2543">
        <f t="shared" si="27"/>
        <v>3</v>
      </c>
      <c r="BG48" s="2544">
        <v>10</v>
      </c>
      <c r="BH48" s="2538">
        <v>1</v>
      </c>
      <c r="BI48" s="2543">
        <f t="shared" si="28"/>
        <v>9</v>
      </c>
      <c r="BJ48" s="2549">
        <v>0</v>
      </c>
      <c r="BK48" s="2538">
        <v>0</v>
      </c>
      <c r="BL48" s="2543">
        <f t="shared" si="29"/>
        <v>0</v>
      </c>
      <c r="BM48" s="2558">
        <f t="shared" si="30"/>
        <v>34</v>
      </c>
      <c r="BN48" s="2559">
        <f t="shared" si="31"/>
        <v>6</v>
      </c>
      <c r="BO48" s="2540">
        <f t="shared" si="32"/>
        <v>28</v>
      </c>
    </row>
    <row r="49" spans="1:67" s="1723" customFormat="1" ht="13.5" thickBot="1">
      <c r="A49" s="2554" t="s">
        <v>152</v>
      </c>
      <c r="B49" s="2545">
        <f t="shared" ref="B49" si="33">SUM(B29:B48)</f>
        <v>27</v>
      </c>
      <c r="C49" s="2551">
        <f t="shared" ref="C49" si="34">SUM(C29:C48)</f>
        <v>33</v>
      </c>
      <c r="D49" s="2509">
        <f t="shared" ref="D49" si="35">SUM(D29:D48)</f>
        <v>-6</v>
      </c>
      <c r="E49" s="2541">
        <f t="shared" ref="E49" si="36">SUM(E29:E48)</f>
        <v>22</v>
      </c>
      <c r="F49" s="2539">
        <f t="shared" ref="F49:G49" si="37">SUM(F29:F48)</f>
        <v>33</v>
      </c>
      <c r="G49" s="2509">
        <f t="shared" si="37"/>
        <v>-11</v>
      </c>
      <c r="H49" s="2541">
        <f t="shared" ref="H49" si="38">SUM(H29:H48)</f>
        <v>225</v>
      </c>
      <c r="I49" s="2539">
        <f t="shared" ref="I49:J49" si="39">SUM(I29:I48)</f>
        <v>287</v>
      </c>
      <c r="J49" s="2509">
        <f t="shared" si="39"/>
        <v>-62</v>
      </c>
      <c r="K49" s="2541">
        <f t="shared" ref="K49" si="40">SUM(K29:K48)</f>
        <v>4</v>
      </c>
      <c r="L49" s="2539">
        <f t="shared" ref="L49:M49" si="41">SUM(L29:L48)</f>
        <v>2</v>
      </c>
      <c r="M49" s="2509">
        <f t="shared" si="41"/>
        <v>2</v>
      </c>
      <c r="N49" s="2541">
        <f t="shared" si="16"/>
        <v>278</v>
      </c>
      <c r="O49" s="2541">
        <f t="shared" si="16"/>
        <v>355</v>
      </c>
      <c r="P49" s="2509">
        <f t="shared" ref="P49" si="42">SUM(P29:P48)</f>
        <v>-77</v>
      </c>
      <c r="Q49" s="3"/>
      <c r="R49" s="2554" t="s">
        <v>152</v>
      </c>
      <c r="S49" s="2545">
        <v>39</v>
      </c>
      <c r="T49" s="2551">
        <v>8</v>
      </c>
      <c r="U49" s="2509">
        <v>31</v>
      </c>
      <c r="V49" s="2541">
        <v>20</v>
      </c>
      <c r="W49" s="2539">
        <v>20</v>
      </c>
      <c r="X49" s="2509">
        <v>0</v>
      </c>
      <c r="Y49" s="2541">
        <v>140</v>
      </c>
      <c r="Z49" s="2539">
        <v>101</v>
      </c>
      <c r="AA49" s="2509">
        <v>39</v>
      </c>
      <c r="AB49" s="2541">
        <v>1</v>
      </c>
      <c r="AC49" s="2539">
        <v>4</v>
      </c>
      <c r="AD49" s="2509">
        <v>-3</v>
      </c>
      <c r="AE49" s="2541">
        <v>200</v>
      </c>
      <c r="AF49" s="2541">
        <v>133</v>
      </c>
      <c r="AG49" s="2509">
        <v>67</v>
      </c>
      <c r="AH49" s="3"/>
      <c r="AI49" s="2554" t="s">
        <v>152</v>
      </c>
      <c r="AJ49" s="2545">
        <f t="shared" ref="AJ49:AU49" si="43">SUM(AJ29:AJ48)</f>
        <v>15</v>
      </c>
      <c r="AK49" s="2551">
        <f t="shared" si="43"/>
        <v>10</v>
      </c>
      <c r="AL49" s="2509">
        <f t="shared" si="43"/>
        <v>5</v>
      </c>
      <c r="AM49" s="2541">
        <f t="shared" si="43"/>
        <v>10</v>
      </c>
      <c r="AN49" s="2539">
        <f t="shared" si="43"/>
        <v>8</v>
      </c>
      <c r="AO49" s="2509">
        <f t="shared" si="43"/>
        <v>2</v>
      </c>
      <c r="AP49" s="2541">
        <f t="shared" si="43"/>
        <v>95</v>
      </c>
      <c r="AQ49" s="2539">
        <f t="shared" si="43"/>
        <v>80</v>
      </c>
      <c r="AR49" s="2509">
        <f t="shared" si="43"/>
        <v>15</v>
      </c>
      <c r="AS49" s="2541">
        <f t="shared" si="43"/>
        <v>2</v>
      </c>
      <c r="AT49" s="2539">
        <f t="shared" si="43"/>
        <v>1</v>
      </c>
      <c r="AU49" s="2509">
        <f t="shared" si="43"/>
        <v>1</v>
      </c>
      <c r="AV49" s="2541">
        <f t="shared" si="23"/>
        <v>122</v>
      </c>
      <c r="AW49" s="2541">
        <f t="shared" si="24"/>
        <v>99</v>
      </c>
      <c r="AX49" s="2509">
        <f t="shared" ref="AX49" si="44">SUM(AX29:AX48)</f>
        <v>23</v>
      </c>
      <c r="AY49" s="3"/>
      <c r="AZ49" s="2554" t="s">
        <v>152</v>
      </c>
      <c r="BA49" s="2545">
        <f t="shared" ref="BA49:BL49" si="45">SUM(BA29:BA48)</f>
        <v>36</v>
      </c>
      <c r="BB49" s="2551">
        <f t="shared" si="45"/>
        <v>24</v>
      </c>
      <c r="BC49" s="2509">
        <f t="shared" si="45"/>
        <v>12</v>
      </c>
      <c r="BD49" s="2541">
        <f t="shared" si="45"/>
        <v>18</v>
      </c>
      <c r="BE49" s="2539">
        <f t="shared" si="45"/>
        <v>55</v>
      </c>
      <c r="BF49" s="2509">
        <f t="shared" si="45"/>
        <v>-37</v>
      </c>
      <c r="BG49" s="2541">
        <f t="shared" si="45"/>
        <v>116</v>
      </c>
      <c r="BH49" s="2539">
        <f t="shared" si="45"/>
        <v>121</v>
      </c>
      <c r="BI49" s="2509">
        <f t="shared" si="45"/>
        <v>-5</v>
      </c>
      <c r="BJ49" s="2541">
        <f t="shared" si="45"/>
        <v>3</v>
      </c>
      <c r="BK49" s="2539">
        <f t="shared" si="45"/>
        <v>6</v>
      </c>
      <c r="BL49" s="2509">
        <f t="shared" si="45"/>
        <v>-3</v>
      </c>
      <c r="BM49" s="2541">
        <f t="shared" si="30"/>
        <v>173</v>
      </c>
      <c r="BN49" s="2541">
        <f t="shared" si="31"/>
        <v>206</v>
      </c>
      <c r="BO49" s="2509">
        <f t="shared" ref="BO49" si="46">SUM(BO29:BO48)</f>
        <v>-33</v>
      </c>
    </row>
    <row r="51" spans="1:67">
      <c r="A51" s="3"/>
    </row>
    <row r="52" spans="1:67" ht="13.5" thickBot="1">
      <c r="A52" s="3"/>
    </row>
    <row r="53" spans="1:67" ht="24.75" customHeight="1" thickBot="1">
      <c r="A53" s="2552" t="s">
        <v>855</v>
      </c>
      <c r="B53" s="4404" t="s">
        <v>850</v>
      </c>
      <c r="C53" s="4404" t="s">
        <v>848</v>
      </c>
      <c r="D53" s="4407"/>
      <c r="E53" s="4404" t="s">
        <v>851</v>
      </c>
      <c r="F53" s="4404" t="s">
        <v>848</v>
      </c>
      <c r="G53" s="4407"/>
      <c r="H53" s="4404" t="s">
        <v>852</v>
      </c>
      <c r="I53" s="4404" t="s">
        <v>848</v>
      </c>
      <c r="J53" s="4407"/>
      <c r="K53" s="4404" t="s">
        <v>853</v>
      </c>
      <c r="L53" s="4404" t="s">
        <v>848</v>
      </c>
      <c r="M53" s="4407"/>
      <c r="N53" s="4406" t="s">
        <v>102</v>
      </c>
      <c r="O53" s="4407"/>
      <c r="P53" s="4407"/>
      <c r="R53" s="2552" t="s">
        <v>875</v>
      </c>
      <c r="S53" s="4404" t="s">
        <v>850</v>
      </c>
      <c r="T53" s="4404" t="s">
        <v>848</v>
      </c>
      <c r="U53" s="4407"/>
      <c r="V53" s="4404" t="s">
        <v>851</v>
      </c>
      <c r="W53" s="4404" t="s">
        <v>848</v>
      </c>
      <c r="X53" s="4407"/>
      <c r="Y53" s="4404" t="s">
        <v>852</v>
      </c>
      <c r="Z53" s="4404" t="s">
        <v>848</v>
      </c>
      <c r="AA53" s="4407"/>
      <c r="AB53" s="4404" t="s">
        <v>853</v>
      </c>
      <c r="AC53" s="4404" t="s">
        <v>848</v>
      </c>
      <c r="AD53" s="4407"/>
      <c r="AE53" s="4406" t="s">
        <v>102</v>
      </c>
      <c r="AF53" s="4407"/>
      <c r="AG53" s="4407"/>
      <c r="AI53" s="2552" t="s">
        <v>884</v>
      </c>
      <c r="AJ53" s="4404" t="s">
        <v>850</v>
      </c>
      <c r="AK53" s="4404" t="s">
        <v>848</v>
      </c>
      <c r="AL53" s="4407"/>
      <c r="AM53" s="4404" t="s">
        <v>851</v>
      </c>
      <c r="AN53" s="4404" t="s">
        <v>848</v>
      </c>
      <c r="AO53" s="4407"/>
      <c r="AP53" s="4404" t="s">
        <v>852</v>
      </c>
      <c r="AQ53" s="4404" t="s">
        <v>848</v>
      </c>
      <c r="AR53" s="4407"/>
      <c r="AS53" s="4404" t="s">
        <v>853</v>
      </c>
      <c r="AT53" s="4404" t="s">
        <v>848</v>
      </c>
      <c r="AU53" s="4407"/>
      <c r="AV53" s="4406" t="s">
        <v>102</v>
      </c>
      <c r="AW53" s="4407"/>
      <c r="AX53" s="4407"/>
      <c r="AZ53" s="2552" t="s">
        <v>900</v>
      </c>
      <c r="BA53" s="4404" t="s">
        <v>850</v>
      </c>
      <c r="BB53" s="4404" t="s">
        <v>848</v>
      </c>
      <c r="BC53" s="4405"/>
      <c r="BD53" s="4404" t="s">
        <v>851</v>
      </c>
      <c r="BE53" s="4404" t="s">
        <v>848</v>
      </c>
      <c r="BF53" s="4405"/>
      <c r="BG53" s="4404" t="s">
        <v>852</v>
      </c>
      <c r="BH53" s="4404" t="s">
        <v>848</v>
      </c>
      <c r="BI53" s="4405"/>
      <c r="BJ53" s="4404" t="s">
        <v>853</v>
      </c>
      <c r="BK53" s="4404" t="s">
        <v>848</v>
      </c>
      <c r="BL53" s="4405"/>
      <c r="BM53" s="4406" t="s">
        <v>102</v>
      </c>
      <c r="BN53" s="4405"/>
      <c r="BO53" s="4405"/>
    </row>
    <row r="54" spans="1:67" ht="49.5" customHeight="1" thickBot="1">
      <c r="A54" s="2546" t="s">
        <v>612</v>
      </c>
      <c r="B54" s="2560" t="s">
        <v>165</v>
      </c>
      <c r="C54" s="2561" t="s">
        <v>166</v>
      </c>
      <c r="D54" s="2562" t="s">
        <v>167</v>
      </c>
      <c r="E54" s="2563" t="s">
        <v>165</v>
      </c>
      <c r="F54" s="2561" t="s">
        <v>166</v>
      </c>
      <c r="G54" s="2562" t="s">
        <v>167</v>
      </c>
      <c r="H54" s="2563" t="s">
        <v>165</v>
      </c>
      <c r="I54" s="2561" t="s">
        <v>166</v>
      </c>
      <c r="J54" s="2562" t="s">
        <v>167</v>
      </c>
      <c r="K54" s="2563" t="s">
        <v>165</v>
      </c>
      <c r="L54" s="2561" t="s">
        <v>166</v>
      </c>
      <c r="M54" s="2562" t="s">
        <v>167</v>
      </c>
      <c r="N54" s="2563" t="s">
        <v>165</v>
      </c>
      <c r="O54" s="2561" t="s">
        <v>166</v>
      </c>
      <c r="P54" s="2562" t="s">
        <v>167</v>
      </c>
      <c r="R54" s="2546" t="s">
        <v>612</v>
      </c>
      <c r="S54" s="2560" t="s">
        <v>165</v>
      </c>
      <c r="T54" s="2561" t="s">
        <v>166</v>
      </c>
      <c r="U54" s="2562" t="s">
        <v>167</v>
      </c>
      <c r="V54" s="2563" t="s">
        <v>165</v>
      </c>
      <c r="W54" s="2561" t="s">
        <v>166</v>
      </c>
      <c r="X54" s="2562" t="s">
        <v>167</v>
      </c>
      <c r="Y54" s="2563" t="s">
        <v>165</v>
      </c>
      <c r="Z54" s="2561" t="s">
        <v>166</v>
      </c>
      <c r="AA54" s="2562" t="s">
        <v>167</v>
      </c>
      <c r="AB54" s="2563" t="s">
        <v>165</v>
      </c>
      <c r="AC54" s="2561" t="s">
        <v>166</v>
      </c>
      <c r="AD54" s="2562" t="s">
        <v>167</v>
      </c>
      <c r="AE54" s="2563" t="s">
        <v>165</v>
      </c>
      <c r="AF54" s="2561" t="s">
        <v>166</v>
      </c>
      <c r="AG54" s="2562" t="s">
        <v>167</v>
      </c>
      <c r="AI54" s="2546" t="s">
        <v>612</v>
      </c>
      <c r="AJ54" s="2560" t="s">
        <v>165</v>
      </c>
      <c r="AK54" s="2561" t="s">
        <v>166</v>
      </c>
      <c r="AL54" s="2562" t="s">
        <v>167</v>
      </c>
      <c r="AM54" s="2563" t="s">
        <v>165</v>
      </c>
      <c r="AN54" s="2561" t="s">
        <v>166</v>
      </c>
      <c r="AO54" s="2562" t="s">
        <v>167</v>
      </c>
      <c r="AP54" s="2563" t="s">
        <v>165</v>
      </c>
      <c r="AQ54" s="2561" t="s">
        <v>166</v>
      </c>
      <c r="AR54" s="2562" t="s">
        <v>167</v>
      </c>
      <c r="AS54" s="2563" t="s">
        <v>165</v>
      </c>
      <c r="AT54" s="2561" t="s">
        <v>166</v>
      </c>
      <c r="AU54" s="2562" t="s">
        <v>167</v>
      </c>
      <c r="AV54" s="2563" t="s">
        <v>165</v>
      </c>
      <c r="AW54" s="2561" t="s">
        <v>166</v>
      </c>
      <c r="AX54" s="2562" t="s">
        <v>167</v>
      </c>
      <c r="AY54"/>
      <c r="AZ54" s="2546" t="s">
        <v>612</v>
      </c>
      <c r="BA54" s="2560" t="s">
        <v>165</v>
      </c>
      <c r="BB54" s="2561" t="s">
        <v>166</v>
      </c>
      <c r="BC54" s="2562" t="s">
        <v>167</v>
      </c>
      <c r="BD54" s="2563" t="s">
        <v>165</v>
      </c>
      <c r="BE54" s="2561" t="s">
        <v>166</v>
      </c>
      <c r="BF54" s="2562" t="s">
        <v>167</v>
      </c>
      <c r="BG54" s="2563" t="s">
        <v>165</v>
      </c>
      <c r="BH54" s="2561" t="s">
        <v>166</v>
      </c>
      <c r="BI54" s="2562" t="s">
        <v>167</v>
      </c>
      <c r="BJ54" s="2563" t="s">
        <v>165</v>
      </c>
      <c r="BK54" s="2561" t="s">
        <v>166</v>
      </c>
      <c r="BL54" s="2562" t="s">
        <v>167</v>
      </c>
      <c r="BM54" s="2563" t="s">
        <v>165</v>
      </c>
      <c r="BN54" s="2561" t="s">
        <v>166</v>
      </c>
      <c r="BO54" s="2562" t="s">
        <v>167</v>
      </c>
    </row>
    <row r="55" spans="1:67" s="3" customFormat="1" ht="18.75" customHeight="1">
      <c r="A55" s="2557" t="s">
        <v>433</v>
      </c>
      <c r="B55" s="2542">
        <v>0</v>
      </c>
      <c r="C55" s="2547">
        <v>0</v>
      </c>
      <c r="D55" s="2543">
        <v>0</v>
      </c>
      <c r="E55" s="2548">
        <v>4</v>
      </c>
      <c r="F55" s="2547">
        <v>1</v>
      </c>
      <c r="G55" s="2543">
        <v>3</v>
      </c>
      <c r="H55" s="2548">
        <v>70</v>
      </c>
      <c r="I55" s="2547">
        <v>98</v>
      </c>
      <c r="J55" s="2543">
        <v>-28</v>
      </c>
      <c r="K55" s="2548">
        <v>0</v>
      </c>
      <c r="L55" s="2547">
        <v>1</v>
      </c>
      <c r="M55" s="2543">
        <v>-1</v>
      </c>
      <c r="N55" s="2558">
        <v>74</v>
      </c>
      <c r="O55" s="2559">
        <v>100</v>
      </c>
      <c r="P55" s="2540">
        <v>-26</v>
      </c>
      <c r="R55" s="2750" t="s">
        <v>433</v>
      </c>
      <c r="S55" s="2753">
        <v>0</v>
      </c>
      <c r="T55" s="2754">
        <v>0</v>
      </c>
      <c r="U55" s="2752">
        <f>S55-T55</f>
        <v>0</v>
      </c>
      <c r="V55" s="2548">
        <v>3</v>
      </c>
      <c r="W55" s="2547">
        <v>0</v>
      </c>
      <c r="X55" s="2543">
        <f>V55-W55</f>
        <v>3</v>
      </c>
      <c r="Y55" s="2748">
        <v>31</v>
      </c>
      <c r="Z55" s="2547">
        <v>16</v>
      </c>
      <c r="AA55" s="2543">
        <f>Y55-Z55</f>
        <v>15</v>
      </c>
      <c r="AB55" s="2548">
        <v>1</v>
      </c>
      <c r="AC55" s="2547">
        <v>0</v>
      </c>
      <c r="AD55" s="2543">
        <f>AB55-AC55</f>
        <v>1</v>
      </c>
      <c r="AE55" s="2558">
        <f>S55+V55+Y55+AB55</f>
        <v>35</v>
      </c>
      <c r="AF55" s="2559">
        <f>T55+W55+Z55+AC55</f>
        <v>16</v>
      </c>
      <c r="AG55" s="2540">
        <f>AE55-AF55</f>
        <v>19</v>
      </c>
      <c r="AI55" s="2750" t="s">
        <v>433</v>
      </c>
      <c r="AJ55" s="2753">
        <v>1</v>
      </c>
      <c r="AK55" s="2754">
        <v>0</v>
      </c>
      <c r="AL55" s="2752">
        <f>AJ55-AK55</f>
        <v>1</v>
      </c>
      <c r="AM55" s="2548">
        <v>1</v>
      </c>
      <c r="AN55" s="2547">
        <v>1</v>
      </c>
      <c r="AO55" s="2543">
        <f>AM55-AN55</f>
        <v>0</v>
      </c>
      <c r="AP55" s="2748">
        <v>14</v>
      </c>
      <c r="AQ55" s="2547">
        <v>9</v>
      </c>
      <c r="AR55" s="2543">
        <f>AP55-AQ55</f>
        <v>5</v>
      </c>
      <c r="AS55" s="2548">
        <v>0</v>
      </c>
      <c r="AT55" s="2547">
        <v>1</v>
      </c>
      <c r="AU55" s="2543">
        <f>AS55-AT55</f>
        <v>-1</v>
      </c>
      <c r="AV55" s="2558">
        <f>AJ55+AM55+AP55+AS55</f>
        <v>16</v>
      </c>
      <c r="AW55" s="2559">
        <f>AK55+AN55+AQ55+AT55</f>
        <v>11</v>
      </c>
      <c r="AX55" s="2540">
        <f>AV55-AW55</f>
        <v>5</v>
      </c>
      <c r="AZ55" s="2750" t="s">
        <v>433</v>
      </c>
      <c r="BA55" s="2753">
        <v>1</v>
      </c>
      <c r="BB55" s="2754">
        <v>0</v>
      </c>
      <c r="BC55" s="2752">
        <f>BA55-BB55</f>
        <v>1</v>
      </c>
      <c r="BD55" s="2548">
        <v>1</v>
      </c>
      <c r="BE55" s="2547">
        <v>0</v>
      </c>
      <c r="BF55" s="2543">
        <f>BD55-BE55</f>
        <v>1</v>
      </c>
      <c r="BG55" s="2748">
        <v>9</v>
      </c>
      <c r="BH55" s="2547">
        <v>20</v>
      </c>
      <c r="BI55" s="2543">
        <f>BG55-BH55</f>
        <v>-11</v>
      </c>
      <c r="BJ55" s="2548">
        <v>0</v>
      </c>
      <c r="BK55" s="2547">
        <v>1</v>
      </c>
      <c r="BL55" s="2543">
        <f>BJ55-BK55</f>
        <v>-1</v>
      </c>
      <c r="BM55" s="2558">
        <f>BA55+BD55+BG55+BJ55</f>
        <v>11</v>
      </c>
      <c r="BN55" s="2559">
        <f>BB55+BE55+BH55+BK55</f>
        <v>21</v>
      </c>
      <c r="BO55" s="2540">
        <f>BM55-BN55</f>
        <v>-10</v>
      </c>
    </row>
    <row r="56" spans="1:67">
      <c r="A56" s="2553" t="s">
        <v>434</v>
      </c>
      <c r="B56" s="2544">
        <v>0</v>
      </c>
      <c r="C56" s="2538">
        <v>1</v>
      </c>
      <c r="D56" s="2555">
        <v>-1</v>
      </c>
      <c r="E56" s="2549">
        <v>0</v>
      </c>
      <c r="F56" s="2538">
        <v>0</v>
      </c>
      <c r="G56" s="2555">
        <v>0</v>
      </c>
      <c r="H56" s="2549">
        <v>0</v>
      </c>
      <c r="I56" s="2538">
        <v>0</v>
      </c>
      <c r="J56" s="2555">
        <v>0</v>
      </c>
      <c r="K56" s="2549">
        <v>0</v>
      </c>
      <c r="L56" s="2538">
        <v>0</v>
      </c>
      <c r="M56" s="2555">
        <v>0</v>
      </c>
      <c r="N56" s="2556">
        <v>0</v>
      </c>
      <c r="O56" s="2550">
        <v>1</v>
      </c>
      <c r="P56" s="2564">
        <v>-1</v>
      </c>
      <c r="R56" s="2553" t="s">
        <v>434</v>
      </c>
      <c r="S56" s="2755">
        <v>0</v>
      </c>
      <c r="T56" s="2756">
        <v>0</v>
      </c>
      <c r="U56" s="2543">
        <f t="shared" ref="U56:U74" si="47">S56-T56</f>
        <v>0</v>
      </c>
      <c r="V56" s="2549">
        <v>0</v>
      </c>
      <c r="W56" s="2538">
        <v>0</v>
      </c>
      <c r="X56" s="2543">
        <f t="shared" ref="X56:X75" si="48">V56-W56</f>
        <v>0</v>
      </c>
      <c r="Y56" s="2749">
        <v>0</v>
      </c>
      <c r="Z56" s="2538">
        <v>0</v>
      </c>
      <c r="AA56" s="2543">
        <f t="shared" ref="AA56:AA74" si="49">Y56-Z56</f>
        <v>0</v>
      </c>
      <c r="AB56" s="2549">
        <v>0</v>
      </c>
      <c r="AC56" s="2538">
        <v>0</v>
      </c>
      <c r="AD56" s="2543">
        <f t="shared" ref="AD56:AD75" si="50">AB56-AC56</f>
        <v>0</v>
      </c>
      <c r="AE56" s="2558">
        <f t="shared" ref="AE56:AE75" si="51">S56+V56+Y56+AB56</f>
        <v>0</v>
      </c>
      <c r="AF56" s="2559">
        <f t="shared" ref="AF56:AF75" si="52">T56+W56+Z56+AC56</f>
        <v>0</v>
      </c>
      <c r="AG56" s="2540">
        <f t="shared" ref="AG56:AG75" si="53">AE56-AF56</f>
        <v>0</v>
      </c>
      <c r="AI56" s="2553" t="s">
        <v>434</v>
      </c>
      <c r="AJ56" s="2755">
        <v>0</v>
      </c>
      <c r="AK56" s="2756">
        <v>0</v>
      </c>
      <c r="AL56" s="2543">
        <f t="shared" ref="AL56:AL74" si="54">AJ56-AK56</f>
        <v>0</v>
      </c>
      <c r="AM56" s="2549">
        <v>0</v>
      </c>
      <c r="AN56" s="2538">
        <v>0</v>
      </c>
      <c r="AO56" s="2543">
        <f t="shared" ref="AO56:AO75" si="55">AM56-AN56</f>
        <v>0</v>
      </c>
      <c r="AP56" s="2749">
        <v>0</v>
      </c>
      <c r="AQ56" s="2538">
        <v>0</v>
      </c>
      <c r="AR56" s="2543">
        <f t="shared" ref="AR56:AR74" si="56">AP56-AQ56</f>
        <v>0</v>
      </c>
      <c r="AS56" s="2549">
        <v>0</v>
      </c>
      <c r="AT56" s="2538">
        <v>0</v>
      </c>
      <c r="AU56" s="2543">
        <f t="shared" ref="AU56:AU75" si="57">AS56-AT56</f>
        <v>0</v>
      </c>
      <c r="AV56" s="2558">
        <f t="shared" ref="AV56:AV75" si="58">AJ56+AM56+AP56+AS56</f>
        <v>0</v>
      </c>
      <c r="AW56" s="2559">
        <f t="shared" ref="AW56:AW75" si="59">AK56+AN56+AQ56+AT56</f>
        <v>0</v>
      </c>
      <c r="AX56" s="2540">
        <f t="shared" ref="AX56:AX75" si="60">AV56-AW56</f>
        <v>0</v>
      </c>
      <c r="AY56"/>
      <c r="AZ56" s="2553" t="s">
        <v>434</v>
      </c>
      <c r="BA56" s="2755">
        <v>0</v>
      </c>
      <c r="BB56" s="2756">
        <v>0</v>
      </c>
      <c r="BC56" s="2543">
        <f t="shared" ref="BC56:BC74" si="61">BA56-BB56</f>
        <v>0</v>
      </c>
      <c r="BD56" s="2549">
        <v>0</v>
      </c>
      <c r="BE56" s="2538">
        <v>0</v>
      </c>
      <c r="BF56" s="2543">
        <f t="shared" ref="BF56:BF75" si="62">BD56-BE56</f>
        <v>0</v>
      </c>
      <c r="BG56" s="2749">
        <v>0</v>
      </c>
      <c r="BH56" s="2538">
        <v>0</v>
      </c>
      <c r="BI56" s="2543">
        <f t="shared" ref="BI56:BI74" si="63">BG56-BH56</f>
        <v>0</v>
      </c>
      <c r="BJ56" s="2549">
        <v>0</v>
      </c>
      <c r="BK56" s="2538">
        <v>0</v>
      </c>
      <c r="BL56" s="2543">
        <f t="shared" ref="BL56:BL75" si="64">BJ56-BK56</f>
        <v>0</v>
      </c>
      <c r="BM56" s="2558">
        <f t="shared" ref="BM56:BM75" si="65">BA56+BD56+BG56+BJ56</f>
        <v>0</v>
      </c>
      <c r="BN56" s="2559">
        <f t="shared" ref="BN56:BN75" si="66">BB56+BE56+BH56+BK56</f>
        <v>0</v>
      </c>
      <c r="BO56" s="2540">
        <f t="shared" ref="BO56:BO75" si="67">BM56-BN56</f>
        <v>0</v>
      </c>
    </row>
    <row r="57" spans="1:67">
      <c r="A57" s="2553" t="s">
        <v>435</v>
      </c>
      <c r="B57" s="2544">
        <v>3</v>
      </c>
      <c r="C57" s="2538">
        <v>0</v>
      </c>
      <c r="D57" s="2555">
        <v>3</v>
      </c>
      <c r="E57" s="2549">
        <v>0</v>
      </c>
      <c r="F57" s="2538">
        <v>2</v>
      </c>
      <c r="G57" s="2555">
        <v>-2</v>
      </c>
      <c r="H57" s="2549">
        <v>9</v>
      </c>
      <c r="I57" s="2538">
        <v>22</v>
      </c>
      <c r="J57" s="2555">
        <v>-13</v>
      </c>
      <c r="K57" s="2549">
        <v>0</v>
      </c>
      <c r="L57" s="2538">
        <v>0</v>
      </c>
      <c r="M57" s="2555">
        <v>0</v>
      </c>
      <c r="N57" s="2556">
        <v>12</v>
      </c>
      <c r="O57" s="2550">
        <v>24</v>
      </c>
      <c r="P57" s="2564">
        <v>-12</v>
      </c>
      <c r="R57" s="2553" t="s">
        <v>435</v>
      </c>
      <c r="S57" s="2755">
        <v>0</v>
      </c>
      <c r="T57" s="2756">
        <v>1</v>
      </c>
      <c r="U57" s="2555">
        <f t="shared" si="47"/>
        <v>-1</v>
      </c>
      <c r="V57" s="2549">
        <v>1</v>
      </c>
      <c r="W57" s="2538">
        <v>1</v>
      </c>
      <c r="X57" s="2543">
        <f t="shared" si="48"/>
        <v>0</v>
      </c>
      <c r="Y57" s="2749">
        <v>5</v>
      </c>
      <c r="Z57" s="2538">
        <v>5</v>
      </c>
      <c r="AA57" s="2543">
        <f t="shared" si="49"/>
        <v>0</v>
      </c>
      <c r="AB57" s="2549">
        <v>0</v>
      </c>
      <c r="AC57" s="2538">
        <v>0</v>
      </c>
      <c r="AD57" s="2543">
        <f t="shared" si="50"/>
        <v>0</v>
      </c>
      <c r="AE57" s="2558">
        <f t="shared" si="51"/>
        <v>6</v>
      </c>
      <c r="AF57" s="2559">
        <f t="shared" si="52"/>
        <v>7</v>
      </c>
      <c r="AG57" s="2540">
        <f t="shared" si="53"/>
        <v>-1</v>
      </c>
      <c r="AI57" s="2553" t="s">
        <v>435</v>
      </c>
      <c r="AJ57" s="2755">
        <v>0</v>
      </c>
      <c r="AK57" s="2756">
        <v>2</v>
      </c>
      <c r="AL57" s="2555">
        <f t="shared" si="54"/>
        <v>-2</v>
      </c>
      <c r="AM57" s="2549">
        <v>0</v>
      </c>
      <c r="AN57" s="2538">
        <v>1</v>
      </c>
      <c r="AO57" s="2543">
        <f t="shared" si="55"/>
        <v>-1</v>
      </c>
      <c r="AP57" s="2749">
        <v>2</v>
      </c>
      <c r="AQ57" s="2538">
        <v>3</v>
      </c>
      <c r="AR57" s="2543">
        <f t="shared" si="56"/>
        <v>-1</v>
      </c>
      <c r="AS57" s="2549">
        <v>0</v>
      </c>
      <c r="AT57" s="2538">
        <v>0</v>
      </c>
      <c r="AU57" s="2543">
        <f t="shared" si="57"/>
        <v>0</v>
      </c>
      <c r="AV57" s="2558">
        <f t="shared" si="58"/>
        <v>2</v>
      </c>
      <c r="AW57" s="2559">
        <f t="shared" si="59"/>
        <v>6</v>
      </c>
      <c r="AX57" s="2540">
        <f t="shared" si="60"/>
        <v>-4</v>
      </c>
      <c r="AY57"/>
      <c r="AZ57" s="2553" t="s">
        <v>435</v>
      </c>
      <c r="BA57" s="2755">
        <v>0</v>
      </c>
      <c r="BB57" s="2756">
        <v>5</v>
      </c>
      <c r="BC57" s="2555">
        <f t="shared" si="61"/>
        <v>-5</v>
      </c>
      <c r="BD57" s="2549">
        <v>0</v>
      </c>
      <c r="BE57" s="2538">
        <v>2</v>
      </c>
      <c r="BF57" s="2543">
        <f t="shared" si="62"/>
        <v>-2</v>
      </c>
      <c r="BG57" s="2749">
        <v>5</v>
      </c>
      <c r="BH57" s="2538">
        <v>4</v>
      </c>
      <c r="BI57" s="2543">
        <f t="shared" si="63"/>
        <v>1</v>
      </c>
      <c r="BJ57" s="2549">
        <v>0</v>
      </c>
      <c r="BK57" s="2538">
        <v>0</v>
      </c>
      <c r="BL57" s="2543">
        <f t="shared" si="64"/>
        <v>0</v>
      </c>
      <c r="BM57" s="2558">
        <f t="shared" si="65"/>
        <v>5</v>
      </c>
      <c r="BN57" s="2559">
        <f t="shared" si="66"/>
        <v>11</v>
      </c>
      <c r="BO57" s="2540">
        <f t="shared" si="67"/>
        <v>-6</v>
      </c>
    </row>
    <row r="58" spans="1:67" s="142" customFormat="1" ht="22.5">
      <c r="A58" s="2553" t="s">
        <v>436</v>
      </c>
      <c r="B58" s="2544">
        <v>0</v>
      </c>
      <c r="C58" s="2538">
        <v>0</v>
      </c>
      <c r="D58" s="2555">
        <v>0</v>
      </c>
      <c r="E58" s="2549">
        <v>0</v>
      </c>
      <c r="F58" s="2538">
        <v>0</v>
      </c>
      <c r="G58" s="2555">
        <v>0</v>
      </c>
      <c r="H58" s="2549">
        <v>0</v>
      </c>
      <c r="I58" s="2538">
        <v>0</v>
      </c>
      <c r="J58" s="2555">
        <v>0</v>
      </c>
      <c r="K58" s="2549">
        <v>0</v>
      </c>
      <c r="L58" s="2538">
        <v>0</v>
      </c>
      <c r="M58" s="2555">
        <v>0</v>
      </c>
      <c r="N58" s="2556">
        <v>0</v>
      </c>
      <c r="O58" s="2550">
        <v>0</v>
      </c>
      <c r="P58" s="2564">
        <v>0</v>
      </c>
      <c r="Q58" s="141"/>
      <c r="R58" s="2553" t="s">
        <v>436</v>
      </c>
      <c r="S58" s="2755">
        <v>0</v>
      </c>
      <c r="T58" s="2756">
        <v>0</v>
      </c>
      <c r="U58" s="2555">
        <f t="shared" si="47"/>
        <v>0</v>
      </c>
      <c r="V58" s="2549">
        <v>0</v>
      </c>
      <c r="W58" s="2751">
        <v>0</v>
      </c>
      <c r="X58" s="2543">
        <f t="shared" si="48"/>
        <v>0</v>
      </c>
      <c r="Y58" s="2749">
        <v>0</v>
      </c>
      <c r="Z58" s="2538">
        <v>0</v>
      </c>
      <c r="AA58" s="2543">
        <f t="shared" si="49"/>
        <v>0</v>
      </c>
      <c r="AB58" s="2549">
        <v>0</v>
      </c>
      <c r="AC58" s="2538">
        <v>0</v>
      </c>
      <c r="AD58" s="2543">
        <f t="shared" si="50"/>
        <v>0</v>
      </c>
      <c r="AE58" s="2558">
        <f t="shared" si="51"/>
        <v>0</v>
      </c>
      <c r="AF58" s="2559">
        <f t="shared" si="52"/>
        <v>0</v>
      </c>
      <c r="AG58" s="2540">
        <f t="shared" si="53"/>
        <v>0</v>
      </c>
      <c r="AH58" s="141"/>
      <c r="AI58" s="2553" t="s">
        <v>436</v>
      </c>
      <c r="AJ58" s="2755">
        <v>0</v>
      </c>
      <c r="AK58" s="2756">
        <v>0</v>
      </c>
      <c r="AL58" s="2555">
        <f t="shared" si="54"/>
        <v>0</v>
      </c>
      <c r="AM58" s="2549">
        <v>0</v>
      </c>
      <c r="AN58" s="2751">
        <v>0</v>
      </c>
      <c r="AO58" s="2543">
        <f t="shared" si="55"/>
        <v>0</v>
      </c>
      <c r="AP58" s="2749">
        <v>0</v>
      </c>
      <c r="AQ58" s="2538">
        <v>0</v>
      </c>
      <c r="AR58" s="2543">
        <f t="shared" si="56"/>
        <v>0</v>
      </c>
      <c r="AS58" s="2549">
        <v>0</v>
      </c>
      <c r="AT58" s="2538">
        <v>0</v>
      </c>
      <c r="AU58" s="2543">
        <f t="shared" si="57"/>
        <v>0</v>
      </c>
      <c r="AV58" s="2558">
        <f t="shared" si="58"/>
        <v>0</v>
      </c>
      <c r="AW58" s="2559">
        <f t="shared" si="59"/>
        <v>0</v>
      </c>
      <c r="AX58" s="2540">
        <f t="shared" si="60"/>
        <v>0</v>
      </c>
      <c r="AZ58" s="2553" t="s">
        <v>436</v>
      </c>
      <c r="BA58" s="2755">
        <v>0</v>
      </c>
      <c r="BB58" s="2756">
        <v>1</v>
      </c>
      <c r="BC58" s="2555">
        <f t="shared" si="61"/>
        <v>-1</v>
      </c>
      <c r="BD58" s="2549">
        <v>0</v>
      </c>
      <c r="BE58" s="2751">
        <v>0</v>
      </c>
      <c r="BF58" s="2543">
        <f t="shared" si="62"/>
        <v>0</v>
      </c>
      <c r="BG58" s="2749">
        <v>0</v>
      </c>
      <c r="BH58" s="2538">
        <v>0</v>
      </c>
      <c r="BI58" s="2543">
        <f t="shared" si="63"/>
        <v>0</v>
      </c>
      <c r="BJ58" s="2549">
        <v>0</v>
      </c>
      <c r="BK58" s="2538">
        <v>0</v>
      </c>
      <c r="BL58" s="2543">
        <f t="shared" si="64"/>
        <v>0</v>
      </c>
      <c r="BM58" s="2558">
        <f t="shared" si="65"/>
        <v>0</v>
      </c>
      <c r="BN58" s="2559">
        <f t="shared" si="66"/>
        <v>1</v>
      </c>
      <c r="BO58" s="2540">
        <f t="shared" si="67"/>
        <v>-1</v>
      </c>
    </row>
    <row r="59" spans="1:67" ht="21.75" customHeight="1">
      <c r="A59" s="2553" t="s">
        <v>437</v>
      </c>
      <c r="B59" s="2544">
        <v>0</v>
      </c>
      <c r="C59" s="2538">
        <v>0</v>
      </c>
      <c r="D59" s="2555">
        <v>0</v>
      </c>
      <c r="E59" s="2549">
        <v>0</v>
      </c>
      <c r="F59" s="2538">
        <v>0</v>
      </c>
      <c r="G59" s="2555">
        <v>0</v>
      </c>
      <c r="H59" s="2549">
        <v>0</v>
      </c>
      <c r="I59" s="2538">
        <v>0</v>
      </c>
      <c r="J59" s="2555">
        <v>0</v>
      </c>
      <c r="K59" s="2549">
        <v>0</v>
      </c>
      <c r="L59" s="2538">
        <v>0</v>
      </c>
      <c r="M59" s="2555">
        <v>0</v>
      </c>
      <c r="N59" s="2556">
        <v>0</v>
      </c>
      <c r="O59" s="2550">
        <v>0</v>
      </c>
      <c r="P59" s="2564">
        <v>0</v>
      </c>
      <c r="R59" s="2553" t="s">
        <v>437</v>
      </c>
      <c r="S59" s="2755">
        <v>0</v>
      </c>
      <c r="T59" s="2756">
        <v>0</v>
      </c>
      <c r="U59" s="2555">
        <f t="shared" si="47"/>
        <v>0</v>
      </c>
      <c r="V59" s="2549">
        <v>0</v>
      </c>
      <c r="W59" s="2751">
        <v>0</v>
      </c>
      <c r="X59" s="2543">
        <f t="shared" si="48"/>
        <v>0</v>
      </c>
      <c r="Y59" s="2749">
        <v>0</v>
      </c>
      <c r="Z59" s="2538">
        <v>0</v>
      </c>
      <c r="AA59" s="2543">
        <f t="shared" si="49"/>
        <v>0</v>
      </c>
      <c r="AB59" s="2549">
        <v>0</v>
      </c>
      <c r="AC59" s="2538">
        <v>0</v>
      </c>
      <c r="AD59" s="2543">
        <f t="shared" si="50"/>
        <v>0</v>
      </c>
      <c r="AE59" s="2558">
        <f t="shared" si="51"/>
        <v>0</v>
      </c>
      <c r="AF59" s="2559">
        <f t="shared" si="52"/>
        <v>0</v>
      </c>
      <c r="AG59" s="2540">
        <f t="shared" si="53"/>
        <v>0</v>
      </c>
      <c r="AI59" s="2553" t="s">
        <v>437</v>
      </c>
      <c r="AJ59" s="2755">
        <v>0</v>
      </c>
      <c r="AK59" s="2756">
        <v>0</v>
      </c>
      <c r="AL59" s="2555">
        <f t="shared" si="54"/>
        <v>0</v>
      </c>
      <c r="AM59" s="2549">
        <v>0</v>
      </c>
      <c r="AN59" s="2751">
        <v>0</v>
      </c>
      <c r="AO59" s="2543">
        <f t="shared" si="55"/>
        <v>0</v>
      </c>
      <c r="AP59" s="2749">
        <v>0</v>
      </c>
      <c r="AQ59" s="2538">
        <v>0</v>
      </c>
      <c r="AR59" s="2543">
        <f t="shared" si="56"/>
        <v>0</v>
      </c>
      <c r="AS59" s="2549">
        <v>0</v>
      </c>
      <c r="AT59" s="2538">
        <v>0</v>
      </c>
      <c r="AU59" s="2543">
        <f t="shared" si="57"/>
        <v>0</v>
      </c>
      <c r="AV59" s="2558">
        <f t="shared" si="58"/>
        <v>0</v>
      </c>
      <c r="AW59" s="2559">
        <f t="shared" si="59"/>
        <v>0</v>
      </c>
      <c r="AX59" s="2540">
        <f t="shared" si="60"/>
        <v>0</v>
      </c>
      <c r="AY59"/>
      <c r="AZ59" s="2553" t="s">
        <v>437</v>
      </c>
      <c r="BA59" s="2755">
        <v>0</v>
      </c>
      <c r="BB59" s="2756">
        <v>1</v>
      </c>
      <c r="BC59" s="2555">
        <f t="shared" si="61"/>
        <v>-1</v>
      </c>
      <c r="BD59" s="2549">
        <v>0</v>
      </c>
      <c r="BE59" s="2751">
        <v>0</v>
      </c>
      <c r="BF59" s="2543">
        <f t="shared" si="62"/>
        <v>0</v>
      </c>
      <c r="BG59" s="2749">
        <v>0</v>
      </c>
      <c r="BH59" s="2538">
        <v>0</v>
      </c>
      <c r="BI59" s="2543">
        <f t="shared" si="63"/>
        <v>0</v>
      </c>
      <c r="BJ59" s="2549">
        <v>0</v>
      </c>
      <c r="BK59" s="2538">
        <v>0</v>
      </c>
      <c r="BL59" s="2543">
        <f t="shared" si="64"/>
        <v>0</v>
      </c>
      <c r="BM59" s="2558">
        <f t="shared" si="65"/>
        <v>0</v>
      </c>
      <c r="BN59" s="2559">
        <f t="shared" si="66"/>
        <v>1</v>
      </c>
      <c r="BO59" s="2540">
        <f t="shared" si="67"/>
        <v>-1</v>
      </c>
    </row>
    <row r="60" spans="1:67" ht="17.25" customHeight="1">
      <c r="A60" s="2553" t="s">
        <v>438</v>
      </c>
      <c r="B60" s="2544">
        <v>5</v>
      </c>
      <c r="C60" s="2538">
        <v>3</v>
      </c>
      <c r="D60" s="2555">
        <v>2</v>
      </c>
      <c r="E60" s="2549">
        <v>6</v>
      </c>
      <c r="F60" s="2538">
        <v>3</v>
      </c>
      <c r="G60" s="2555">
        <v>3</v>
      </c>
      <c r="H60" s="2549">
        <v>20</v>
      </c>
      <c r="I60" s="2538">
        <v>58</v>
      </c>
      <c r="J60" s="2555">
        <v>-38</v>
      </c>
      <c r="K60" s="2549">
        <v>0</v>
      </c>
      <c r="L60" s="2538">
        <v>0</v>
      </c>
      <c r="M60" s="2555">
        <v>0</v>
      </c>
      <c r="N60" s="2556">
        <v>31</v>
      </c>
      <c r="O60" s="2550">
        <v>64</v>
      </c>
      <c r="P60" s="2564">
        <v>-33</v>
      </c>
      <c r="R60" s="2553" t="s">
        <v>438</v>
      </c>
      <c r="S60" s="2755">
        <v>2</v>
      </c>
      <c r="T60" s="2756">
        <v>5</v>
      </c>
      <c r="U60" s="2555">
        <f t="shared" si="47"/>
        <v>-3</v>
      </c>
      <c r="V60" s="2549">
        <v>2</v>
      </c>
      <c r="W60" s="2538">
        <v>1</v>
      </c>
      <c r="X60" s="2543">
        <f t="shared" si="48"/>
        <v>1</v>
      </c>
      <c r="Y60" s="2749">
        <v>19</v>
      </c>
      <c r="Z60" s="2538">
        <v>25</v>
      </c>
      <c r="AA60" s="2543">
        <f t="shared" si="49"/>
        <v>-6</v>
      </c>
      <c r="AB60" s="2549">
        <v>0</v>
      </c>
      <c r="AC60" s="2538">
        <v>1</v>
      </c>
      <c r="AD60" s="2543">
        <f t="shared" si="50"/>
        <v>-1</v>
      </c>
      <c r="AE60" s="2558">
        <f t="shared" si="51"/>
        <v>23</v>
      </c>
      <c r="AF60" s="2559">
        <f t="shared" si="52"/>
        <v>32</v>
      </c>
      <c r="AG60" s="2540">
        <f t="shared" si="53"/>
        <v>-9</v>
      </c>
      <c r="AI60" s="2553" t="s">
        <v>438</v>
      </c>
      <c r="AJ60" s="2755">
        <v>3</v>
      </c>
      <c r="AK60" s="2756">
        <v>2</v>
      </c>
      <c r="AL60" s="2555">
        <f t="shared" si="54"/>
        <v>1</v>
      </c>
      <c r="AM60" s="2549">
        <v>0</v>
      </c>
      <c r="AN60" s="2538">
        <v>1</v>
      </c>
      <c r="AO60" s="2543">
        <f t="shared" si="55"/>
        <v>-1</v>
      </c>
      <c r="AP60" s="2749">
        <v>20</v>
      </c>
      <c r="AQ60" s="2538">
        <v>12</v>
      </c>
      <c r="AR60" s="2543">
        <f t="shared" si="56"/>
        <v>8</v>
      </c>
      <c r="AS60" s="2549">
        <v>0</v>
      </c>
      <c r="AT60" s="2538">
        <v>0</v>
      </c>
      <c r="AU60" s="2543">
        <f t="shared" si="57"/>
        <v>0</v>
      </c>
      <c r="AV60" s="2558">
        <f t="shared" si="58"/>
        <v>23</v>
      </c>
      <c r="AW60" s="2559">
        <f t="shared" si="59"/>
        <v>15</v>
      </c>
      <c r="AX60" s="2540">
        <f t="shared" si="60"/>
        <v>8</v>
      </c>
      <c r="AY60"/>
      <c r="AZ60" s="2553" t="s">
        <v>438</v>
      </c>
      <c r="BA60" s="2755">
        <v>2</v>
      </c>
      <c r="BB60" s="2756">
        <v>4</v>
      </c>
      <c r="BC60" s="2555">
        <f t="shared" si="61"/>
        <v>-2</v>
      </c>
      <c r="BD60" s="2549">
        <v>0</v>
      </c>
      <c r="BE60" s="2538">
        <v>6</v>
      </c>
      <c r="BF60" s="2543">
        <f t="shared" si="62"/>
        <v>-6</v>
      </c>
      <c r="BG60" s="2749">
        <v>5</v>
      </c>
      <c r="BH60" s="2538">
        <v>21</v>
      </c>
      <c r="BI60" s="2543">
        <f t="shared" si="63"/>
        <v>-16</v>
      </c>
      <c r="BJ60" s="2549">
        <v>0</v>
      </c>
      <c r="BK60" s="2538">
        <v>0</v>
      </c>
      <c r="BL60" s="2543">
        <f t="shared" si="64"/>
        <v>0</v>
      </c>
      <c r="BM60" s="2558">
        <f t="shared" si="65"/>
        <v>7</v>
      </c>
      <c r="BN60" s="2559">
        <f t="shared" si="66"/>
        <v>31</v>
      </c>
      <c r="BO60" s="2540">
        <f t="shared" si="67"/>
        <v>-24</v>
      </c>
    </row>
    <row r="61" spans="1:67" s="142" customFormat="1" ht="22.5">
      <c r="A61" s="2553" t="s">
        <v>439</v>
      </c>
      <c r="B61" s="2544">
        <v>2</v>
      </c>
      <c r="C61" s="2538">
        <v>5</v>
      </c>
      <c r="D61" s="2555">
        <v>-3</v>
      </c>
      <c r="E61" s="2549">
        <v>3</v>
      </c>
      <c r="F61" s="2538">
        <v>5</v>
      </c>
      <c r="G61" s="2555">
        <v>-2</v>
      </c>
      <c r="H61" s="2549">
        <v>26</v>
      </c>
      <c r="I61" s="2538">
        <v>52</v>
      </c>
      <c r="J61" s="2555">
        <v>-26</v>
      </c>
      <c r="K61" s="2549">
        <v>0</v>
      </c>
      <c r="L61" s="2538">
        <v>0</v>
      </c>
      <c r="M61" s="2555">
        <v>0</v>
      </c>
      <c r="N61" s="2556">
        <v>31</v>
      </c>
      <c r="O61" s="2550">
        <v>62</v>
      </c>
      <c r="P61" s="2564">
        <v>-31</v>
      </c>
      <c r="Q61" s="141"/>
      <c r="R61" s="2553" t="s">
        <v>439</v>
      </c>
      <c r="S61" s="2755">
        <v>1</v>
      </c>
      <c r="T61" s="2756">
        <v>5</v>
      </c>
      <c r="U61" s="2555">
        <f t="shared" si="47"/>
        <v>-4</v>
      </c>
      <c r="V61" s="2549">
        <v>1</v>
      </c>
      <c r="W61" s="2538">
        <v>3</v>
      </c>
      <c r="X61" s="2543">
        <f t="shared" si="48"/>
        <v>-2</v>
      </c>
      <c r="Y61" s="2749">
        <v>31</v>
      </c>
      <c r="Z61" s="2538">
        <v>25</v>
      </c>
      <c r="AA61" s="2543">
        <f t="shared" si="49"/>
        <v>6</v>
      </c>
      <c r="AB61" s="2549">
        <v>0</v>
      </c>
      <c r="AC61" s="2538">
        <v>0</v>
      </c>
      <c r="AD61" s="2543">
        <f t="shared" si="50"/>
        <v>0</v>
      </c>
      <c r="AE61" s="2558">
        <f t="shared" si="51"/>
        <v>33</v>
      </c>
      <c r="AF61" s="2559">
        <f t="shared" si="52"/>
        <v>33</v>
      </c>
      <c r="AG61" s="2540">
        <f t="shared" si="53"/>
        <v>0</v>
      </c>
      <c r="AH61" s="141"/>
      <c r="AI61" s="2553" t="s">
        <v>439</v>
      </c>
      <c r="AJ61" s="2755">
        <v>1</v>
      </c>
      <c r="AK61" s="2756">
        <v>0</v>
      </c>
      <c r="AL61" s="2555">
        <f t="shared" si="54"/>
        <v>1</v>
      </c>
      <c r="AM61" s="2549">
        <v>1</v>
      </c>
      <c r="AN61" s="2538">
        <v>3</v>
      </c>
      <c r="AO61" s="2543">
        <f t="shared" si="55"/>
        <v>-2</v>
      </c>
      <c r="AP61" s="2749">
        <v>19</v>
      </c>
      <c r="AQ61" s="2538">
        <v>28</v>
      </c>
      <c r="AR61" s="2543">
        <f t="shared" si="56"/>
        <v>-9</v>
      </c>
      <c r="AS61" s="2549">
        <v>0</v>
      </c>
      <c r="AT61" s="2538">
        <v>0</v>
      </c>
      <c r="AU61" s="2543">
        <f t="shared" si="57"/>
        <v>0</v>
      </c>
      <c r="AV61" s="2558">
        <f t="shared" si="58"/>
        <v>21</v>
      </c>
      <c r="AW61" s="2559">
        <f t="shared" si="59"/>
        <v>31</v>
      </c>
      <c r="AX61" s="2540">
        <f t="shared" si="60"/>
        <v>-10</v>
      </c>
      <c r="AZ61" s="2553" t="s">
        <v>439</v>
      </c>
      <c r="BA61" s="2755">
        <v>5</v>
      </c>
      <c r="BB61" s="2756">
        <v>6</v>
      </c>
      <c r="BC61" s="2555">
        <f t="shared" si="61"/>
        <v>-1</v>
      </c>
      <c r="BD61" s="2549">
        <v>4</v>
      </c>
      <c r="BE61" s="2538">
        <v>15</v>
      </c>
      <c r="BF61" s="2543">
        <f t="shared" si="62"/>
        <v>-11</v>
      </c>
      <c r="BG61" s="2749">
        <v>28</v>
      </c>
      <c r="BH61" s="2538">
        <v>35</v>
      </c>
      <c r="BI61" s="2543">
        <f t="shared" si="63"/>
        <v>-7</v>
      </c>
      <c r="BJ61" s="2549">
        <v>0</v>
      </c>
      <c r="BK61" s="2538">
        <v>1</v>
      </c>
      <c r="BL61" s="2543">
        <f t="shared" si="64"/>
        <v>-1</v>
      </c>
      <c r="BM61" s="2558">
        <f t="shared" si="65"/>
        <v>37</v>
      </c>
      <c r="BN61" s="2559">
        <f t="shared" si="66"/>
        <v>57</v>
      </c>
      <c r="BO61" s="2540">
        <f t="shared" si="67"/>
        <v>-20</v>
      </c>
    </row>
    <row r="62" spans="1:67" s="142" customFormat="1" ht="23.25" customHeight="1">
      <c r="A62" s="2553" t="s">
        <v>747</v>
      </c>
      <c r="B62" s="2544">
        <v>1</v>
      </c>
      <c r="C62" s="2538">
        <v>1</v>
      </c>
      <c r="D62" s="2555">
        <v>0</v>
      </c>
      <c r="E62" s="2549">
        <v>1</v>
      </c>
      <c r="F62" s="2538">
        <v>2</v>
      </c>
      <c r="G62" s="2555">
        <v>-1</v>
      </c>
      <c r="H62" s="2549">
        <v>4</v>
      </c>
      <c r="I62" s="2538">
        <v>6</v>
      </c>
      <c r="J62" s="2555">
        <v>-2</v>
      </c>
      <c r="K62" s="2549">
        <v>0</v>
      </c>
      <c r="L62" s="2538">
        <v>1</v>
      </c>
      <c r="M62" s="2555">
        <v>-1</v>
      </c>
      <c r="N62" s="2556">
        <v>6</v>
      </c>
      <c r="O62" s="2550">
        <v>10</v>
      </c>
      <c r="P62" s="2564">
        <v>-4</v>
      </c>
      <c r="Q62" s="141"/>
      <c r="R62" s="2553" t="s">
        <v>747</v>
      </c>
      <c r="S62" s="2755">
        <v>0</v>
      </c>
      <c r="T62" s="2756">
        <v>0</v>
      </c>
      <c r="U62" s="2555">
        <f t="shared" si="47"/>
        <v>0</v>
      </c>
      <c r="V62" s="2549">
        <v>1</v>
      </c>
      <c r="W62" s="2538">
        <v>1</v>
      </c>
      <c r="X62" s="2543">
        <f t="shared" si="48"/>
        <v>0</v>
      </c>
      <c r="Y62" s="2749">
        <v>1</v>
      </c>
      <c r="Z62" s="2538">
        <v>4</v>
      </c>
      <c r="AA62" s="2543">
        <f t="shared" si="49"/>
        <v>-3</v>
      </c>
      <c r="AB62" s="2549">
        <v>0</v>
      </c>
      <c r="AC62" s="2538">
        <v>0</v>
      </c>
      <c r="AD62" s="2543">
        <f t="shared" si="50"/>
        <v>0</v>
      </c>
      <c r="AE62" s="2558">
        <f t="shared" si="51"/>
        <v>2</v>
      </c>
      <c r="AF62" s="2559">
        <f t="shared" si="52"/>
        <v>5</v>
      </c>
      <c r="AG62" s="2540">
        <f t="shared" si="53"/>
        <v>-3</v>
      </c>
      <c r="AH62" s="141"/>
      <c r="AI62" s="2553" t="s">
        <v>747</v>
      </c>
      <c r="AJ62" s="2755">
        <v>0</v>
      </c>
      <c r="AK62" s="2756">
        <v>0</v>
      </c>
      <c r="AL62" s="2555">
        <f t="shared" si="54"/>
        <v>0</v>
      </c>
      <c r="AM62" s="2549">
        <v>1</v>
      </c>
      <c r="AN62" s="2538">
        <v>1</v>
      </c>
      <c r="AO62" s="2543">
        <f t="shared" si="55"/>
        <v>0</v>
      </c>
      <c r="AP62" s="2749">
        <v>1</v>
      </c>
      <c r="AQ62" s="2538">
        <v>4</v>
      </c>
      <c r="AR62" s="2543">
        <f t="shared" si="56"/>
        <v>-3</v>
      </c>
      <c r="AS62" s="2549">
        <v>0</v>
      </c>
      <c r="AT62" s="2538">
        <v>1</v>
      </c>
      <c r="AU62" s="2543">
        <f t="shared" si="57"/>
        <v>-1</v>
      </c>
      <c r="AV62" s="2558">
        <f t="shared" si="58"/>
        <v>2</v>
      </c>
      <c r="AW62" s="2559">
        <f t="shared" si="59"/>
        <v>6</v>
      </c>
      <c r="AX62" s="2540">
        <f t="shared" si="60"/>
        <v>-4</v>
      </c>
      <c r="AZ62" s="2553" t="s">
        <v>747</v>
      </c>
      <c r="BA62" s="2755">
        <v>0</v>
      </c>
      <c r="BB62" s="2756">
        <v>0</v>
      </c>
      <c r="BC62" s="2555">
        <f t="shared" si="61"/>
        <v>0</v>
      </c>
      <c r="BD62" s="2549">
        <v>0</v>
      </c>
      <c r="BE62" s="2538">
        <v>0</v>
      </c>
      <c r="BF62" s="2543">
        <f t="shared" si="62"/>
        <v>0</v>
      </c>
      <c r="BG62" s="2749">
        <v>2</v>
      </c>
      <c r="BH62" s="2538">
        <v>2</v>
      </c>
      <c r="BI62" s="2543">
        <f t="shared" si="63"/>
        <v>0</v>
      </c>
      <c r="BJ62" s="2549">
        <v>0</v>
      </c>
      <c r="BK62" s="2538">
        <v>0</v>
      </c>
      <c r="BL62" s="2543">
        <f t="shared" si="64"/>
        <v>0</v>
      </c>
      <c r="BM62" s="2558">
        <f t="shared" si="65"/>
        <v>2</v>
      </c>
      <c r="BN62" s="2559">
        <f t="shared" si="66"/>
        <v>2</v>
      </c>
      <c r="BO62" s="2540">
        <f t="shared" si="67"/>
        <v>0</v>
      </c>
    </row>
    <row r="63" spans="1:67" ht="22.5">
      <c r="A63" s="2553" t="s">
        <v>748</v>
      </c>
      <c r="B63" s="2544">
        <v>1</v>
      </c>
      <c r="C63" s="2538">
        <v>1</v>
      </c>
      <c r="D63" s="2555">
        <v>0</v>
      </c>
      <c r="E63" s="2549">
        <v>5</v>
      </c>
      <c r="F63" s="2538">
        <v>4</v>
      </c>
      <c r="G63" s="2555">
        <v>1</v>
      </c>
      <c r="H63" s="2549">
        <v>37</v>
      </c>
      <c r="I63" s="2538">
        <v>18</v>
      </c>
      <c r="J63" s="2555">
        <v>19</v>
      </c>
      <c r="K63" s="2549">
        <v>0</v>
      </c>
      <c r="L63" s="2538">
        <v>0</v>
      </c>
      <c r="M63" s="2555">
        <v>0</v>
      </c>
      <c r="N63" s="2556">
        <v>43</v>
      </c>
      <c r="O63" s="2550">
        <v>23</v>
      </c>
      <c r="P63" s="2564">
        <v>20</v>
      </c>
      <c r="R63" s="2553" t="s">
        <v>748</v>
      </c>
      <c r="S63" s="2755">
        <v>2</v>
      </c>
      <c r="T63" s="2756">
        <v>0</v>
      </c>
      <c r="U63" s="2555">
        <f t="shared" si="47"/>
        <v>2</v>
      </c>
      <c r="V63" s="2549">
        <v>2</v>
      </c>
      <c r="W63" s="2538">
        <v>1</v>
      </c>
      <c r="X63" s="2543">
        <f t="shared" si="48"/>
        <v>1</v>
      </c>
      <c r="Y63" s="2749">
        <v>26</v>
      </c>
      <c r="Z63" s="2538">
        <v>18</v>
      </c>
      <c r="AA63" s="2543">
        <f t="shared" si="49"/>
        <v>8</v>
      </c>
      <c r="AB63" s="2549">
        <v>0</v>
      </c>
      <c r="AC63" s="2538">
        <v>0</v>
      </c>
      <c r="AD63" s="2543">
        <f t="shared" si="50"/>
        <v>0</v>
      </c>
      <c r="AE63" s="2558">
        <f t="shared" si="51"/>
        <v>30</v>
      </c>
      <c r="AF63" s="2559">
        <f t="shared" si="52"/>
        <v>19</v>
      </c>
      <c r="AG63" s="2540">
        <f t="shared" si="53"/>
        <v>11</v>
      </c>
      <c r="AI63" s="2553" t="s">
        <v>748</v>
      </c>
      <c r="AJ63" s="2755">
        <v>0</v>
      </c>
      <c r="AK63" s="2756">
        <v>2</v>
      </c>
      <c r="AL63" s="2555">
        <f t="shared" si="54"/>
        <v>-2</v>
      </c>
      <c r="AM63" s="2549">
        <v>0</v>
      </c>
      <c r="AN63" s="2538">
        <v>5</v>
      </c>
      <c r="AO63" s="2543">
        <f t="shared" si="55"/>
        <v>-5</v>
      </c>
      <c r="AP63" s="2749">
        <v>33</v>
      </c>
      <c r="AQ63" s="2538">
        <v>9</v>
      </c>
      <c r="AR63" s="2543">
        <f t="shared" si="56"/>
        <v>24</v>
      </c>
      <c r="AS63" s="2549">
        <v>0</v>
      </c>
      <c r="AT63" s="2538">
        <v>1</v>
      </c>
      <c r="AU63" s="2543">
        <f t="shared" si="57"/>
        <v>-1</v>
      </c>
      <c r="AV63" s="2558">
        <f t="shared" si="58"/>
        <v>33</v>
      </c>
      <c r="AW63" s="2559">
        <f t="shared" si="59"/>
        <v>17</v>
      </c>
      <c r="AX63" s="2540">
        <f t="shared" si="60"/>
        <v>16</v>
      </c>
      <c r="AY63"/>
      <c r="AZ63" s="2553" t="s">
        <v>748</v>
      </c>
      <c r="BA63" s="2755">
        <v>2</v>
      </c>
      <c r="BB63" s="2756">
        <v>3</v>
      </c>
      <c r="BC63" s="2555">
        <f t="shared" si="61"/>
        <v>-1</v>
      </c>
      <c r="BD63" s="2549">
        <v>3</v>
      </c>
      <c r="BE63" s="2538">
        <v>12</v>
      </c>
      <c r="BF63" s="2543">
        <f t="shared" si="62"/>
        <v>-9</v>
      </c>
      <c r="BG63" s="2749">
        <v>42</v>
      </c>
      <c r="BH63" s="2538">
        <v>17</v>
      </c>
      <c r="BI63" s="2543">
        <f t="shared" si="63"/>
        <v>25</v>
      </c>
      <c r="BJ63" s="2549">
        <v>0</v>
      </c>
      <c r="BK63" s="2538">
        <v>1</v>
      </c>
      <c r="BL63" s="2543">
        <f t="shared" si="64"/>
        <v>-1</v>
      </c>
      <c r="BM63" s="2558">
        <f t="shared" si="65"/>
        <v>47</v>
      </c>
      <c r="BN63" s="2559">
        <f t="shared" si="66"/>
        <v>33</v>
      </c>
      <c r="BO63" s="2540">
        <f t="shared" si="67"/>
        <v>14</v>
      </c>
    </row>
    <row r="64" spans="1:67" s="142" customFormat="1" ht="18" customHeight="1">
      <c r="A64" s="2553" t="s">
        <v>442</v>
      </c>
      <c r="B64" s="2544">
        <v>1</v>
      </c>
      <c r="C64" s="2538">
        <v>0</v>
      </c>
      <c r="D64" s="2555">
        <v>1</v>
      </c>
      <c r="E64" s="2549">
        <v>0</v>
      </c>
      <c r="F64" s="2538">
        <v>0</v>
      </c>
      <c r="G64" s="2555">
        <v>0</v>
      </c>
      <c r="H64" s="2549">
        <v>4</v>
      </c>
      <c r="I64" s="2538">
        <v>2</v>
      </c>
      <c r="J64" s="2555">
        <v>2</v>
      </c>
      <c r="K64" s="2549">
        <v>0</v>
      </c>
      <c r="L64" s="2538">
        <v>0</v>
      </c>
      <c r="M64" s="2555">
        <v>0</v>
      </c>
      <c r="N64" s="2556">
        <v>5</v>
      </c>
      <c r="O64" s="2550">
        <v>2</v>
      </c>
      <c r="P64" s="2564">
        <v>3</v>
      </c>
      <c r="Q64" s="141"/>
      <c r="R64" s="2553" t="s">
        <v>442</v>
      </c>
      <c r="S64" s="2755">
        <v>0</v>
      </c>
      <c r="T64" s="2756">
        <v>0</v>
      </c>
      <c r="U64" s="2555">
        <f t="shared" si="47"/>
        <v>0</v>
      </c>
      <c r="V64" s="2549">
        <v>0</v>
      </c>
      <c r="W64" s="2538">
        <v>0</v>
      </c>
      <c r="X64" s="2543">
        <f t="shared" si="48"/>
        <v>0</v>
      </c>
      <c r="Y64" s="2749">
        <v>2</v>
      </c>
      <c r="Z64" s="2538">
        <v>1</v>
      </c>
      <c r="AA64" s="2543">
        <f t="shared" si="49"/>
        <v>1</v>
      </c>
      <c r="AB64" s="2549">
        <v>0</v>
      </c>
      <c r="AC64" s="2538">
        <v>0</v>
      </c>
      <c r="AD64" s="2543">
        <f t="shared" si="50"/>
        <v>0</v>
      </c>
      <c r="AE64" s="2558">
        <f t="shared" si="51"/>
        <v>2</v>
      </c>
      <c r="AF64" s="2559">
        <f t="shared" si="52"/>
        <v>1</v>
      </c>
      <c r="AG64" s="2540">
        <f t="shared" si="53"/>
        <v>1</v>
      </c>
      <c r="AH64" s="141"/>
      <c r="AI64" s="2553" t="s">
        <v>442</v>
      </c>
      <c r="AJ64" s="2755">
        <v>0</v>
      </c>
      <c r="AK64" s="2756">
        <v>2</v>
      </c>
      <c r="AL64" s="2555">
        <f t="shared" si="54"/>
        <v>-2</v>
      </c>
      <c r="AM64" s="2549">
        <v>0</v>
      </c>
      <c r="AN64" s="2538">
        <v>0</v>
      </c>
      <c r="AO64" s="2543">
        <f t="shared" si="55"/>
        <v>0</v>
      </c>
      <c r="AP64" s="2749">
        <v>0</v>
      </c>
      <c r="AQ64" s="2538">
        <v>1</v>
      </c>
      <c r="AR64" s="2543">
        <f t="shared" si="56"/>
        <v>-1</v>
      </c>
      <c r="AS64" s="2549">
        <v>0</v>
      </c>
      <c r="AT64" s="2538">
        <v>0</v>
      </c>
      <c r="AU64" s="2543">
        <f t="shared" si="57"/>
        <v>0</v>
      </c>
      <c r="AV64" s="2558">
        <f t="shared" si="58"/>
        <v>0</v>
      </c>
      <c r="AW64" s="2559">
        <f t="shared" si="59"/>
        <v>3</v>
      </c>
      <c r="AX64" s="2540">
        <f t="shared" si="60"/>
        <v>-3</v>
      </c>
      <c r="AZ64" s="2502" t="s">
        <v>442</v>
      </c>
      <c r="BA64" s="2755">
        <v>0</v>
      </c>
      <c r="BB64" s="2756">
        <v>1</v>
      </c>
      <c r="BC64" s="2555">
        <f t="shared" si="61"/>
        <v>-1</v>
      </c>
      <c r="BD64" s="2549">
        <v>0</v>
      </c>
      <c r="BE64" s="2538">
        <v>1</v>
      </c>
      <c r="BF64" s="2543">
        <f t="shared" si="62"/>
        <v>-1</v>
      </c>
      <c r="BG64" s="2749">
        <v>1</v>
      </c>
      <c r="BH64" s="2538">
        <v>1</v>
      </c>
      <c r="BI64" s="2543">
        <f t="shared" si="63"/>
        <v>0</v>
      </c>
      <c r="BJ64" s="2549">
        <v>0</v>
      </c>
      <c r="BK64" s="2538">
        <v>0</v>
      </c>
      <c r="BL64" s="2543">
        <f t="shared" si="64"/>
        <v>0</v>
      </c>
      <c r="BM64" s="2558">
        <f t="shared" si="65"/>
        <v>1</v>
      </c>
      <c r="BN64" s="2559">
        <f t="shared" si="66"/>
        <v>3</v>
      </c>
      <c r="BO64" s="2540">
        <f t="shared" si="67"/>
        <v>-2</v>
      </c>
    </row>
    <row r="65" spans="1:67">
      <c r="A65" s="2553" t="s">
        <v>443</v>
      </c>
      <c r="B65" s="2544">
        <v>0</v>
      </c>
      <c r="C65" s="2538">
        <v>0</v>
      </c>
      <c r="D65" s="2555">
        <v>0</v>
      </c>
      <c r="E65" s="2549">
        <v>0</v>
      </c>
      <c r="F65" s="2538">
        <v>0</v>
      </c>
      <c r="G65" s="2555">
        <v>0</v>
      </c>
      <c r="H65" s="2549">
        <v>16</v>
      </c>
      <c r="I65" s="2538">
        <v>6</v>
      </c>
      <c r="J65" s="2555">
        <v>10</v>
      </c>
      <c r="K65" s="2549">
        <v>0</v>
      </c>
      <c r="L65" s="2538">
        <v>0</v>
      </c>
      <c r="M65" s="2555">
        <v>0</v>
      </c>
      <c r="N65" s="2556">
        <v>16</v>
      </c>
      <c r="O65" s="2550">
        <v>6</v>
      </c>
      <c r="P65" s="2564">
        <v>10</v>
      </c>
      <c r="R65" s="2553" t="s">
        <v>443</v>
      </c>
      <c r="S65" s="2755">
        <v>0</v>
      </c>
      <c r="T65" s="2756">
        <v>0</v>
      </c>
      <c r="U65" s="2555">
        <f t="shared" si="47"/>
        <v>0</v>
      </c>
      <c r="V65" s="2549">
        <v>0</v>
      </c>
      <c r="W65" s="2538">
        <v>0</v>
      </c>
      <c r="X65" s="2543">
        <f t="shared" si="48"/>
        <v>0</v>
      </c>
      <c r="Y65" s="2749">
        <v>6</v>
      </c>
      <c r="Z65" s="2538">
        <v>4</v>
      </c>
      <c r="AA65" s="2543">
        <f t="shared" si="49"/>
        <v>2</v>
      </c>
      <c r="AB65" s="2549">
        <v>0</v>
      </c>
      <c r="AC65" s="2538">
        <v>0</v>
      </c>
      <c r="AD65" s="2543">
        <f t="shared" si="50"/>
        <v>0</v>
      </c>
      <c r="AE65" s="2558">
        <f t="shared" si="51"/>
        <v>6</v>
      </c>
      <c r="AF65" s="2559">
        <f t="shared" si="52"/>
        <v>4</v>
      </c>
      <c r="AG65" s="2540">
        <f t="shared" si="53"/>
        <v>2</v>
      </c>
      <c r="AI65" s="2553" t="s">
        <v>443</v>
      </c>
      <c r="AJ65" s="2755">
        <v>0</v>
      </c>
      <c r="AK65" s="2756">
        <v>1</v>
      </c>
      <c r="AL65" s="2555">
        <f t="shared" si="54"/>
        <v>-1</v>
      </c>
      <c r="AM65" s="2549">
        <v>0</v>
      </c>
      <c r="AN65" s="2538">
        <v>0</v>
      </c>
      <c r="AO65" s="2543">
        <f t="shared" si="55"/>
        <v>0</v>
      </c>
      <c r="AP65" s="2749">
        <v>4</v>
      </c>
      <c r="AQ65" s="2538">
        <v>8</v>
      </c>
      <c r="AR65" s="2543">
        <f t="shared" si="56"/>
        <v>-4</v>
      </c>
      <c r="AS65" s="2549">
        <v>0</v>
      </c>
      <c r="AT65" s="2538">
        <v>0</v>
      </c>
      <c r="AU65" s="2543">
        <f t="shared" si="57"/>
        <v>0</v>
      </c>
      <c r="AV65" s="2558">
        <f t="shared" si="58"/>
        <v>4</v>
      </c>
      <c r="AW65" s="2559">
        <f t="shared" si="59"/>
        <v>9</v>
      </c>
      <c r="AX65" s="2540">
        <f t="shared" si="60"/>
        <v>-5</v>
      </c>
      <c r="AY65"/>
      <c r="AZ65" s="2553" t="s">
        <v>443</v>
      </c>
      <c r="BA65" s="2755">
        <v>0</v>
      </c>
      <c r="BB65" s="2756">
        <v>0</v>
      </c>
      <c r="BC65" s="2555">
        <f t="shared" si="61"/>
        <v>0</v>
      </c>
      <c r="BD65" s="2549">
        <v>0</v>
      </c>
      <c r="BE65" s="2538">
        <v>1</v>
      </c>
      <c r="BF65" s="2543">
        <f t="shared" si="62"/>
        <v>-1</v>
      </c>
      <c r="BG65" s="2749">
        <v>4</v>
      </c>
      <c r="BH65" s="2538">
        <v>9</v>
      </c>
      <c r="BI65" s="2543">
        <f t="shared" si="63"/>
        <v>-5</v>
      </c>
      <c r="BJ65" s="2549">
        <v>0</v>
      </c>
      <c r="BK65" s="2538">
        <v>0</v>
      </c>
      <c r="BL65" s="2543">
        <f t="shared" si="64"/>
        <v>0</v>
      </c>
      <c r="BM65" s="2558">
        <f t="shared" si="65"/>
        <v>4</v>
      </c>
      <c r="BN65" s="2559">
        <f t="shared" si="66"/>
        <v>10</v>
      </c>
      <c r="BO65" s="2540">
        <f t="shared" si="67"/>
        <v>-6</v>
      </c>
    </row>
    <row r="66" spans="1:67">
      <c r="A66" s="2553" t="s">
        <v>749</v>
      </c>
      <c r="B66" s="2544">
        <v>3</v>
      </c>
      <c r="C66" s="2538">
        <v>7</v>
      </c>
      <c r="D66" s="2555">
        <v>-4</v>
      </c>
      <c r="E66" s="2549">
        <v>0</v>
      </c>
      <c r="F66" s="2538">
        <v>2</v>
      </c>
      <c r="G66" s="2555">
        <v>-2</v>
      </c>
      <c r="H66" s="2549">
        <v>0</v>
      </c>
      <c r="I66" s="2538">
        <v>1</v>
      </c>
      <c r="J66" s="2555">
        <v>-1</v>
      </c>
      <c r="K66" s="2549">
        <v>0</v>
      </c>
      <c r="L66" s="2538">
        <v>0</v>
      </c>
      <c r="M66" s="2555">
        <v>0</v>
      </c>
      <c r="N66" s="2556">
        <v>3</v>
      </c>
      <c r="O66" s="2550">
        <v>10</v>
      </c>
      <c r="P66" s="2564">
        <v>-7</v>
      </c>
      <c r="R66" s="2553" t="s">
        <v>749</v>
      </c>
      <c r="S66" s="2755">
        <v>2</v>
      </c>
      <c r="T66" s="2756">
        <v>1</v>
      </c>
      <c r="U66" s="2555">
        <f t="shared" si="47"/>
        <v>1</v>
      </c>
      <c r="V66" s="2549">
        <v>0</v>
      </c>
      <c r="W66" s="2538">
        <v>1</v>
      </c>
      <c r="X66" s="2543">
        <f t="shared" si="48"/>
        <v>-1</v>
      </c>
      <c r="Y66" s="2749">
        <v>1</v>
      </c>
      <c r="Z66" s="2538">
        <v>0</v>
      </c>
      <c r="AA66" s="2543">
        <f t="shared" si="49"/>
        <v>1</v>
      </c>
      <c r="AB66" s="2549">
        <v>0</v>
      </c>
      <c r="AC66" s="2538">
        <v>0</v>
      </c>
      <c r="AD66" s="2543">
        <f t="shared" si="50"/>
        <v>0</v>
      </c>
      <c r="AE66" s="2558">
        <f t="shared" si="51"/>
        <v>3</v>
      </c>
      <c r="AF66" s="2559">
        <f t="shared" si="52"/>
        <v>2</v>
      </c>
      <c r="AG66" s="2540">
        <f t="shared" si="53"/>
        <v>1</v>
      </c>
      <c r="AI66" s="2553" t="s">
        <v>749</v>
      </c>
      <c r="AJ66" s="2755">
        <v>0</v>
      </c>
      <c r="AK66" s="2756">
        <v>1</v>
      </c>
      <c r="AL66" s="2555">
        <f t="shared" si="54"/>
        <v>-1</v>
      </c>
      <c r="AM66" s="2549">
        <v>0</v>
      </c>
      <c r="AN66" s="2538">
        <v>3</v>
      </c>
      <c r="AO66" s="2543">
        <f t="shared" si="55"/>
        <v>-3</v>
      </c>
      <c r="AP66" s="2749">
        <v>0</v>
      </c>
      <c r="AQ66" s="2538">
        <v>0</v>
      </c>
      <c r="AR66" s="2543">
        <f t="shared" si="56"/>
        <v>0</v>
      </c>
      <c r="AS66" s="2549">
        <v>0</v>
      </c>
      <c r="AT66" s="2538">
        <v>0</v>
      </c>
      <c r="AU66" s="2543">
        <f t="shared" si="57"/>
        <v>0</v>
      </c>
      <c r="AV66" s="2558">
        <f t="shared" si="58"/>
        <v>0</v>
      </c>
      <c r="AW66" s="2559">
        <f t="shared" si="59"/>
        <v>4</v>
      </c>
      <c r="AX66" s="2540">
        <f t="shared" si="60"/>
        <v>-4</v>
      </c>
      <c r="AY66"/>
      <c r="AZ66" s="2553" t="s">
        <v>749</v>
      </c>
      <c r="BA66" s="2755">
        <v>1</v>
      </c>
      <c r="BB66" s="2756">
        <v>3</v>
      </c>
      <c r="BC66" s="2555">
        <f t="shared" si="61"/>
        <v>-2</v>
      </c>
      <c r="BD66" s="2549">
        <v>0</v>
      </c>
      <c r="BE66" s="2538">
        <v>5</v>
      </c>
      <c r="BF66" s="2543">
        <f t="shared" si="62"/>
        <v>-5</v>
      </c>
      <c r="BG66" s="2749">
        <v>0</v>
      </c>
      <c r="BH66" s="2538">
        <v>1</v>
      </c>
      <c r="BI66" s="2543">
        <f t="shared" si="63"/>
        <v>-1</v>
      </c>
      <c r="BJ66" s="2549">
        <v>0</v>
      </c>
      <c r="BK66" s="2538">
        <v>0</v>
      </c>
      <c r="BL66" s="2543">
        <f t="shared" si="64"/>
        <v>0</v>
      </c>
      <c r="BM66" s="2558">
        <f t="shared" si="65"/>
        <v>1</v>
      </c>
      <c r="BN66" s="2559">
        <f t="shared" si="66"/>
        <v>9</v>
      </c>
      <c r="BO66" s="2540">
        <f t="shared" si="67"/>
        <v>-8</v>
      </c>
    </row>
    <row r="67" spans="1:67" ht="22.5">
      <c r="A67" s="2553" t="s">
        <v>445</v>
      </c>
      <c r="B67" s="2544">
        <v>4</v>
      </c>
      <c r="C67" s="2538">
        <v>2</v>
      </c>
      <c r="D67" s="2555">
        <v>2</v>
      </c>
      <c r="E67" s="2549">
        <v>1</v>
      </c>
      <c r="F67" s="2538">
        <v>0</v>
      </c>
      <c r="G67" s="2555">
        <v>1</v>
      </c>
      <c r="H67" s="2549">
        <v>6</v>
      </c>
      <c r="I67" s="2538">
        <v>2</v>
      </c>
      <c r="J67" s="2555">
        <v>4</v>
      </c>
      <c r="K67" s="2549">
        <v>0</v>
      </c>
      <c r="L67" s="2538">
        <v>2</v>
      </c>
      <c r="M67" s="2555">
        <v>-2</v>
      </c>
      <c r="N67" s="2556">
        <v>11</v>
      </c>
      <c r="O67" s="2550">
        <v>6</v>
      </c>
      <c r="P67" s="2564">
        <v>5</v>
      </c>
      <c r="R67" s="2553" t="s">
        <v>445</v>
      </c>
      <c r="S67" s="2755">
        <v>1</v>
      </c>
      <c r="T67" s="2756">
        <v>0</v>
      </c>
      <c r="U67" s="2555">
        <f t="shared" si="47"/>
        <v>1</v>
      </c>
      <c r="V67" s="2549">
        <v>0</v>
      </c>
      <c r="W67" s="2538">
        <v>1</v>
      </c>
      <c r="X67" s="2543">
        <f t="shared" si="48"/>
        <v>-1</v>
      </c>
      <c r="Y67" s="2749">
        <v>5</v>
      </c>
      <c r="Z67" s="2538">
        <v>2</v>
      </c>
      <c r="AA67" s="2543">
        <f t="shared" si="49"/>
        <v>3</v>
      </c>
      <c r="AB67" s="2549">
        <v>0</v>
      </c>
      <c r="AC67" s="2538">
        <v>0</v>
      </c>
      <c r="AD67" s="2543">
        <f t="shared" si="50"/>
        <v>0</v>
      </c>
      <c r="AE67" s="2558">
        <f t="shared" si="51"/>
        <v>6</v>
      </c>
      <c r="AF67" s="2559">
        <f t="shared" si="52"/>
        <v>3</v>
      </c>
      <c r="AG67" s="2540">
        <f t="shared" si="53"/>
        <v>3</v>
      </c>
      <c r="AI67" s="2553" t="s">
        <v>445</v>
      </c>
      <c r="AJ67" s="2755">
        <v>0</v>
      </c>
      <c r="AK67" s="2756">
        <v>0</v>
      </c>
      <c r="AL67" s="2555">
        <f t="shared" si="54"/>
        <v>0</v>
      </c>
      <c r="AM67" s="2549">
        <v>1</v>
      </c>
      <c r="AN67" s="2538">
        <v>0</v>
      </c>
      <c r="AO67" s="2543">
        <f t="shared" si="55"/>
        <v>1</v>
      </c>
      <c r="AP67" s="2749">
        <v>1</v>
      </c>
      <c r="AQ67" s="2538">
        <v>3</v>
      </c>
      <c r="AR67" s="2543">
        <f t="shared" si="56"/>
        <v>-2</v>
      </c>
      <c r="AS67" s="2549">
        <v>1</v>
      </c>
      <c r="AT67" s="2538">
        <v>0</v>
      </c>
      <c r="AU67" s="2543">
        <f t="shared" si="57"/>
        <v>1</v>
      </c>
      <c r="AV67" s="2558">
        <f t="shared" si="58"/>
        <v>3</v>
      </c>
      <c r="AW67" s="2559">
        <f t="shared" si="59"/>
        <v>3</v>
      </c>
      <c r="AX67" s="2540">
        <f t="shared" si="60"/>
        <v>0</v>
      </c>
      <c r="AY67"/>
      <c r="AZ67" s="2553" t="s">
        <v>445</v>
      </c>
      <c r="BA67" s="2755">
        <v>0</v>
      </c>
      <c r="BB67" s="2756">
        <v>0</v>
      </c>
      <c r="BC67" s="2555">
        <f t="shared" si="61"/>
        <v>0</v>
      </c>
      <c r="BD67" s="2549">
        <v>0</v>
      </c>
      <c r="BE67" s="2538">
        <v>1</v>
      </c>
      <c r="BF67" s="2543">
        <f t="shared" si="62"/>
        <v>-1</v>
      </c>
      <c r="BG67" s="2749">
        <v>3</v>
      </c>
      <c r="BH67" s="2538">
        <v>4</v>
      </c>
      <c r="BI67" s="2543">
        <f t="shared" si="63"/>
        <v>-1</v>
      </c>
      <c r="BJ67" s="2549">
        <v>0</v>
      </c>
      <c r="BK67" s="2538">
        <v>2</v>
      </c>
      <c r="BL67" s="2543">
        <f t="shared" si="64"/>
        <v>-2</v>
      </c>
      <c r="BM67" s="2558">
        <f t="shared" si="65"/>
        <v>3</v>
      </c>
      <c r="BN67" s="2559">
        <f t="shared" si="66"/>
        <v>7</v>
      </c>
      <c r="BO67" s="2540">
        <f t="shared" si="67"/>
        <v>-4</v>
      </c>
    </row>
    <row r="68" spans="1:67" ht="22.5">
      <c r="A68" s="2553" t="s">
        <v>750</v>
      </c>
      <c r="B68" s="2544">
        <v>1</v>
      </c>
      <c r="C68" s="2538">
        <v>0</v>
      </c>
      <c r="D68" s="2555">
        <v>1</v>
      </c>
      <c r="E68" s="2549">
        <v>0</v>
      </c>
      <c r="F68" s="2538">
        <v>1</v>
      </c>
      <c r="G68" s="2555">
        <v>-1</v>
      </c>
      <c r="H68" s="2549">
        <v>7</v>
      </c>
      <c r="I68" s="2538">
        <v>2</v>
      </c>
      <c r="J68" s="2555">
        <v>5</v>
      </c>
      <c r="K68" s="2549">
        <v>0</v>
      </c>
      <c r="L68" s="2538">
        <v>0</v>
      </c>
      <c r="M68" s="2555">
        <v>0</v>
      </c>
      <c r="N68" s="2556">
        <v>8</v>
      </c>
      <c r="O68" s="2550">
        <v>3</v>
      </c>
      <c r="P68" s="2564">
        <v>5</v>
      </c>
      <c r="R68" s="2553" t="s">
        <v>750</v>
      </c>
      <c r="S68" s="2755">
        <v>0</v>
      </c>
      <c r="T68" s="2756">
        <v>0</v>
      </c>
      <c r="U68" s="2555">
        <f t="shared" si="47"/>
        <v>0</v>
      </c>
      <c r="V68" s="2549">
        <v>0</v>
      </c>
      <c r="W68" s="2538">
        <v>0</v>
      </c>
      <c r="X68" s="2543">
        <f t="shared" si="48"/>
        <v>0</v>
      </c>
      <c r="Y68" s="2749">
        <v>5</v>
      </c>
      <c r="Z68" s="2538">
        <v>2</v>
      </c>
      <c r="AA68" s="2543">
        <f t="shared" si="49"/>
        <v>3</v>
      </c>
      <c r="AB68" s="2549">
        <v>0</v>
      </c>
      <c r="AC68" s="2538">
        <v>1</v>
      </c>
      <c r="AD68" s="2543">
        <f t="shared" si="50"/>
        <v>-1</v>
      </c>
      <c r="AE68" s="2558">
        <f t="shared" si="51"/>
        <v>5</v>
      </c>
      <c r="AF68" s="2559">
        <f t="shared" si="52"/>
        <v>3</v>
      </c>
      <c r="AG68" s="2540">
        <f t="shared" si="53"/>
        <v>2</v>
      </c>
      <c r="AI68" s="2553" t="s">
        <v>750</v>
      </c>
      <c r="AJ68" s="2755">
        <v>0</v>
      </c>
      <c r="AK68" s="2756">
        <v>0</v>
      </c>
      <c r="AL68" s="2555">
        <f t="shared" si="54"/>
        <v>0</v>
      </c>
      <c r="AM68" s="2549">
        <v>0</v>
      </c>
      <c r="AN68" s="2538">
        <v>0</v>
      </c>
      <c r="AO68" s="2543">
        <f t="shared" si="55"/>
        <v>0</v>
      </c>
      <c r="AP68" s="2749">
        <v>2</v>
      </c>
      <c r="AQ68" s="2538">
        <v>2</v>
      </c>
      <c r="AR68" s="2543">
        <f t="shared" si="56"/>
        <v>0</v>
      </c>
      <c r="AS68" s="2549">
        <v>0</v>
      </c>
      <c r="AT68" s="2538">
        <v>1</v>
      </c>
      <c r="AU68" s="2543">
        <f t="shared" si="57"/>
        <v>-1</v>
      </c>
      <c r="AV68" s="2558">
        <f t="shared" si="58"/>
        <v>2</v>
      </c>
      <c r="AW68" s="2559">
        <f t="shared" si="59"/>
        <v>3</v>
      </c>
      <c r="AX68" s="2540">
        <f t="shared" si="60"/>
        <v>-1</v>
      </c>
      <c r="AY68"/>
      <c r="AZ68" s="2553" t="s">
        <v>750</v>
      </c>
      <c r="BA68" s="2755">
        <v>0</v>
      </c>
      <c r="BB68" s="2756">
        <v>0</v>
      </c>
      <c r="BC68" s="2555">
        <f t="shared" si="61"/>
        <v>0</v>
      </c>
      <c r="BD68" s="2549">
        <v>1</v>
      </c>
      <c r="BE68" s="2538">
        <v>3</v>
      </c>
      <c r="BF68" s="2543">
        <f t="shared" si="62"/>
        <v>-2</v>
      </c>
      <c r="BG68" s="2749">
        <v>3</v>
      </c>
      <c r="BH68" s="2538">
        <v>3</v>
      </c>
      <c r="BI68" s="2543">
        <f t="shared" si="63"/>
        <v>0</v>
      </c>
      <c r="BJ68" s="2549">
        <v>0</v>
      </c>
      <c r="BK68" s="2538">
        <v>0</v>
      </c>
      <c r="BL68" s="2543">
        <f t="shared" si="64"/>
        <v>0</v>
      </c>
      <c r="BM68" s="2558">
        <f t="shared" si="65"/>
        <v>4</v>
      </c>
      <c r="BN68" s="2559">
        <f t="shared" si="66"/>
        <v>6</v>
      </c>
      <c r="BO68" s="2540">
        <f t="shared" si="67"/>
        <v>-2</v>
      </c>
    </row>
    <row r="69" spans="1:67" ht="21.75" customHeight="1">
      <c r="A69" s="2553" t="s">
        <v>751</v>
      </c>
      <c r="B69" s="2544" t="s">
        <v>597</v>
      </c>
      <c r="C69" s="2538" t="s">
        <v>597</v>
      </c>
      <c r="D69" s="2555">
        <v>0</v>
      </c>
      <c r="E69" s="2549" t="s">
        <v>597</v>
      </c>
      <c r="F69" s="2538" t="s">
        <v>597</v>
      </c>
      <c r="G69" s="2555">
        <v>0</v>
      </c>
      <c r="H69" s="2549" t="s">
        <v>597</v>
      </c>
      <c r="I69" s="2538" t="s">
        <v>597</v>
      </c>
      <c r="J69" s="2555">
        <v>0</v>
      </c>
      <c r="K69" s="2549">
        <v>0</v>
      </c>
      <c r="L69" s="2538">
        <v>0</v>
      </c>
      <c r="M69" s="2555">
        <v>0</v>
      </c>
      <c r="N69" s="2556">
        <v>0</v>
      </c>
      <c r="O69" s="2550">
        <v>0</v>
      </c>
      <c r="P69" s="2564">
        <v>0</v>
      </c>
      <c r="R69" s="2553" t="s">
        <v>751</v>
      </c>
      <c r="S69" s="2755">
        <v>0</v>
      </c>
      <c r="T69" s="2756">
        <v>0</v>
      </c>
      <c r="U69" s="2555">
        <f t="shared" si="47"/>
        <v>0</v>
      </c>
      <c r="V69" s="2549">
        <v>0</v>
      </c>
      <c r="W69" s="2538">
        <v>0</v>
      </c>
      <c r="X69" s="2543">
        <f t="shared" si="48"/>
        <v>0</v>
      </c>
      <c r="Y69" s="2544">
        <v>0</v>
      </c>
      <c r="Z69" s="2538">
        <v>0</v>
      </c>
      <c r="AA69" s="2543">
        <f t="shared" si="49"/>
        <v>0</v>
      </c>
      <c r="AB69" s="2549">
        <v>0</v>
      </c>
      <c r="AC69" s="2538">
        <v>0</v>
      </c>
      <c r="AD69" s="2543">
        <f t="shared" si="50"/>
        <v>0</v>
      </c>
      <c r="AE69" s="2558">
        <f t="shared" si="51"/>
        <v>0</v>
      </c>
      <c r="AF69" s="2559">
        <f t="shared" si="52"/>
        <v>0</v>
      </c>
      <c r="AG69" s="2540">
        <f t="shared" si="53"/>
        <v>0</v>
      </c>
      <c r="AI69" s="2553" t="s">
        <v>751</v>
      </c>
      <c r="AJ69" s="2755">
        <v>0</v>
      </c>
      <c r="AK69" s="2756">
        <v>0</v>
      </c>
      <c r="AL69" s="2555">
        <f t="shared" si="54"/>
        <v>0</v>
      </c>
      <c r="AM69" s="2549">
        <v>0</v>
      </c>
      <c r="AN69" s="2538">
        <v>0</v>
      </c>
      <c r="AO69" s="2543">
        <f t="shared" si="55"/>
        <v>0</v>
      </c>
      <c r="AP69" s="2544">
        <v>0</v>
      </c>
      <c r="AQ69" s="2538">
        <v>0</v>
      </c>
      <c r="AR69" s="2543">
        <f t="shared" si="56"/>
        <v>0</v>
      </c>
      <c r="AS69" s="2549">
        <v>0</v>
      </c>
      <c r="AT69" s="2538">
        <v>0</v>
      </c>
      <c r="AU69" s="2543">
        <f t="shared" si="57"/>
        <v>0</v>
      </c>
      <c r="AV69" s="2558">
        <f t="shared" si="58"/>
        <v>0</v>
      </c>
      <c r="AW69" s="2559">
        <f t="shared" si="59"/>
        <v>0</v>
      </c>
      <c r="AX69" s="2540">
        <f t="shared" si="60"/>
        <v>0</v>
      </c>
      <c r="AY69"/>
      <c r="AZ69" s="2553" t="s">
        <v>751</v>
      </c>
      <c r="BA69" s="2755">
        <v>0</v>
      </c>
      <c r="BB69" s="2756">
        <v>0</v>
      </c>
      <c r="BC69" s="2555">
        <f t="shared" si="61"/>
        <v>0</v>
      </c>
      <c r="BD69" s="2549">
        <v>0</v>
      </c>
      <c r="BE69" s="2538">
        <v>0</v>
      </c>
      <c r="BF69" s="2543">
        <f t="shared" si="62"/>
        <v>0</v>
      </c>
      <c r="BG69" s="2544">
        <v>0</v>
      </c>
      <c r="BH69" s="2538">
        <v>0</v>
      </c>
      <c r="BI69" s="2543">
        <f t="shared" si="63"/>
        <v>0</v>
      </c>
      <c r="BJ69" s="2549">
        <v>0</v>
      </c>
      <c r="BK69" s="2538">
        <v>0</v>
      </c>
      <c r="BL69" s="2543">
        <f t="shared" si="64"/>
        <v>0</v>
      </c>
      <c r="BM69" s="2558">
        <f t="shared" si="65"/>
        <v>0</v>
      </c>
      <c r="BN69" s="2559">
        <f t="shared" si="66"/>
        <v>0</v>
      </c>
      <c r="BO69" s="2540">
        <f t="shared" si="67"/>
        <v>0</v>
      </c>
    </row>
    <row r="70" spans="1:67" ht="18.75" customHeight="1">
      <c r="A70" s="2553" t="s">
        <v>447</v>
      </c>
      <c r="B70" s="2544">
        <v>0</v>
      </c>
      <c r="C70" s="2538">
        <v>0</v>
      </c>
      <c r="D70" s="2555">
        <v>0</v>
      </c>
      <c r="E70" s="2549">
        <v>0</v>
      </c>
      <c r="F70" s="2538">
        <v>0</v>
      </c>
      <c r="G70" s="2555">
        <v>0</v>
      </c>
      <c r="H70" s="2549">
        <v>1</v>
      </c>
      <c r="I70" s="2538">
        <v>0</v>
      </c>
      <c r="J70" s="2555">
        <v>1</v>
      </c>
      <c r="K70" s="2549">
        <v>4</v>
      </c>
      <c r="L70" s="2538">
        <v>0</v>
      </c>
      <c r="M70" s="2555">
        <v>4</v>
      </c>
      <c r="N70" s="2556">
        <v>5</v>
      </c>
      <c r="O70" s="2550">
        <v>0</v>
      </c>
      <c r="P70" s="2564">
        <v>5</v>
      </c>
      <c r="R70" s="2553" t="s">
        <v>447</v>
      </c>
      <c r="S70" s="2755">
        <v>0</v>
      </c>
      <c r="T70" s="2756">
        <v>0</v>
      </c>
      <c r="U70" s="2555">
        <f t="shared" si="47"/>
        <v>0</v>
      </c>
      <c r="V70" s="2549">
        <v>0</v>
      </c>
      <c r="W70" s="2538">
        <v>1</v>
      </c>
      <c r="X70" s="2543">
        <f t="shared" si="48"/>
        <v>-1</v>
      </c>
      <c r="Y70" s="2544">
        <v>1</v>
      </c>
      <c r="Z70" s="2538">
        <v>0</v>
      </c>
      <c r="AA70" s="2543">
        <f t="shared" si="49"/>
        <v>1</v>
      </c>
      <c r="AB70" s="2549">
        <v>0</v>
      </c>
      <c r="AC70" s="2538">
        <v>0</v>
      </c>
      <c r="AD70" s="2543">
        <f t="shared" si="50"/>
        <v>0</v>
      </c>
      <c r="AE70" s="2558">
        <f t="shared" si="51"/>
        <v>1</v>
      </c>
      <c r="AF70" s="2559">
        <f t="shared" si="52"/>
        <v>1</v>
      </c>
      <c r="AG70" s="2540">
        <f t="shared" si="53"/>
        <v>0</v>
      </c>
      <c r="AI70" s="2553" t="s">
        <v>447</v>
      </c>
      <c r="AJ70" s="2755">
        <v>0</v>
      </c>
      <c r="AK70" s="2756">
        <v>0</v>
      </c>
      <c r="AL70" s="2555">
        <f t="shared" si="54"/>
        <v>0</v>
      </c>
      <c r="AM70" s="2549">
        <v>0</v>
      </c>
      <c r="AN70" s="2538">
        <v>0</v>
      </c>
      <c r="AO70" s="2543">
        <f t="shared" si="55"/>
        <v>0</v>
      </c>
      <c r="AP70" s="2544">
        <v>1</v>
      </c>
      <c r="AQ70" s="2538">
        <v>0</v>
      </c>
      <c r="AR70" s="2543">
        <f t="shared" si="56"/>
        <v>1</v>
      </c>
      <c r="AS70" s="2549">
        <v>2</v>
      </c>
      <c r="AT70" s="2538">
        <v>0</v>
      </c>
      <c r="AU70" s="2543">
        <f t="shared" si="57"/>
        <v>2</v>
      </c>
      <c r="AV70" s="2558">
        <f t="shared" si="58"/>
        <v>3</v>
      </c>
      <c r="AW70" s="2559">
        <f t="shared" si="59"/>
        <v>0</v>
      </c>
      <c r="AX70" s="2540">
        <f t="shared" si="60"/>
        <v>3</v>
      </c>
      <c r="AY70"/>
      <c r="AZ70" s="2553" t="s">
        <v>447</v>
      </c>
      <c r="BA70" s="2755">
        <v>0</v>
      </c>
      <c r="BB70" s="2756">
        <v>0</v>
      </c>
      <c r="BC70" s="2555">
        <f t="shared" si="61"/>
        <v>0</v>
      </c>
      <c r="BD70" s="2549">
        <v>0</v>
      </c>
      <c r="BE70" s="2538">
        <v>0</v>
      </c>
      <c r="BF70" s="2543">
        <f t="shared" si="62"/>
        <v>0</v>
      </c>
      <c r="BG70" s="2544">
        <v>1</v>
      </c>
      <c r="BH70" s="2538">
        <v>0</v>
      </c>
      <c r="BI70" s="2543">
        <f t="shared" si="63"/>
        <v>1</v>
      </c>
      <c r="BJ70" s="2549">
        <v>1</v>
      </c>
      <c r="BK70" s="2538">
        <v>0</v>
      </c>
      <c r="BL70" s="2543">
        <f t="shared" si="64"/>
        <v>1</v>
      </c>
      <c r="BM70" s="2558">
        <f t="shared" si="65"/>
        <v>2</v>
      </c>
      <c r="BN70" s="2559">
        <f t="shared" si="66"/>
        <v>0</v>
      </c>
      <c r="BO70" s="2540">
        <f t="shared" si="67"/>
        <v>2</v>
      </c>
    </row>
    <row r="71" spans="1:67">
      <c r="A71" s="2553" t="s">
        <v>752</v>
      </c>
      <c r="B71" s="2544">
        <v>0</v>
      </c>
      <c r="C71" s="2538">
        <v>0</v>
      </c>
      <c r="D71" s="2555">
        <v>0</v>
      </c>
      <c r="E71" s="2549">
        <v>0</v>
      </c>
      <c r="F71" s="2538">
        <v>0</v>
      </c>
      <c r="G71" s="2555">
        <v>0</v>
      </c>
      <c r="H71" s="2549">
        <v>0</v>
      </c>
      <c r="I71" s="2538">
        <v>0</v>
      </c>
      <c r="J71" s="2555">
        <v>0</v>
      </c>
      <c r="K71" s="2549">
        <v>0</v>
      </c>
      <c r="L71" s="2538">
        <v>1</v>
      </c>
      <c r="M71" s="2555">
        <v>-1</v>
      </c>
      <c r="N71" s="2556">
        <v>0</v>
      </c>
      <c r="O71" s="2550">
        <v>1</v>
      </c>
      <c r="P71" s="2564">
        <v>-1</v>
      </c>
      <c r="R71" s="2553" t="s">
        <v>752</v>
      </c>
      <c r="S71" s="2755">
        <v>0</v>
      </c>
      <c r="T71" s="2756">
        <v>0</v>
      </c>
      <c r="U71" s="2555">
        <f t="shared" si="47"/>
        <v>0</v>
      </c>
      <c r="V71" s="2549">
        <v>0</v>
      </c>
      <c r="W71" s="2538">
        <v>0</v>
      </c>
      <c r="X71" s="2543">
        <f t="shared" si="48"/>
        <v>0</v>
      </c>
      <c r="Y71" s="2544">
        <v>0</v>
      </c>
      <c r="Z71" s="2538">
        <v>0</v>
      </c>
      <c r="AA71" s="2543">
        <f t="shared" si="49"/>
        <v>0</v>
      </c>
      <c r="AB71" s="2549">
        <v>1</v>
      </c>
      <c r="AC71" s="2538">
        <v>1</v>
      </c>
      <c r="AD71" s="2543">
        <f t="shared" si="50"/>
        <v>0</v>
      </c>
      <c r="AE71" s="2558">
        <f t="shared" si="51"/>
        <v>1</v>
      </c>
      <c r="AF71" s="2559">
        <f t="shared" si="52"/>
        <v>1</v>
      </c>
      <c r="AG71" s="2540">
        <f t="shared" si="53"/>
        <v>0</v>
      </c>
      <c r="AI71" s="2553" t="s">
        <v>752</v>
      </c>
      <c r="AJ71" s="2755">
        <v>0</v>
      </c>
      <c r="AK71" s="2756">
        <v>0</v>
      </c>
      <c r="AL71" s="2555">
        <f t="shared" si="54"/>
        <v>0</v>
      </c>
      <c r="AM71" s="2549">
        <v>0</v>
      </c>
      <c r="AN71" s="2538">
        <v>0</v>
      </c>
      <c r="AO71" s="2543">
        <f t="shared" si="55"/>
        <v>0</v>
      </c>
      <c r="AP71" s="2544">
        <v>0</v>
      </c>
      <c r="AQ71" s="2538">
        <v>0</v>
      </c>
      <c r="AR71" s="2543">
        <f t="shared" si="56"/>
        <v>0</v>
      </c>
      <c r="AS71" s="2549">
        <v>0</v>
      </c>
      <c r="AT71" s="2538">
        <v>0</v>
      </c>
      <c r="AU71" s="2543">
        <f t="shared" si="57"/>
        <v>0</v>
      </c>
      <c r="AV71" s="2558">
        <f t="shared" si="58"/>
        <v>0</v>
      </c>
      <c r="AW71" s="2559">
        <f t="shared" si="59"/>
        <v>0</v>
      </c>
      <c r="AX71" s="2540">
        <f t="shared" si="60"/>
        <v>0</v>
      </c>
      <c r="AY71"/>
      <c r="AZ71" s="2553" t="s">
        <v>752</v>
      </c>
      <c r="BA71" s="2755">
        <v>0</v>
      </c>
      <c r="BB71" s="2756">
        <v>0</v>
      </c>
      <c r="BC71" s="2555">
        <f t="shared" si="61"/>
        <v>0</v>
      </c>
      <c r="BD71" s="2549">
        <v>0</v>
      </c>
      <c r="BE71" s="2538">
        <v>0</v>
      </c>
      <c r="BF71" s="2543">
        <f t="shared" si="62"/>
        <v>0</v>
      </c>
      <c r="BG71" s="2544">
        <v>0</v>
      </c>
      <c r="BH71" s="2538">
        <v>0</v>
      </c>
      <c r="BI71" s="2543">
        <f t="shared" si="63"/>
        <v>0</v>
      </c>
      <c r="BJ71" s="2549">
        <v>0</v>
      </c>
      <c r="BK71" s="2538">
        <v>2</v>
      </c>
      <c r="BL71" s="2543">
        <f t="shared" si="64"/>
        <v>-2</v>
      </c>
      <c r="BM71" s="2558">
        <f t="shared" si="65"/>
        <v>0</v>
      </c>
      <c r="BN71" s="2559">
        <f t="shared" si="66"/>
        <v>2</v>
      </c>
      <c r="BO71" s="2540">
        <f t="shared" si="67"/>
        <v>-2</v>
      </c>
    </row>
    <row r="72" spans="1:67" ht="22.5">
      <c r="A72" s="2553" t="s">
        <v>753</v>
      </c>
      <c r="B72" s="2544">
        <v>2</v>
      </c>
      <c r="C72" s="2538">
        <v>0</v>
      </c>
      <c r="D72" s="2555">
        <v>2</v>
      </c>
      <c r="E72" s="2549">
        <v>0</v>
      </c>
      <c r="F72" s="2538">
        <v>0</v>
      </c>
      <c r="G72" s="2555">
        <v>0</v>
      </c>
      <c r="H72" s="2549">
        <v>2</v>
      </c>
      <c r="I72" s="2538">
        <v>3</v>
      </c>
      <c r="J72" s="2555">
        <v>-1</v>
      </c>
      <c r="K72" s="2549">
        <v>1</v>
      </c>
      <c r="L72" s="2538">
        <v>2</v>
      </c>
      <c r="M72" s="2555">
        <v>-1</v>
      </c>
      <c r="N72" s="2556">
        <v>5</v>
      </c>
      <c r="O72" s="2550">
        <v>5</v>
      </c>
      <c r="P72" s="2564">
        <v>0</v>
      </c>
      <c r="R72" s="2553" t="s">
        <v>753</v>
      </c>
      <c r="S72" s="2755">
        <v>1</v>
      </c>
      <c r="T72" s="2756">
        <v>2</v>
      </c>
      <c r="U72" s="2555">
        <f t="shared" si="47"/>
        <v>-1</v>
      </c>
      <c r="V72" s="2549">
        <v>0</v>
      </c>
      <c r="W72" s="2538">
        <v>0</v>
      </c>
      <c r="X72" s="2543">
        <f t="shared" si="48"/>
        <v>0</v>
      </c>
      <c r="Y72" s="2544">
        <v>0</v>
      </c>
      <c r="Z72" s="2538">
        <v>0</v>
      </c>
      <c r="AA72" s="2543">
        <f t="shared" si="49"/>
        <v>0</v>
      </c>
      <c r="AB72" s="2549">
        <v>2</v>
      </c>
      <c r="AC72" s="2538">
        <v>0</v>
      </c>
      <c r="AD72" s="2543">
        <f t="shared" si="50"/>
        <v>2</v>
      </c>
      <c r="AE72" s="2558">
        <f t="shared" si="51"/>
        <v>3</v>
      </c>
      <c r="AF72" s="2559">
        <f t="shared" si="52"/>
        <v>2</v>
      </c>
      <c r="AG72" s="2540">
        <f t="shared" si="53"/>
        <v>1</v>
      </c>
      <c r="AI72" s="2553" t="s">
        <v>753</v>
      </c>
      <c r="AJ72" s="2755">
        <v>0</v>
      </c>
      <c r="AK72" s="2756">
        <v>0</v>
      </c>
      <c r="AL72" s="2555">
        <f t="shared" si="54"/>
        <v>0</v>
      </c>
      <c r="AM72" s="2549">
        <v>1</v>
      </c>
      <c r="AN72" s="2538">
        <v>0</v>
      </c>
      <c r="AO72" s="2543">
        <f t="shared" si="55"/>
        <v>1</v>
      </c>
      <c r="AP72" s="2544">
        <v>3</v>
      </c>
      <c r="AQ72" s="2538">
        <v>2</v>
      </c>
      <c r="AR72" s="2543">
        <f t="shared" si="56"/>
        <v>1</v>
      </c>
      <c r="AS72" s="2549">
        <v>1</v>
      </c>
      <c r="AT72" s="2538">
        <v>0</v>
      </c>
      <c r="AU72" s="2543">
        <f t="shared" si="57"/>
        <v>1</v>
      </c>
      <c r="AV72" s="2558">
        <f t="shared" si="58"/>
        <v>5</v>
      </c>
      <c r="AW72" s="2559">
        <f t="shared" si="59"/>
        <v>2</v>
      </c>
      <c r="AX72" s="2540">
        <f t="shared" si="60"/>
        <v>3</v>
      </c>
      <c r="AY72"/>
      <c r="AZ72" s="2553" t="s">
        <v>753</v>
      </c>
      <c r="BA72" s="2755">
        <v>0</v>
      </c>
      <c r="BB72" s="2756">
        <v>0</v>
      </c>
      <c r="BC72" s="2555">
        <f t="shared" si="61"/>
        <v>0</v>
      </c>
      <c r="BD72" s="2549">
        <v>0</v>
      </c>
      <c r="BE72" s="2538">
        <v>0</v>
      </c>
      <c r="BF72" s="2543">
        <f t="shared" si="62"/>
        <v>0</v>
      </c>
      <c r="BG72" s="2544">
        <v>1</v>
      </c>
      <c r="BH72" s="2538">
        <v>0</v>
      </c>
      <c r="BI72" s="2543">
        <f t="shared" si="63"/>
        <v>1</v>
      </c>
      <c r="BJ72" s="2549">
        <v>3</v>
      </c>
      <c r="BK72" s="2538">
        <v>0</v>
      </c>
      <c r="BL72" s="2543">
        <f t="shared" si="64"/>
        <v>3</v>
      </c>
      <c r="BM72" s="2558">
        <f t="shared" si="65"/>
        <v>4</v>
      </c>
      <c r="BN72" s="2559">
        <f t="shared" si="66"/>
        <v>0</v>
      </c>
      <c r="BO72" s="2540">
        <f t="shared" si="67"/>
        <v>4</v>
      </c>
    </row>
    <row r="73" spans="1:67" ht="24.75" customHeight="1">
      <c r="A73" s="2553" t="s">
        <v>449</v>
      </c>
      <c r="B73" s="2544">
        <v>0</v>
      </c>
      <c r="C73" s="2538">
        <v>1</v>
      </c>
      <c r="D73" s="2555">
        <v>-1</v>
      </c>
      <c r="E73" s="2549">
        <v>1</v>
      </c>
      <c r="F73" s="2538">
        <v>2</v>
      </c>
      <c r="G73" s="2555">
        <v>-1</v>
      </c>
      <c r="H73" s="2549">
        <v>9</v>
      </c>
      <c r="I73" s="2538">
        <v>14</v>
      </c>
      <c r="J73" s="2555">
        <v>-5</v>
      </c>
      <c r="K73" s="2549">
        <v>0</v>
      </c>
      <c r="L73" s="2538">
        <v>0</v>
      </c>
      <c r="M73" s="2555">
        <v>0</v>
      </c>
      <c r="N73" s="2556">
        <v>10</v>
      </c>
      <c r="O73" s="2550">
        <v>17</v>
      </c>
      <c r="P73" s="2564">
        <v>-7</v>
      </c>
      <c r="R73" s="2553" t="s">
        <v>449</v>
      </c>
      <c r="S73" s="2755">
        <v>0</v>
      </c>
      <c r="T73" s="2756">
        <v>0</v>
      </c>
      <c r="U73" s="2555">
        <f t="shared" si="47"/>
        <v>0</v>
      </c>
      <c r="V73" s="2549">
        <v>1</v>
      </c>
      <c r="W73" s="2538">
        <v>0</v>
      </c>
      <c r="X73" s="2543">
        <f t="shared" si="48"/>
        <v>1</v>
      </c>
      <c r="Y73" s="2544">
        <v>17</v>
      </c>
      <c r="Z73" s="2538">
        <v>10</v>
      </c>
      <c r="AA73" s="2543">
        <f t="shared" si="49"/>
        <v>7</v>
      </c>
      <c r="AB73" s="2549">
        <v>0</v>
      </c>
      <c r="AC73" s="2538">
        <v>0</v>
      </c>
      <c r="AD73" s="2543">
        <f t="shared" si="50"/>
        <v>0</v>
      </c>
      <c r="AE73" s="2558">
        <f t="shared" si="51"/>
        <v>18</v>
      </c>
      <c r="AF73" s="2559">
        <f t="shared" si="52"/>
        <v>10</v>
      </c>
      <c r="AG73" s="2540">
        <f t="shared" si="53"/>
        <v>8</v>
      </c>
      <c r="AI73" s="2553" t="s">
        <v>449</v>
      </c>
      <c r="AJ73" s="2755">
        <v>0</v>
      </c>
      <c r="AK73" s="2756">
        <v>0</v>
      </c>
      <c r="AL73" s="2555">
        <f t="shared" si="54"/>
        <v>0</v>
      </c>
      <c r="AM73" s="2549">
        <v>0</v>
      </c>
      <c r="AN73" s="2538">
        <v>0</v>
      </c>
      <c r="AO73" s="2543">
        <f t="shared" si="55"/>
        <v>0</v>
      </c>
      <c r="AP73" s="2544">
        <v>8</v>
      </c>
      <c r="AQ73" s="2538">
        <v>5</v>
      </c>
      <c r="AR73" s="2543">
        <f t="shared" si="56"/>
        <v>3</v>
      </c>
      <c r="AS73" s="2549">
        <v>0</v>
      </c>
      <c r="AT73" s="2538">
        <v>0</v>
      </c>
      <c r="AU73" s="2543">
        <f t="shared" si="57"/>
        <v>0</v>
      </c>
      <c r="AV73" s="2558">
        <f t="shared" si="58"/>
        <v>8</v>
      </c>
      <c r="AW73" s="2559">
        <f t="shared" si="59"/>
        <v>5</v>
      </c>
      <c r="AX73" s="2540">
        <f t="shared" si="60"/>
        <v>3</v>
      </c>
      <c r="AY73"/>
      <c r="AZ73" s="2553" t="s">
        <v>449</v>
      </c>
      <c r="BA73" s="2755">
        <v>0</v>
      </c>
      <c r="BB73" s="2756">
        <v>0</v>
      </c>
      <c r="BC73" s="2555">
        <f t="shared" si="61"/>
        <v>0</v>
      </c>
      <c r="BD73" s="2549">
        <v>0</v>
      </c>
      <c r="BE73" s="2538">
        <v>0</v>
      </c>
      <c r="BF73" s="2543">
        <f t="shared" si="62"/>
        <v>0</v>
      </c>
      <c r="BG73" s="2544">
        <v>5</v>
      </c>
      <c r="BH73" s="2538">
        <v>5</v>
      </c>
      <c r="BI73" s="2543">
        <f t="shared" si="63"/>
        <v>0</v>
      </c>
      <c r="BJ73" s="2549">
        <v>0</v>
      </c>
      <c r="BK73" s="2538">
        <v>0</v>
      </c>
      <c r="BL73" s="2543">
        <f t="shared" si="64"/>
        <v>0</v>
      </c>
      <c r="BM73" s="2558">
        <f t="shared" si="65"/>
        <v>5</v>
      </c>
      <c r="BN73" s="2559">
        <f t="shared" si="66"/>
        <v>5</v>
      </c>
      <c r="BO73" s="2540">
        <f t="shared" si="67"/>
        <v>0</v>
      </c>
    </row>
    <row r="74" spans="1:67">
      <c r="A74" s="2553" t="s">
        <v>450</v>
      </c>
      <c r="B74" s="2544">
        <v>21</v>
      </c>
      <c r="C74" s="2538">
        <v>4</v>
      </c>
      <c r="D74" s="2555">
        <v>17</v>
      </c>
      <c r="E74" s="2549">
        <v>5</v>
      </c>
      <c r="F74" s="2538">
        <v>0</v>
      </c>
      <c r="G74" s="2555">
        <v>5</v>
      </c>
      <c r="H74" s="2549">
        <v>16</v>
      </c>
      <c r="I74" s="2538">
        <v>0</v>
      </c>
      <c r="J74" s="2555">
        <v>16</v>
      </c>
      <c r="K74" s="2549">
        <v>3</v>
      </c>
      <c r="L74" s="2538">
        <v>1</v>
      </c>
      <c r="M74" s="2555">
        <v>2</v>
      </c>
      <c r="N74" s="2556">
        <v>45</v>
      </c>
      <c r="O74" s="2550">
        <v>5</v>
      </c>
      <c r="P74" s="2564">
        <v>40</v>
      </c>
      <c r="R74" s="2553" t="s">
        <v>450</v>
      </c>
      <c r="S74" s="2755">
        <v>18</v>
      </c>
      <c r="T74" s="2756">
        <v>1</v>
      </c>
      <c r="U74" s="2555">
        <f t="shared" si="47"/>
        <v>17</v>
      </c>
      <c r="V74" s="2549">
        <v>10</v>
      </c>
      <c r="W74" s="2538">
        <v>0</v>
      </c>
      <c r="X74" s="2543">
        <f t="shared" si="48"/>
        <v>10</v>
      </c>
      <c r="Y74" s="2544">
        <v>17</v>
      </c>
      <c r="Z74" s="2538">
        <v>0</v>
      </c>
      <c r="AA74" s="2543">
        <f t="shared" si="49"/>
        <v>17</v>
      </c>
      <c r="AB74" s="2549">
        <v>2</v>
      </c>
      <c r="AC74" s="2538">
        <v>0</v>
      </c>
      <c r="AD74" s="2543">
        <f t="shared" si="50"/>
        <v>2</v>
      </c>
      <c r="AE74" s="2558">
        <f t="shared" si="51"/>
        <v>47</v>
      </c>
      <c r="AF74" s="2559">
        <f t="shared" si="52"/>
        <v>1</v>
      </c>
      <c r="AG74" s="2540">
        <f t="shared" si="53"/>
        <v>46</v>
      </c>
      <c r="AI74" s="2553" t="s">
        <v>450</v>
      </c>
      <c r="AJ74" s="2755">
        <v>14</v>
      </c>
      <c r="AK74" s="2756">
        <v>0</v>
      </c>
      <c r="AL74" s="2555">
        <f t="shared" si="54"/>
        <v>14</v>
      </c>
      <c r="AM74" s="2549">
        <v>6</v>
      </c>
      <c r="AN74" s="2538">
        <v>0</v>
      </c>
      <c r="AO74" s="2543">
        <f t="shared" si="55"/>
        <v>6</v>
      </c>
      <c r="AP74" s="2544">
        <v>13</v>
      </c>
      <c r="AQ74" s="2538">
        <v>3</v>
      </c>
      <c r="AR74" s="2543">
        <f t="shared" si="56"/>
        <v>10</v>
      </c>
      <c r="AS74" s="2549">
        <v>3</v>
      </c>
      <c r="AT74" s="2538">
        <v>0</v>
      </c>
      <c r="AU74" s="2543">
        <f t="shared" si="57"/>
        <v>3</v>
      </c>
      <c r="AV74" s="2558">
        <f t="shared" si="58"/>
        <v>36</v>
      </c>
      <c r="AW74" s="2559">
        <f t="shared" si="59"/>
        <v>3</v>
      </c>
      <c r="AX74" s="2540">
        <f t="shared" si="60"/>
        <v>33</v>
      </c>
      <c r="AY74"/>
      <c r="AZ74" s="2553" t="s">
        <v>450</v>
      </c>
      <c r="BA74" s="2755">
        <v>21</v>
      </c>
      <c r="BB74" s="2756">
        <v>1</v>
      </c>
      <c r="BC74" s="2555">
        <f t="shared" si="61"/>
        <v>20</v>
      </c>
      <c r="BD74" s="2549">
        <v>11</v>
      </c>
      <c r="BE74" s="2538">
        <v>2</v>
      </c>
      <c r="BF74" s="2543">
        <f t="shared" si="62"/>
        <v>9</v>
      </c>
      <c r="BG74" s="2544">
        <v>10</v>
      </c>
      <c r="BH74" s="2538">
        <v>2</v>
      </c>
      <c r="BI74" s="2543">
        <f t="shared" si="63"/>
        <v>8</v>
      </c>
      <c r="BJ74" s="2549">
        <v>0</v>
      </c>
      <c r="BK74" s="2538">
        <v>0</v>
      </c>
      <c r="BL74" s="2543">
        <f t="shared" si="64"/>
        <v>0</v>
      </c>
      <c r="BM74" s="2558">
        <f t="shared" si="65"/>
        <v>42</v>
      </c>
      <c r="BN74" s="2559">
        <f t="shared" si="66"/>
        <v>5</v>
      </c>
      <c r="BO74" s="2540">
        <f t="shared" si="67"/>
        <v>37</v>
      </c>
    </row>
    <row r="75" spans="1:67" ht="21.75" customHeight="1" thickBot="1">
      <c r="A75" s="2554" t="s">
        <v>152</v>
      </c>
      <c r="B75" s="2545">
        <v>44</v>
      </c>
      <c r="C75" s="2539">
        <v>25</v>
      </c>
      <c r="D75" s="2509">
        <f>SUM(D55:D74)</f>
        <v>19</v>
      </c>
      <c r="E75" s="2541">
        <v>26</v>
      </c>
      <c r="F75" s="2539">
        <v>22</v>
      </c>
      <c r="G75" s="2509">
        <f>SUM(G55:G74)</f>
        <v>4</v>
      </c>
      <c r="H75" s="2541">
        <v>227</v>
      </c>
      <c r="I75" s="2539">
        <v>284</v>
      </c>
      <c r="J75" s="2509">
        <f>SUM(J55:J74)</f>
        <v>-57</v>
      </c>
      <c r="K75" s="2541">
        <v>8</v>
      </c>
      <c r="L75" s="2539">
        <v>8</v>
      </c>
      <c r="M75" s="2509">
        <f>SUM(M55:M74)</f>
        <v>0</v>
      </c>
      <c r="N75" s="2541">
        <v>305</v>
      </c>
      <c r="O75" s="2551">
        <v>339</v>
      </c>
      <c r="P75" s="2509">
        <f>SUM(P55:P74)</f>
        <v>-34</v>
      </c>
      <c r="R75" s="2554" t="s">
        <v>152</v>
      </c>
      <c r="S75" s="2545">
        <f t="shared" ref="S75:U75" si="68">SUM(S55:S74)</f>
        <v>27</v>
      </c>
      <c r="T75" s="2551">
        <f t="shared" si="68"/>
        <v>15</v>
      </c>
      <c r="U75" s="2509">
        <f t="shared" si="68"/>
        <v>12</v>
      </c>
      <c r="V75" s="2541">
        <f t="shared" ref="V75:W75" si="69">SUM(V55:V74)</f>
        <v>21</v>
      </c>
      <c r="W75" s="2539">
        <f t="shared" si="69"/>
        <v>10</v>
      </c>
      <c r="X75" s="2509">
        <f t="shared" si="48"/>
        <v>11</v>
      </c>
      <c r="Y75" s="2541">
        <f t="shared" ref="Y75:Z75" si="70">SUM(Y55:Y74)</f>
        <v>167</v>
      </c>
      <c r="Z75" s="2539">
        <f t="shared" si="70"/>
        <v>112</v>
      </c>
      <c r="AA75" s="2509">
        <f>Y75-Z75</f>
        <v>55</v>
      </c>
      <c r="AB75" s="2541">
        <f t="shared" ref="AB75:AC75" si="71">SUM(AB55:AB74)</f>
        <v>6</v>
      </c>
      <c r="AC75" s="2539">
        <f t="shared" si="71"/>
        <v>3</v>
      </c>
      <c r="AD75" s="2509">
        <f t="shared" si="50"/>
        <v>3</v>
      </c>
      <c r="AE75" s="2541">
        <f t="shared" si="51"/>
        <v>221</v>
      </c>
      <c r="AF75" s="2539">
        <f t="shared" si="52"/>
        <v>140</v>
      </c>
      <c r="AG75" s="2539">
        <f t="shared" si="53"/>
        <v>81</v>
      </c>
      <c r="AI75" s="2554" t="s">
        <v>152</v>
      </c>
      <c r="AJ75" s="2545">
        <f t="shared" ref="AJ75:AN75" si="72">SUM(AJ55:AJ74)</f>
        <v>19</v>
      </c>
      <c r="AK75" s="2551">
        <f t="shared" si="72"/>
        <v>10</v>
      </c>
      <c r="AL75" s="2509">
        <f t="shared" si="72"/>
        <v>9</v>
      </c>
      <c r="AM75" s="2541">
        <f t="shared" si="72"/>
        <v>11</v>
      </c>
      <c r="AN75" s="2539">
        <f t="shared" si="72"/>
        <v>15</v>
      </c>
      <c r="AO75" s="2509">
        <f t="shared" si="55"/>
        <v>-4</v>
      </c>
      <c r="AP75" s="2541">
        <f t="shared" ref="AP75:AQ75" si="73">SUM(AP55:AP74)</f>
        <v>121</v>
      </c>
      <c r="AQ75" s="2539">
        <f t="shared" si="73"/>
        <v>89</v>
      </c>
      <c r="AR75" s="2509">
        <f>AP75-AQ75</f>
        <v>32</v>
      </c>
      <c r="AS75" s="2541">
        <f t="shared" ref="AS75:AT75" si="74">SUM(AS55:AS74)</f>
        <v>7</v>
      </c>
      <c r="AT75" s="2539">
        <f t="shared" si="74"/>
        <v>4</v>
      </c>
      <c r="AU75" s="2509">
        <f t="shared" si="57"/>
        <v>3</v>
      </c>
      <c r="AV75" s="2541">
        <f t="shared" si="58"/>
        <v>158</v>
      </c>
      <c r="AW75" s="2539">
        <f t="shared" si="59"/>
        <v>118</v>
      </c>
      <c r="AX75" s="2539">
        <f t="shared" si="60"/>
        <v>40</v>
      </c>
      <c r="AY75"/>
      <c r="AZ75" s="2554" t="s">
        <v>152</v>
      </c>
      <c r="BA75" s="2545">
        <f t="shared" ref="BA75:BE75" si="75">SUM(BA55:BA74)</f>
        <v>32</v>
      </c>
      <c r="BB75" s="2551">
        <f t="shared" si="75"/>
        <v>25</v>
      </c>
      <c r="BC75" s="2509">
        <f t="shared" si="75"/>
        <v>7</v>
      </c>
      <c r="BD75" s="2541">
        <f t="shared" si="75"/>
        <v>20</v>
      </c>
      <c r="BE75" s="2539">
        <f t="shared" si="75"/>
        <v>48</v>
      </c>
      <c r="BF75" s="2509">
        <f t="shared" si="62"/>
        <v>-28</v>
      </c>
      <c r="BG75" s="2541">
        <f t="shared" ref="BG75:BH75" si="76">SUM(BG55:BG74)</f>
        <v>119</v>
      </c>
      <c r="BH75" s="2539">
        <f t="shared" si="76"/>
        <v>124</v>
      </c>
      <c r="BI75" s="2509">
        <f>BG75-BH75</f>
        <v>-5</v>
      </c>
      <c r="BJ75" s="2541">
        <f t="shared" ref="BJ75:BK75" si="77">SUM(BJ55:BJ74)</f>
        <v>4</v>
      </c>
      <c r="BK75" s="2539">
        <f t="shared" si="77"/>
        <v>7</v>
      </c>
      <c r="BL75" s="2509">
        <f t="shared" si="64"/>
        <v>-3</v>
      </c>
      <c r="BM75" s="2541">
        <f t="shared" si="65"/>
        <v>175</v>
      </c>
      <c r="BN75" s="2539">
        <f t="shared" si="66"/>
        <v>204</v>
      </c>
      <c r="BO75" s="2539">
        <f t="shared" si="67"/>
        <v>-29</v>
      </c>
    </row>
    <row r="76" spans="1:67" s="195" customFormat="1" ht="21.75" customHeight="1">
      <c r="A76" s="2757"/>
      <c r="B76" s="2758"/>
      <c r="C76" s="2758"/>
      <c r="D76" s="2758"/>
      <c r="E76" s="2758"/>
      <c r="F76" s="2758"/>
      <c r="G76" s="2758"/>
      <c r="H76" s="2758"/>
      <c r="I76" s="2758"/>
      <c r="J76" s="2758"/>
      <c r="K76" s="2758"/>
      <c r="L76" s="2758"/>
      <c r="M76" s="2758"/>
      <c r="N76" s="2758"/>
      <c r="O76" s="2758"/>
      <c r="P76" s="2758"/>
      <c r="Q76" s="245"/>
      <c r="R76" s="2757"/>
      <c r="S76" s="2759"/>
      <c r="T76" s="2759"/>
      <c r="U76" s="2759"/>
      <c r="V76" s="2759"/>
      <c r="W76" s="2759"/>
      <c r="X76" s="2759"/>
      <c r="Y76" s="2759"/>
      <c r="Z76" s="2759"/>
      <c r="AA76" s="2759"/>
      <c r="AB76" s="2759"/>
      <c r="AC76" s="2759"/>
      <c r="AD76" s="2759"/>
      <c r="AE76" s="2759"/>
      <c r="AF76" s="2759"/>
      <c r="AG76" s="2760"/>
      <c r="AH76" s="245"/>
      <c r="AI76" s="245"/>
    </row>
    <row r="77" spans="1:67" ht="15.75" thickBot="1">
      <c r="A77" s="245"/>
      <c r="R77" s="1239"/>
      <c r="S77" s="4417" t="s">
        <v>159</v>
      </c>
      <c r="T77" s="4431"/>
      <c r="U77" s="4431"/>
      <c r="V77" s="4431"/>
      <c r="W77" s="4431"/>
      <c r="X77" s="4431"/>
      <c r="Y77" s="4431"/>
      <c r="Z77" s="4431"/>
      <c r="AA77" s="4431"/>
      <c r="AB77" s="4431"/>
      <c r="AC77" s="4431"/>
      <c r="AD77" s="4431"/>
      <c r="AE77" s="4431"/>
      <c r="AF77" s="4431"/>
      <c r="AG77" s="4432"/>
      <c r="AI77" s="4427" t="s">
        <v>848</v>
      </c>
      <c r="AJ77" s="2537"/>
      <c r="AK77" s="2537" t="s">
        <v>848</v>
      </c>
      <c r="AL77" s="2537"/>
      <c r="AM77" s="2537" t="s">
        <v>848</v>
      </c>
      <c r="AN77" s="2537" t="s">
        <v>848</v>
      </c>
      <c r="AO77" s="2537"/>
      <c r="AP77" s="2537" t="s">
        <v>848</v>
      </c>
      <c r="AQ77" s="2537" t="s">
        <v>848</v>
      </c>
      <c r="AR77" s="2537"/>
      <c r="AS77" s="2537" t="s">
        <v>848</v>
      </c>
      <c r="AT77" s="2537" t="s">
        <v>848</v>
      </c>
      <c r="AU77" s="2537"/>
      <c r="AV77" s="2537" t="s">
        <v>848</v>
      </c>
      <c r="AW77" s="2537" t="s">
        <v>848</v>
      </c>
      <c r="AX77" s="2536"/>
    </row>
    <row r="78" spans="1:67" ht="24" customHeight="1" thickBot="1">
      <c r="A78" s="1934" t="s">
        <v>826</v>
      </c>
      <c r="B78" s="4414" t="s">
        <v>160</v>
      </c>
      <c r="C78" s="4415"/>
      <c r="D78" s="4416"/>
      <c r="E78" s="4414" t="s">
        <v>161</v>
      </c>
      <c r="F78" s="4415"/>
      <c r="G78" s="4416"/>
      <c r="H78" s="4414" t="s">
        <v>163</v>
      </c>
      <c r="I78" s="4415"/>
      <c r="J78" s="4416"/>
      <c r="K78" s="4414" t="s">
        <v>164</v>
      </c>
      <c r="L78" s="4415"/>
      <c r="M78" s="4416"/>
      <c r="N78" s="4414" t="s">
        <v>152</v>
      </c>
      <c r="O78" s="4415"/>
      <c r="P78" s="4416"/>
      <c r="R78" s="1934" t="s">
        <v>839</v>
      </c>
      <c r="S78" s="4414" t="s">
        <v>160</v>
      </c>
      <c r="T78" s="4415"/>
      <c r="U78" s="4416"/>
      <c r="V78" s="4414" t="s">
        <v>161</v>
      </c>
      <c r="W78" s="4415"/>
      <c r="X78" s="4416"/>
      <c r="Y78" s="4414" t="s">
        <v>163</v>
      </c>
      <c r="Z78" s="4415"/>
      <c r="AA78" s="4416"/>
      <c r="AB78" s="4414" t="s">
        <v>164</v>
      </c>
      <c r="AC78" s="4415"/>
      <c r="AD78" s="4416"/>
      <c r="AE78" s="4414" t="s">
        <v>152</v>
      </c>
      <c r="AF78" s="4415"/>
      <c r="AG78" s="4416"/>
      <c r="AI78" s="4428" t="s">
        <v>849</v>
      </c>
      <c r="AJ78" s="4408" t="s">
        <v>850</v>
      </c>
      <c r="AK78" s="4409" t="s">
        <v>848</v>
      </c>
      <c r="AL78" s="4422"/>
      <c r="AM78" s="4408" t="s">
        <v>851</v>
      </c>
      <c r="AN78" s="4409" t="s">
        <v>848</v>
      </c>
      <c r="AO78" s="4422"/>
      <c r="AP78" s="4408" t="s">
        <v>852</v>
      </c>
      <c r="AQ78" s="4409" t="s">
        <v>848</v>
      </c>
      <c r="AR78" s="4422"/>
      <c r="AS78" s="4408" t="s">
        <v>853</v>
      </c>
      <c r="AT78" s="4409" t="s">
        <v>848</v>
      </c>
      <c r="AU78" s="4422"/>
      <c r="AV78" s="4411" t="s">
        <v>152</v>
      </c>
      <c r="AW78" s="4429"/>
      <c r="AX78" s="4430"/>
      <c r="AY78"/>
      <c r="AZ78" s="2535" t="s">
        <v>854</v>
      </c>
      <c r="BA78" s="4423" t="s">
        <v>850</v>
      </c>
      <c r="BB78" s="4424" t="s">
        <v>848</v>
      </c>
      <c r="BC78" s="4422"/>
      <c r="BD78" s="4424" t="s">
        <v>851</v>
      </c>
      <c r="BE78" s="4424" t="s">
        <v>848</v>
      </c>
      <c r="BF78" s="4426"/>
      <c r="BG78" s="4425" t="s">
        <v>852</v>
      </c>
      <c r="BH78" s="4424" t="s">
        <v>848</v>
      </c>
      <c r="BI78" s="4422"/>
      <c r="BJ78" s="4423" t="s">
        <v>853</v>
      </c>
      <c r="BK78" s="4424" t="s">
        <v>848</v>
      </c>
      <c r="BL78" s="4422"/>
      <c r="BM78" s="4420" t="s">
        <v>152</v>
      </c>
      <c r="BN78" s="4421"/>
      <c r="BO78" s="4422"/>
    </row>
    <row r="79" spans="1:67" s="3" customFormat="1" ht="48.75" customHeight="1" thickBot="1">
      <c r="A79" s="2317" t="s">
        <v>612</v>
      </c>
      <c r="B79" s="474" t="s">
        <v>165</v>
      </c>
      <c r="C79" s="583" t="s">
        <v>166</v>
      </c>
      <c r="D79" s="1855" t="s">
        <v>167</v>
      </c>
      <c r="E79" s="475" t="s">
        <v>165</v>
      </c>
      <c r="F79" s="475" t="s">
        <v>166</v>
      </c>
      <c r="G79" s="583" t="s">
        <v>167</v>
      </c>
      <c r="H79" s="474" t="s">
        <v>165</v>
      </c>
      <c r="I79" s="475" t="s">
        <v>166</v>
      </c>
      <c r="J79" s="1855" t="s">
        <v>167</v>
      </c>
      <c r="K79" s="475" t="s">
        <v>165</v>
      </c>
      <c r="L79" s="475" t="s">
        <v>166</v>
      </c>
      <c r="M79" s="583" t="s">
        <v>167</v>
      </c>
      <c r="N79" s="474" t="s">
        <v>165</v>
      </c>
      <c r="O79" s="583" t="s">
        <v>166</v>
      </c>
      <c r="P79" s="1855" t="s">
        <v>167</v>
      </c>
      <c r="R79" s="2317" t="s">
        <v>612</v>
      </c>
      <c r="S79" s="474" t="s">
        <v>165</v>
      </c>
      <c r="T79" s="583" t="s">
        <v>166</v>
      </c>
      <c r="U79" s="1855" t="s">
        <v>167</v>
      </c>
      <c r="V79" s="475" t="s">
        <v>165</v>
      </c>
      <c r="W79" s="475" t="s">
        <v>166</v>
      </c>
      <c r="X79" s="583" t="s">
        <v>167</v>
      </c>
      <c r="Y79" s="474" t="s">
        <v>165</v>
      </c>
      <c r="Z79" s="475" t="s">
        <v>166</v>
      </c>
      <c r="AA79" s="1855" t="s">
        <v>167</v>
      </c>
      <c r="AB79" s="475" t="s">
        <v>165</v>
      </c>
      <c r="AC79" s="475" t="s">
        <v>166</v>
      </c>
      <c r="AD79" s="583" t="s">
        <v>167</v>
      </c>
      <c r="AE79" s="474" t="s">
        <v>165</v>
      </c>
      <c r="AF79" s="583" t="s">
        <v>166</v>
      </c>
      <c r="AG79" s="1855" t="s">
        <v>167</v>
      </c>
      <c r="AI79" s="2501" t="s">
        <v>612</v>
      </c>
      <c r="AJ79" s="2512" t="s">
        <v>165</v>
      </c>
      <c r="AK79" s="2513" t="s">
        <v>166</v>
      </c>
      <c r="AL79" s="2514" t="s">
        <v>167</v>
      </c>
      <c r="AM79" s="2515" t="s">
        <v>165</v>
      </c>
      <c r="AN79" s="2513" t="s">
        <v>166</v>
      </c>
      <c r="AO79" s="2514" t="s">
        <v>167</v>
      </c>
      <c r="AP79" s="2515" t="s">
        <v>165</v>
      </c>
      <c r="AQ79" s="2513" t="s">
        <v>166</v>
      </c>
      <c r="AR79" s="2514" t="s">
        <v>167</v>
      </c>
      <c r="AS79" s="2515" t="s">
        <v>165</v>
      </c>
      <c r="AT79" s="2513" t="s">
        <v>166</v>
      </c>
      <c r="AU79" s="2514" t="s">
        <v>167</v>
      </c>
      <c r="AV79" s="2515" t="s">
        <v>165</v>
      </c>
      <c r="AW79" s="2513" t="s">
        <v>166</v>
      </c>
      <c r="AX79" s="2516" t="s">
        <v>167</v>
      </c>
      <c r="AZ79" s="2534" t="s">
        <v>612</v>
      </c>
      <c r="BA79" s="2529" t="s">
        <v>165</v>
      </c>
      <c r="BB79" s="2530" t="s">
        <v>166</v>
      </c>
      <c r="BC79" s="2531" t="s">
        <v>167</v>
      </c>
      <c r="BD79" s="2532" t="s">
        <v>165</v>
      </c>
      <c r="BE79" s="2530" t="s">
        <v>166</v>
      </c>
      <c r="BF79" s="2533" t="s">
        <v>167</v>
      </c>
      <c r="BG79" s="2532" t="s">
        <v>165</v>
      </c>
      <c r="BH79" s="2530" t="s">
        <v>166</v>
      </c>
      <c r="BI79" s="2533" t="s">
        <v>167</v>
      </c>
      <c r="BJ79" s="2529" t="s">
        <v>165</v>
      </c>
      <c r="BK79" s="2530" t="s">
        <v>166</v>
      </c>
      <c r="BL79" s="2531" t="s">
        <v>167</v>
      </c>
      <c r="BM79" s="2532" t="s">
        <v>165</v>
      </c>
      <c r="BN79" s="2530" t="s">
        <v>166</v>
      </c>
      <c r="BO79" s="2531" t="s">
        <v>167</v>
      </c>
    </row>
    <row r="80" spans="1:67">
      <c r="A80" s="795" t="s">
        <v>433</v>
      </c>
      <c r="B80" s="1941">
        <v>1</v>
      </c>
      <c r="C80" s="2318">
        <v>0</v>
      </c>
      <c r="D80" s="1942">
        <f>B80-C80</f>
        <v>1</v>
      </c>
      <c r="E80" s="2319">
        <v>3</v>
      </c>
      <c r="F80" s="2318">
        <v>2</v>
      </c>
      <c r="G80" s="2320">
        <f>E80-F80</f>
        <v>1</v>
      </c>
      <c r="H80" s="1941">
        <v>20</v>
      </c>
      <c r="I80" s="2318">
        <v>91</v>
      </c>
      <c r="J80" s="1942">
        <f>H80-I80</f>
        <v>-71</v>
      </c>
      <c r="K80" s="2450">
        <v>0</v>
      </c>
      <c r="L80" s="2451">
        <v>1</v>
      </c>
      <c r="M80" s="2320">
        <f>K80-L80</f>
        <v>-1</v>
      </c>
      <c r="N80" s="1948">
        <f>B80+E80+H80+K80</f>
        <v>24</v>
      </c>
      <c r="O80" s="2321">
        <f>C80+F80+I80+L80</f>
        <v>94</v>
      </c>
      <c r="P80" s="1527">
        <f>N80-O80</f>
        <v>-70</v>
      </c>
      <c r="R80" s="795" t="s">
        <v>433</v>
      </c>
      <c r="S80" s="1941">
        <v>0</v>
      </c>
      <c r="T80" s="2318">
        <v>0</v>
      </c>
      <c r="U80" s="1942">
        <v>0</v>
      </c>
      <c r="V80" s="2319">
        <v>1</v>
      </c>
      <c r="W80" s="2318">
        <v>1</v>
      </c>
      <c r="X80" s="2320">
        <v>0</v>
      </c>
      <c r="Y80" s="1941">
        <v>18</v>
      </c>
      <c r="Z80" s="2318">
        <v>12</v>
      </c>
      <c r="AA80" s="1942">
        <v>6</v>
      </c>
      <c r="AB80" s="2450">
        <v>0</v>
      </c>
      <c r="AC80" s="2451">
        <v>0</v>
      </c>
      <c r="AD80" s="2320">
        <v>0</v>
      </c>
      <c r="AE80" s="1948">
        <f>S80+V80+Y80+AB80</f>
        <v>19</v>
      </c>
      <c r="AF80" s="2321">
        <f>T80+W80+Z80+AC80</f>
        <v>13</v>
      </c>
      <c r="AG80" s="1527">
        <f>AE80-AF80</f>
        <v>6</v>
      </c>
      <c r="AI80" s="2502" t="s">
        <v>433</v>
      </c>
      <c r="AJ80" s="2504">
        <v>0</v>
      </c>
      <c r="AK80" s="2496">
        <v>0</v>
      </c>
      <c r="AL80" s="2508">
        <v>0</v>
      </c>
      <c r="AM80" s="2506">
        <v>1</v>
      </c>
      <c r="AN80" s="2496">
        <v>1</v>
      </c>
      <c r="AO80" s="2508">
        <v>0</v>
      </c>
      <c r="AP80" s="2506">
        <v>4</v>
      </c>
      <c r="AQ80" s="2496">
        <v>8</v>
      </c>
      <c r="AR80" s="2508">
        <v>-4</v>
      </c>
      <c r="AS80" s="2506">
        <v>0</v>
      </c>
      <c r="AT80" s="2496">
        <v>0</v>
      </c>
      <c r="AU80" s="2508">
        <v>0</v>
      </c>
      <c r="AV80" s="2510">
        <v>5</v>
      </c>
      <c r="AW80" s="2497">
        <v>9</v>
      </c>
      <c r="AX80" s="2498">
        <v>-4</v>
      </c>
      <c r="AY80"/>
      <c r="AZ80" s="2522" t="s">
        <v>433</v>
      </c>
      <c r="BA80" s="2526">
        <v>1</v>
      </c>
      <c r="BB80" s="2518">
        <v>0</v>
      </c>
      <c r="BC80" s="2519">
        <v>1</v>
      </c>
      <c r="BD80" s="2524">
        <v>0</v>
      </c>
      <c r="BE80" s="2518">
        <v>0</v>
      </c>
      <c r="BF80" s="2519">
        <v>0</v>
      </c>
      <c r="BG80" s="2524">
        <v>9</v>
      </c>
      <c r="BH80" s="2518">
        <v>11</v>
      </c>
      <c r="BI80" s="2519">
        <v>-2</v>
      </c>
      <c r="BJ80" s="2526">
        <v>0</v>
      </c>
      <c r="BK80" s="2518">
        <v>0</v>
      </c>
      <c r="BL80" s="2519">
        <v>0</v>
      </c>
      <c r="BM80" s="2528">
        <v>10</v>
      </c>
      <c r="BN80" s="2517">
        <v>11</v>
      </c>
      <c r="BO80" s="2519">
        <v>-1</v>
      </c>
    </row>
    <row r="81" spans="1:67">
      <c r="A81" s="1935" t="s">
        <v>434</v>
      </c>
      <c r="B81" s="1943">
        <v>0</v>
      </c>
      <c r="C81" s="1214">
        <v>1</v>
      </c>
      <c r="D81" s="1942">
        <f>B81-C81</f>
        <v>-1</v>
      </c>
      <c r="E81" s="2452">
        <v>0</v>
      </c>
      <c r="F81" s="1214">
        <v>0</v>
      </c>
      <c r="G81" s="2320">
        <f>E81-F81</f>
        <v>0</v>
      </c>
      <c r="H81" s="1943">
        <v>0</v>
      </c>
      <c r="I81" s="1214">
        <v>0</v>
      </c>
      <c r="J81" s="1942">
        <f>H81-I81</f>
        <v>0</v>
      </c>
      <c r="K81" s="2453">
        <v>0</v>
      </c>
      <c r="L81" s="2454">
        <v>0</v>
      </c>
      <c r="M81" s="2320">
        <f>K81-L81</f>
        <v>0</v>
      </c>
      <c r="N81" s="1948">
        <f>B81+E81+H81+K81</f>
        <v>0</v>
      </c>
      <c r="O81" s="2321">
        <f>C81+F81+I81+L81</f>
        <v>1</v>
      </c>
      <c r="P81" s="1527">
        <f>N81-O81</f>
        <v>-1</v>
      </c>
      <c r="R81" s="1935" t="s">
        <v>434</v>
      </c>
      <c r="S81" s="1943">
        <v>0</v>
      </c>
      <c r="T81" s="1214">
        <v>0</v>
      </c>
      <c r="U81" s="1942">
        <v>0</v>
      </c>
      <c r="V81" s="2452">
        <v>0</v>
      </c>
      <c r="W81" s="1214">
        <v>0</v>
      </c>
      <c r="X81" s="2320">
        <v>0</v>
      </c>
      <c r="Y81" s="1943">
        <v>0</v>
      </c>
      <c r="Z81" s="1214">
        <v>0</v>
      </c>
      <c r="AA81" s="1942">
        <v>0</v>
      </c>
      <c r="AB81" s="2453">
        <v>0</v>
      </c>
      <c r="AC81" s="2454">
        <v>0</v>
      </c>
      <c r="AD81" s="2320">
        <v>0</v>
      </c>
      <c r="AE81" s="1948">
        <f>S81+V81+Y81+AB81</f>
        <v>0</v>
      </c>
      <c r="AF81" s="2321">
        <f>T81+W81+Z81+AC81</f>
        <v>0</v>
      </c>
      <c r="AG81" s="1527">
        <f>AE81-AF81</f>
        <v>0</v>
      </c>
      <c r="AI81" s="2502" t="s">
        <v>434</v>
      </c>
      <c r="AJ81" s="2504">
        <v>0</v>
      </c>
      <c r="AK81" s="2496">
        <v>0</v>
      </c>
      <c r="AL81" s="2508">
        <v>0</v>
      </c>
      <c r="AM81" s="2506">
        <v>0</v>
      </c>
      <c r="AN81" s="2496">
        <v>0</v>
      </c>
      <c r="AO81" s="2508">
        <v>0</v>
      </c>
      <c r="AP81" s="2506">
        <v>0</v>
      </c>
      <c r="AQ81" s="2496">
        <v>0</v>
      </c>
      <c r="AR81" s="2508">
        <v>0</v>
      </c>
      <c r="AS81" s="2506">
        <v>0</v>
      </c>
      <c r="AT81" s="2496">
        <v>0</v>
      </c>
      <c r="AU81" s="2508">
        <v>0</v>
      </c>
      <c r="AV81" s="2510">
        <v>0</v>
      </c>
      <c r="AW81" s="2497">
        <v>0</v>
      </c>
      <c r="AX81" s="2498">
        <v>0</v>
      </c>
      <c r="AY81"/>
      <c r="AZ81" s="2522" t="s">
        <v>434</v>
      </c>
      <c r="BA81" s="2526">
        <v>0</v>
      </c>
      <c r="BB81" s="2518">
        <v>0</v>
      </c>
      <c r="BC81" s="2519">
        <v>0</v>
      </c>
      <c r="BD81" s="2524">
        <v>0</v>
      </c>
      <c r="BE81" s="2518">
        <v>0</v>
      </c>
      <c r="BF81" s="2519">
        <v>0</v>
      </c>
      <c r="BG81" s="2524">
        <v>0</v>
      </c>
      <c r="BH81" s="2518">
        <v>0</v>
      </c>
      <c r="BI81" s="2519">
        <v>0</v>
      </c>
      <c r="BJ81" s="2526">
        <v>0</v>
      </c>
      <c r="BK81" s="2518">
        <v>0</v>
      </c>
      <c r="BL81" s="2519">
        <v>0</v>
      </c>
      <c r="BM81" s="2528">
        <v>0</v>
      </c>
      <c r="BN81" s="2517">
        <v>0</v>
      </c>
      <c r="BO81" s="2519">
        <v>0</v>
      </c>
    </row>
    <row r="82" spans="1:67" s="142" customFormat="1">
      <c r="A82" s="1935" t="s">
        <v>435</v>
      </c>
      <c r="B82" s="1943">
        <v>0</v>
      </c>
      <c r="C82" s="1214">
        <v>4</v>
      </c>
      <c r="D82" s="1942">
        <f>B82-C82</f>
        <v>-4</v>
      </c>
      <c r="E82" s="2452">
        <v>4</v>
      </c>
      <c r="F82" s="1214">
        <v>3</v>
      </c>
      <c r="G82" s="2320">
        <f t="shared" ref="G82:G93" si="78">E82-F82</f>
        <v>1</v>
      </c>
      <c r="H82" s="1943">
        <v>8</v>
      </c>
      <c r="I82" s="1214">
        <v>17</v>
      </c>
      <c r="J82" s="1942">
        <f t="shared" ref="J82:J101" si="79">H82-I82</f>
        <v>-9</v>
      </c>
      <c r="K82" s="2453">
        <v>0</v>
      </c>
      <c r="L82" s="2454">
        <v>0</v>
      </c>
      <c r="M82" s="2320">
        <f t="shared" ref="M82:M101" si="80">K82-L82</f>
        <v>0</v>
      </c>
      <c r="N82" s="1948">
        <f t="shared" ref="N82:N93" si="81">B82+E82+H82+K82</f>
        <v>12</v>
      </c>
      <c r="O82" s="2321">
        <f t="shared" ref="O82:O101" si="82">C82+F82+I82+L82</f>
        <v>24</v>
      </c>
      <c r="P82" s="1527">
        <f t="shared" ref="P82:P101" si="83">N82-O82</f>
        <v>-12</v>
      </c>
      <c r="Q82" s="141"/>
      <c r="R82" s="1935" t="s">
        <v>435</v>
      </c>
      <c r="S82" s="1943">
        <v>1</v>
      </c>
      <c r="T82" s="1214">
        <v>1</v>
      </c>
      <c r="U82" s="1942">
        <v>0</v>
      </c>
      <c r="V82" s="2452">
        <v>0</v>
      </c>
      <c r="W82" s="1214">
        <v>3</v>
      </c>
      <c r="X82" s="2320">
        <v>-3</v>
      </c>
      <c r="Y82" s="1943">
        <v>6</v>
      </c>
      <c r="Z82" s="1214">
        <v>11</v>
      </c>
      <c r="AA82" s="1942">
        <v>-5</v>
      </c>
      <c r="AB82" s="2453">
        <v>0</v>
      </c>
      <c r="AC82" s="2454">
        <v>0</v>
      </c>
      <c r="AD82" s="2320">
        <v>0</v>
      </c>
      <c r="AE82" s="1948">
        <f t="shared" ref="AE82:AF101" si="84">S82+V82+Y82+AB82</f>
        <v>7</v>
      </c>
      <c r="AF82" s="2321">
        <f t="shared" si="84"/>
        <v>15</v>
      </c>
      <c r="AG82" s="1527">
        <f t="shared" ref="AG82:AG101" si="85">AE82-AF82</f>
        <v>-8</v>
      </c>
      <c r="AH82" s="141"/>
      <c r="AI82" s="2502" t="s">
        <v>435</v>
      </c>
      <c r="AJ82" s="2504">
        <v>0</v>
      </c>
      <c r="AK82" s="2496">
        <v>1</v>
      </c>
      <c r="AL82" s="2508">
        <v>-1</v>
      </c>
      <c r="AM82" s="2506">
        <v>2</v>
      </c>
      <c r="AN82" s="2496">
        <v>0</v>
      </c>
      <c r="AO82" s="2508">
        <v>2</v>
      </c>
      <c r="AP82" s="2506">
        <v>3</v>
      </c>
      <c r="AQ82" s="2496">
        <v>6</v>
      </c>
      <c r="AR82" s="2508">
        <v>-3</v>
      </c>
      <c r="AS82" s="2506">
        <v>0</v>
      </c>
      <c r="AT82" s="2496">
        <v>0</v>
      </c>
      <c r="AU82" s="2508">
        <v>0</v>
      </c>
      <c r="AV82" s="2510">
        <v>5</v>
      </c>
      <c r="AW82" s="2497">
        <v>7</v>
      </c>
      <c r="AX82" s="2498">
        <v>-2</v>
      </c>
      <c r="AZ82" s="2522" t="s">
        <v>435</v>
      </c>
      <c r="BA82" s="2526">
        <v>0</v>
      </c>
      <c r="BB82" s="2518">
        <v>2</v>
      </c>
      <c r="BC82" s="2519">
        <v>-2</v>
      </c>
      <c r="BD82" s="2524">
        <v>0</v>
      </c>
      <c r="BE82" s="2518">
        <v>1</v>
      </c>
      <c r="BF82" s="2519">
        <v>-1</v>
      </c>
      <c r="BG82" s="2524">
        <v>3</v>
      </c>
      <c r="BH82" s="2518">
        <v>12</v>
      </c>
      <c r="BI82" s="2519">
        <v>-9</v>
      </c>
      <c r="BJ82" s="2526">
        <v>0</v>
      </c>
      <c r="BK82" s="2518">
        <v>0</v>
      </c>
      <c r="BL82" s="2519">
        <v>0</v>
      </c>
      <c r="BM82" s="2528">
        <v>3</v>
      </c>
      <c r="BN82" s="2517">
        <v>15</v>
      </c>
      <c r="BO82" s="2519">
        <v>-12</v>
      </c>
    </row>
    <row r="83" spans="1:67" ht="21.75" customHeight="1">
      <c r="A83" s="1936" t="s">
        <v>436</v>
      </c>
      <c r="B83" s="1943">
        <v>0</v>
      </c>
      <c r="C83" s="1214">
        <v>0</v>
      </c>
      <c r="D83" s="1942">
        <f t="shared" ref="D83:D93" si="86">B83-C83</f>
        <v>0</v>
      </c>
      <c r="E83" s="2452">
        <v>0</v>
      </c>
      <c r="F83" s="1214">
        <v>0</v>
      </c>
      <c r="G83" s="2320">
        <f t="shared" si="78"/>
        <v>0</v>
      </c>
      <c r="H83" s="1943">
        <v>0</v>
      </c>
      <c r="I83" s="1214">
        <v>0</v>
      </c>
      <c r="J83" s="1942">
        <f t="shared" si="79"/>
        <v>0</v>
      </c>
      <c r="K83" s="2453">
        <v>0</v>
      </c>
      <c r="L83" s="2454">
        <v>0</v>
      </c>
      <c r="M83" s="2320">
        <f t="shared" si="80"/>
        <v>0</v>
      </c>
      <c r="N83" s="1948">
        <f t="shared" si="81"/>
        <v>0</v>
      </c>
      <c r="O83" s="2321">
        <f t="shared" si="82"/>
        <v>0</v>
      </c>
      <c r="P83" s="1527">
        <f t="shared" si="83"/>
        <v>0</v>
      </c>
      <c r="R83" s="1936" t="s">
        <v>436</v>
      </c>
      <c r="S83" s="1943">
        <v>0</v>
      </c>
      <c r="T83" s="1214">
        <v>0</v>
      </c>
      <c r="U83" s="1942">
        <v>0</v>
      </c>
      <c r="V83" s="2452">
        <v>0</v>
      </c>
      <c r="W83" s="1214">
        <v>0</v>
      </c>
      <c r="X83" s="2320">
        <v>0</v>
      </c>
      <c r="Y83" s="1943">
        <v>0</v>
      </c>
      <c r="Z83" s="1214">
        <v>0</v>
      </c>
      <c r="AA83" s="1942">
        <v>0</v>
      </c>
      <c r="AB83" s="2453">
        <v>0</v>
      </c>
      <c r="AC83" s="2454">
        <v>0</v>
      </c>
      <c r="AD83" s="2320">
        <v>0</v>
      </c>
      <c r="AE83" s="1948">
        <f t="shared" si="84"/>
        <v>0</v>
      </c>
      <c r="AF83" s="2321">
        <f t="shared" si="84"/>
        <v>0</v>
      </c>
      <c r="AG83" s="1527">
        <f t="shared" si="85"/>
        <v>0</v>
      </c>
      <c r="AI83" s="2502" t="s">
        <v>436</v>
      </c>
      <c r="AJ83" s="2504">
        <v>0</v>
      </c>
      <c r="AK83" s="2496">
        <v>0</v>
      </c>
      <c r="AL83" s="2508">
        <v>0</v>
      </c>
      <c r="AM83" s="2506">
        <v>0</v>
      </c>
      <c r="AN83" s="2496">
        <v>0</v>
      </c>
      <c r="AO83" s="2508">
        <v>0</v>
      </c>
      <c r="AP83" s="2506">
        <v>0</v>
      </c>
      <c r="AQ83" s="2496">
        <v>0</v>
      </c>
      <c r="AR83" s="2508">
        <v>0</v>
      </c>
      <c r="AS83" s="2506">
        <v>0</v>
      </c>
      <c r="AT83" s="2496">
        <v>0</v>
      </c>
      <c r="AU83" s="2508">
        <v>0</v>
      </c>
      <c r="AV83" s="2510">
        <v>0</v>
      </c>
      <c r="AW83" s="2497">
        <v>0</v>
      </c>
      <c r="AX83" s="2498">
        <v>0</v>
      </c>
      <c r="AY83"/>
      <c r="AZ83" s="2522" t="s">
        <v>436</v>
      </c>
      <c r="BA83" s="2526">
        <v>0</v>
      </c>
      <c r="BB83" s="2518">
        <v>0</v>
      </c>
      <c r="BC83" s="2519">
        <v>0</v>
      </c>
      <c r="BD83" s="2524">
        <v>0</v>
      </c>
      <c r="BE83" s="2518">
        <v>0</v>
      </c>
      <c r="BF83" s="2519">
        <v>0</v>
      </c>
      <c r="BG83" s="2524">
        <v>0</v>
      </c>
      <c r="BH83" s="2518">
        <v>0</v>
      </c>
      <c r="BI83" s="2519">
        <v>0</v>
      </c>
      <c r="BJ83" s="2526">
        <v>0</v>
      </c>
      <c r="BK83" s="2518">
        <v>0</v>
      </c>
      <c r="BL83" s="2519">
        <v>0</v>
      </c>
      <c r="BM83" s="2528">
        <v>0</v>
      </c>
      <c r="BN83" s="2517">
        <v>0</v>
      </c>
      <c r="BO83" s="2519">
        <v>0</v>
      </c>
    </row>
    <row r="84" spans="1:67" ht="21.2" customHeight="1">
      <c r="A84" s="1936" t="s">
        <v>437</v>
      </c>
      <c r="B84" s="1943">
        <v>0</v>
      </c>
      <c r="C84" s="1214">
        <v>0</v>
      </c>
      <c r="D84" s="1942">
        <f t="shared" si="86"/>
        <v>0</v>
      </c>
      <c r="E84" s="2452">
        <v>0</v>
      </c>
      <c r="F84" s="1214">
        <v>0</v>
      </c>
      <c r="G84" s="2320">
        <f t="shared" si="78"/>
        <v>0</v>
      </c>
      <c r="H84" s="1943">
        <v>0</v>
      </c>
      <c r="I84" s="1214">
        <v>1</v>
      </c>
      <c r="J84" s="1942">
        <f t="shared" si="79"/>
        <v>-1</v>
      </c>
      <c r="K84" s="2453">
        <v>0</v>
      </c>
      <c r="L84" s="2454">
        <v>0</v>
      </c>
      <c r="M84" s="2320">
        <f t="shared" si="80"/>
        <v>0</v>
      </c>
      <c r="N84" s="1948">
        <f t="shared" si="81"/>
        <v>0</v>
      </c>
      <c r="O84" s="2321">
        <f t="shared" si="82"/>
        <v>1</v>
      </c>
      <c r="P84" s="1527">
        <f t="shared" si="83"/>
        <v>-1</v>
      </c>
      <c r="R84" s="1936" t="s">
        <v>437</v>
      </c>
      <c r="S84" s="1943">
        <v>0</v>
      </c>
      <c r="T84" s="1214">
        <v>0</v>
      </c>
      <c r="U84" s="1942">
        <v>0</v>
      </c>
      <c r="V84" s="2452">
        <v>0</v>
      </c>
      <c r="W84" s="1214">
        <v>0</v>
      </c>
      <c r="X84" s="2320">
        <v>0</v>
      </c>
      <c r="Y84" s="1943">
        <v>0</v>
      </c>
      <c r="Z84" s="1214">
        <v>0</v>
      </c>
      <c r="AA84" s="1942">
        <v>0</v>
      </c>
      <c r="AB84" s="2453">
        <v>0</v>
      </c>
      <c r="AC84" s="2454">
        <v>0</v>
      </c>
      <c r="AD84" s="2320">
        <v>0</v>
      </c>
      <c r="AE84" s="1948">
        <f t="shared" si="84"/>
        <v>0</v>
      </c>
      <c r="AF84" s="2321">
        <f t="shared" si="84"/>
        <v>0</v>
      </c>
      <c r="AG84" s="1527">
        <f t="shared" si="85"/>
        <v>0</v>
      </c>
      <c r="AI84" s="2502" t="s">
        <v>437</v>
      </c>
      <c r="AJ84" s="2504">
        <v>0</v>
      </c>
      <c r="AK84" s="2496">
        <v>0</v>
      </c>
      <c r="AL84" s="2508">
        <v>0</v>
      </c>
      <c r="AM84" s="2506">
        <v>0</v>
      </c>
      <c r="AN84" s="2496">
        <v>0</v>
      </c>
      <c r="AO84" s="2508">
        <v>0</v>
      </c>
      <c r="AP84" s="2506">
        <v>0</v>
      </c>
      <c r="AQ84" s="2496">
        <v>0</v>
      </c>
      <c r="AR84" s="2508">
        <v>0</v>
      </c>
      <c r="AS84" s="2506">
        <v>0</v>
      </c>
      <c r="AT84" s="2496">
        <v>0</v>
      </c>
      <c r="AU84" s="2508">
        <v>0</v>
      </c>
      <c r="AV84" s="2510">
        <v>0</v>
      </c>
      <c r="AW84" s="2497">
        <v>0</v>
      </c>
      <c r="AX84" s="2498">
        <v>0</v>
      </c>
      <c r="AY84"/>
      <c r="AZ84" s="2522" t="s">
        <v>437</v>
      </c>
      <c r="BA84" s="2526">
        <v>0</v>
      </c>
      <c r="BB84" s="2518">
        <v>2</v>
      </c>
      <c r="BC84" s="2519">
        <v>-2</v>
      </c>
      <c r="BD84" s="2524">
        <v>0</v>
      </c>
      <c r="BE84" s="2518">
        <v>0</v>
      </c>
      <c r="BF84" s="2519">
        <v>0</v>
      </c>
      <c r="BG84" s="2524">
        <v>0</v>
      </c>
      <c r="BH84" s="2518">
        <v>0</v>
      </c>
      <c r="BI84" s="2519">
        <v>0</v>
      </c>
      <c r="BJ84" s="2526">
        <v>0</v>
      </c>
      <c r="BK84" s="2518">
        <v>0</v>
      </c>
      <c r="BL84" s="2519">
        <v>0</v>
      </c>
      <c r="BM84" s="2528">
        <v>0</v>
      </c>
      <c r="BN84" s="2517">
        <v>2</v>
      </c>
      <c r="BO84" s="2519">
        <v>-2</v>
      </c>
    </row>
    <row r="85" spans="1:67" s="142" customFormat="1">
      <c r="A85" s="1937" t="s">
        <v>438</v>
      </c>
      <c r="B85" s="1943">
        <v>5</v>
      </c>
      <c r="C85" s="1214">
        <v>2</v>
      </c>
      <c r="D85" s="1942">
        <f t="shared" si="86"/>
        <v>3</v>
      </c>
      <c r="E85" s="2452">
        <v>2</v>
      </c>
      <c r="F85" s="1214">
        <v>2</v>
      </c>
      <c r="G85" s="2320">
        <f t="shared" si="78"/>
        <v>0</v>
      </c>
      <c r="H85" s="1943">
        <v>22</v>
      </c>
      <c r="I85" s="1214">
        <v>49</v>
      </c>
      <c r="J85" s="1942">
        <f t="shared" si="79"/>
        <v>-27</v>
      </c>
      <c r="K85" s="2453">
        <v>0</v>
      </c>
      <c r="L85" s="2454">
        <v>0</v>
      </c>
      <c r="M85" s="2320">
        <f t="shared" si="80"/>
        <v>0</v>
      </c>
      <c r="N85" s="1948">
        <f t="shared" si="81"/>
        <v>29</v>
      </c>
      <c r="O85" s="2321">
        <f t="shared" si="82"/>
        <v>53</v>
      </c>
      <c r="P85" s="1527">
        <f t="shared" si="83"/>
        <v>-24</v>
      </c>
      <c r="Q85" s="141"/>
      <c r="R85" s="1937" t="s">
        <v>438</v>
      </c>
      <c r="S85" s="1943">
        <v>3</v>
      </c>
      <c r="T85" s="1214">
        <v>1</v>
      </c>
      <c r="U85" s="1942">
        <v>2</v>
      </c>
      <c r="V85" s="2452">
        <v>1</v>
      </c>
      <c r="W85" s="1214">
        <v>1</v>
      </c>
      <c r="X85" s="2320">
        <v>0</v>
      </c>
      <c r="Y85" s="1943">
        <v>19</v>
      </c>
      <c r="Z85" s="1214">
        <v>17</v>
      </c>
      <c r="AA85" s="1942">
        <v>2</v>
      </c>
      <c r="AB85" s="2453">
        <v>0</v>
      </c>
      <c r="AC85" s="2454">
        <v>0</v>
      </c>
      <c r="AD85" s="2320">
        <v>0</v>
      </c>
      <c r="AE85" s="1948">
        <f t="shared" si="84"/>
        <v>23</v>
      </c>
      <c r="AF85" s="2321">
        <f t="shared" si="84"/>
        <v>19</v>
      </c>
      <c r="AG85" s="1527">
        <f t="shared" si="85"/>
        <v>4</v>
      </c>
      <c r="AH85" s="141"/>
      <c r="AI85" s="2502" t="s">
        <v>438</v>
      </c>
      <c r="AJ85" s="2504">
        <v>3</v>
      </c>
      <c r="AK85" s="2496">
        <v>1</v>
      </c>
      <c r="AL85" s="2508">
        <v>2</v>
      </c>
      <c r="AM85" s="2506">
        <v>0</v>
      </c>
      <c r="AN85" s="2496">
        <v>2</v>
      </c>
      <c r="AO85" s="2508">
        <v>-2</v>
      </c>
      <c r="AP85" s="2506">
        <v>9</v>
      </c>
      <c r="AQ85" s="2496">
        <v>11</v>
      </c>
      <c r="AR85" s="2508">
        <v>-2</v>
      </c>
      <c r="AS85" s="2506">
        <v>0</v>
      </c>
      <c r="AT85" s="2496">
        <v>0</v>
      </c>
      <c r="AU85" s="2508">
        <v>0</v>
      </c>
      <c r="AV85" s="2510">
        <v>12</v>
      </c>
      <c r="AW85" s="2497">
        <v>14</v>
      </c>
      <c r="AX85" s="2498">
        <v>-2</v>
      </c>
      <c r="AZ85" s="2522" t="s">
        <v>438</v>
      </c>
      <c r="BA85" s="2526">
        <v>3</v>
      </c>
      <c r="BB85" s="2518">
        <v>8</v>
      </c>
      <c r="BC85" s="2519">
        <v>-5</v>
      </c>
      <c r="BD85" s="2524">
        <v>1</v>
      </c>
      <c r="BE85" s="2518">
        <v>5</v>
      </c>
      <c r="BF85" s="2519">
        <v>-4</v>
      </c>
      <c r="BG85" s="2524">
        <v>12</v>
      </c>
      <c r="BH85" s="2518">
        <v>24</v>
      </c>
      <c r="BI85" s="2519">
        <v>-12</v>
      </c>
      <c r="BJ85" s="2526">
        <v>1</v>
      </c>
      <c r="BK85" s="2518">
        <v>0</v>
      </c>
      <c r="BL85" s="2519">
        <v>1</v>
      </c>
      <c r="BM85" s="2528">
        <v>17</v>
      </c>
      <c r="BN85" s="2517">
        <v>37</v>
      </c>
      <c r="BO85" s="2519">
        <v>-20</v>
      </c>
    </row>
    <row r="86" spans="1:67" s="142" customFormat="1" ht="23.25" customHeight="1">
      <c r="A86" s="1938" t="s">
        <v>439</v>
      </c>
      <c r="B86" s="1943">
        <v>2</v>
      </c>
      <c r="C86" s="1214">
        <v>6</v>
      </c>
      <c r="D86" s="1942">
        <f t="shared" si="86"/>
        <v>-4</v>
      </c>
      <c r="E86" s="2452">
        <v>1</v>
      </c>
      <c r="F86" s="1214">
        <v>6</v>
      </c>
      <c r="G86" s="2320">
        <f t="shared" si="78"/>
        <v>-5</v>
      </c>
      <c r="H86" s="1943">
        <v>36</v>
      </c>
      <c r="I86" s="1214">
        <v>58</v>
      </c>
      <c r="J86" s="1942">
        <f t="shared" si="79"/>
        <v>-22</v>
      </c>
      <c r="K86" s="2453">
        <v>0</v>
      </c>
      <c r="L86" s="2454">
        <v>0</v>
      </c>
      <c r="M86" s="2320">
        <f t="shared" si="80"/>
        <v>0</v>
      </c>
      <c r="N86" s="1948">
        <f t="shared" si="81"/>
        <v>39</v>
      </c>
      <c r="O86" s="2321">
        <f t="shared" si="82"/>
        <v>70</v>
      </c>
      <c r="P86" s="1527">
        <f t="shared" si="83"/>
        <v>-31</v>
      </c>
      <c r="Q86" s="141"/>
      <c r="R86" s="1938" t="s">
        <v>439</v>
      </c>
      <c r="S86" s="1943">
        <v>2</v>
      </c>
      <c r="T86" s="1214">
        <v>3</v>
      </c>
      <c r="U86" s="1942">
        <v>-1</v>
      </c>
      <c r="V86" s="2452">
        <v>0</v>
      </c>
      <c r="W86" s="1214">
        <v>4</v>
      </c>
      <c r="X86" s="2320">
        <v>-4</v>
      </c>
      <c r="Y86" s="1943">
        <v>31</v>
      </c>
      <c r="Z86" s="1214">
        <v>15</v>
      </c>
      <c r="AA86" s="1942">
        <v>16</v>
      </c>
      <c r="AB86" s="2453">
        <v>0</v>
      </c>
      <c r="AC86" s="2454">
        <v>0</v>
      </c>
      <c r="AD86" s="2320">
        <v>0</v>
      </c>
      <c r="AE86" s="1948">
        <f t="shared" si="84"/>
        <v>33</v>
      </c>
      <c r="AF86" s="2321">
        <f t="shared" si="84"/>
        <v>22</v>
      </c>
      <c r="AG86" s="1527">
        <f t="shared" si="85"/>
        <v>11</v>
      </c>
      <c r="AH86" s="141"/>
      <c r="AI86" s="2502" t="s">
        <v>439</v>
      </c>
      <c r="AJ86" s="2504">
        <v>1</v>
      </c>
      <c r="AK86" s="2496">
        <v>1</v>
      </c>
      <c r="AL86" s="2508">
        <v>0</v>
      </c>
      <c r="AM86" s="2506">
        <v>0</v>
      </c>
      <c r="AN86" s="2496">
        <v>2</v>
      </c>
      <c r="AO86" s="2508">
        <v>-2</v>
      </c>
      <c r="AP86" s="2506">
        <v>17</v>
      </c>
      <c r="AQ86" s="2496">
        <v>24</v>
      </c>
      <c r="AR86" s="2508">
        <v>-7</v>
      </c>
      <c r="AS86" s="2506">
        <v>0</v>
      </c>
      <c r="AT86" s="2496">
        <v>0</v>
      </c>
      <c r="AU86" s="2508">
        <v>0</v>
      </c>
      <c r="AV86" s="2510">
        <v>18</v>
      </c>
      <c r="AW86" s="2497">
        <v>27</v>
      </c>
      <c r="AX86" s="2498">
        <v>-9</v>
      </c>
      <c r="AZ86" s="2522" t="s">
        <v>439</v>
      </c>
      <c r="BA86" s="2526">
        <v>4</v>
      </c>
      <c r="BB86" s="2518">
        <v>1</v>
      </c>
      <c r="BC86" s="2519">
        <v>3</v>
      </c>
      <c r="BD86" s="2524">
        <v>2</v>
      </c>
      <c r="BE86" s="2518">
        <v>6</v>
      </c>
      <c r="BF86" s="2519">
        <v>-4</v>
      </c>
      <c r="BG86" s="2524">
        <v>28</v>
      </c>
      <c r="BH86" s="2518">
        <v>31</v>
      </c>
      <c r="BI86" s="2519">
        <v>-3</v>
      </c>
      <c r="BJ86" s="2526">
        <v>0</v>
      </c>
      <c r="BK86" s="2518">
        <v>1</v>
      </c>
      <c r="BL86" s="2519">
        <v>-1</v>
      </c>
      <c r="BM86" s="2528">
        <v>34</v>
      </c>
      <c r="BN86" s="2517">
        <v>39</v>
      </c>
      <c r="BO86" s="2519">
        <v>-5</v>
      </c>
    </row>
    <row r="87" spans="1:67">
      <c r="A87" s="1935" t="s">
        <v>440</v>
      </c>
      <c r="B87" s="1943">
        <v>0</v>
      </c>
      <c r="C87" s="1214">
        <v>0</v>
      </c>
      <c r="D87" s="1942">
        <f t="shared" si="86"/>
        <v>0</v>
      </c>
      <c r="E87" s="2452">
        <v>0</v>
      </c>
      <c r="F87" s="1214">
        <v>2</v>
      </c>
      <c r="G87" s="2320">
        <f t="shared" si="78"/>
        <v>-2</v>
      </c>
      <c r="H87" s="1943">
        <v>0</v>
      </c>
      <c r="I87" s="1214">
        <v>3</v>
      </c>
      <c r="J87" s="1942">
        <f t="shared" si="79"/>
        <v>-3</v>
      </c>
      <c r="K87" s="2453">
        <v>0</v>
      </c>
      <c r="L87" s="2454">
        <v>0</v>
      </c>
      <c r="M87" s="2320">
        <f t="shared" si="80"/>
        <v>0</v>
      </c>
      <c r="N87" s="1948">
        <f t="shared" si="81"/>
        <v>0</v>
      </c>
      <c r="O87" s="2321">
        <f t="shared" si="82"/>
        <v>5</v>
      </c>
      <c r="P87" s="1527">
        <f t="shared" si="83"/>
        <v>-5</v>
      </c>
      <c r="R87" s="1935" t="s">
        <v>440</v>
      </c>
      <c r="S87" s="1943">
        <v>0</v>
      </c>
      <c r="T87" s="1214">
        <v>0</v>
      </c>
      <c r="U87" s="1942">
        <v>0</v>
      </c>
      <c r="V87" s="2452">
        <v>0</v>
      </c>
      <c r="W87" s="1214">
        <v>1</v>
      </c>
      <c r="X87" s="2320">
        <v>-1</v>
      </c>
      <c r="Y87" s="1943">
        <v>1</v>
      </c>
      <c r="Z87" s="1214">
        <v>3</v>
      </c>
      <c r="AA87" s="1942">
        <v>-2</v>
      </c>
      <c r="AB87" s="2453">
        <v>0</v>
      </c>
      <c r="AC87" s="2454">
        <v>1</v>
      </c>
      <c r="AD87" s="2320">
        <v>-1</v>
      </c>
      <c r="AE87" s="1948">
        <f t="shared" si="84"/>
        <v>1</v>
      </c>
      <c r="AF87" s="2321">
        <f t="shared" si="84"/>
        <v>5</v>
      </c>
      <c r="AG87" s="1527">
        <f t="shared" si="85"/>
        <v>-4</v>
      </c>
      <c r="AI87" s="2502" t="s">
        <v>747</v>
      </c>
      <c r="AJ87" s="2504">
        <v>0</v>
      </c>
      <c r="AK87" s="2496">
        <v>0</v>
      </c>
      <c r="AL87" s="2508">
        <v>0</v>
      </c>
      <c r="AM87" s="2506">
        <v>0</v>
      </c>
      <c r="AN87" s="2496">
        <v>0</v>
      </c>
      <c r="AO87" s="2508">
        <v>0</v>
      </c>
      <c r="AP87" s="2506">
        <v>1</v>
      </c>
      <c r="AQ87" s="2496">
        <v>4</v>
      </c>
      <c r="AR87" s="2508">
        <v>-3</v>
      </c>
      <c r="AS87" s="2506">
        <v>0</v>
      </c>
      <c r="AT87" s="2496">
        <v>0</v>
      </c>
      <c r="AU87" s="2508">
        <v>0</v>
      </c>
      <c r="AV87" s="2510">
        <v>1</v>
      </c>
      <c r="AW87" s="2497">
        <v>4</v>
      </c>
      <c r="AX87" s="2498">
        <v>-3</v>
      </c>
      <c r="AY87"/>
      <c r="AZ87" s="2522" t="s">
        <v>747</v>
      </c>
      <c r="BA87" s="2526">
        <v>0</v>
      </c>
      <c r="BB87" s="2518">
        <v>1</v>
      </c>
      <c r="BC87" s="2519">
        <v>-1</v>
      </c>
      <c r="BD87" s="2524">
        <v>0</v>
      </c>
      <c r="BE87" s="2518">
        <v>3</v>
      </c>
      <c r="BF87" s="2519">
        <v>-3</v>
      </c>
      <c r="BG87" s="2524">
        <v>0</v>
      </c>
      <c r="BH87" s="2518">
        <v>3</v>
      </c>
      <c r="BI87" s="2519">
        <v>-3</v>
      </c>
      <c r="BJ87" s="2526">
        <v>0</v>
      </c>
      <c r="BK87" s="2518">
        <v>0</v>
      </c>
      <c r="BL87" s="2519">
        <v>0</v>
      </c>
      <c r="BM87" s="2528">
        <v>0</v>
      </c>
      <c r="BN87" s="2517">
        <v>7</v>
      </c>
      <c r="BO87" s="2519">
        <v>-7</v>
      </c>
    </row>
    <row r="88" spans="1:67" s="142" customFormat="1">
      <c r="A88" s="1935" t="s">
        <v>441</v>
      </c>
      <c r="B88" s="1943">
        <v>0</v>
      </c>
      <c r="C88" s="1214">
        <v>4</v>
      </c>
      <c r="D88" s="1942">
        <f t="shared" si="86"/>
        <v>-4</v>
      </c>
      <c r="E88" s="2452">
        <v>7</v>
      </c>
      <c r="F88" s="1214">
        <v>7</v>
      </c>
      <c r="G88" s="2320">
        <f t="shared" si="78"/>
        <v>0</v>
      </c>
      <c r="H88" s="1943">
        <v>15</v>
      </c>
      <c r="I88" s="1214">
        <v>21</v>
      </c>
      <c r="J88" s="1942">
        <f t="shared" si="79"/>
        <v>-6</v>
      </c>
      <c r="K88" s="2453">
        <v>0</v>
      </c>
      <c r="L88" s="2454">
        <v>1</v>
      </c>
      <c r="M88" s="2320">
        <f t="shared" si="80"/>
        <v>-1</v>
      </c>
      <c r="N88" s="1948">
        <f t="shared" si="81"/>
        <v>22</v>
      </c>
      <c r="O88" s="2321">
        <f t="shared" si="82"/>
        <v>33</v>
      </c>
      <c r="P88" s="1527">
        <f t="shared" si="83"/>
        <v>-11</v>
      </c>
      <c r="Q88" s="141"/>
      <c r="R88" s="1935" t="s">
        <v>441</v>
      </c>
      <c r="S88" s="1943">
        <v>1</v>
      </c>
      <c r="T88" s="1214">
        <v>0</v>
      </c>
      <c r="U88" s="1942">
        <v>1</v>
      </c>
      <c r="V88" s="2452">
        <v>7</v>
      </c>
      <c r="W88" s="1214">
        <v>3</v>
      </c>
      <c r="X88" s="2320">
        <v>4</v>
      </c>
      <c r="Y88" s="1943">
        <v>16</v>
      </c>
      <c r="Z88" s="1214">
        <v>20</v>
      </c>
      <c r="AA88" s="1942">
        <v>-4</v>
      </c>
      <c r="AB88" s="2453">
        <v>0</v>
      </c>
      <c r="AC88" s="2454">
        <v>1</v>
      </c>
      <c r="AD88" s="2320">
        <v>-1</v>
      </c>
      <c r="AE88" s="1948">
        <f t="shared" si="84"/>
        <v>24</v>
      </c>
      <c r="AF88" s="2321">
        <f t="shared" si="84"/>
        <v>24</v>
      </c>
      <c r="AG88" s="1527">
        <f t="shared" si="85"/>
        <v>0</v>
      </c>
      <c r="AH88" s="141"/>
      <c r="AI88" s="2502" t="s">
        <v>748</v>
      </c>
      <c r="AJ88" s="2504">
        <v>0</v>
      </c>
      <c r="AK88" s="2496">
        <v>1</v>
      </c>
      <c r="AL88" s="2508">
        <v>-1</v>
      </c>
      <c r="AM88" s="2506">
        <v>1</v>
      </c>
      <c r="AN88" s="2496">
        <v>3</v>
      </c>
      <c r="AO88" s="2508">
        <v>-2</v>
      </c>
      <c r="AP88" s="2506">
        <v>8</v>
      </c>
      <c r="AQ88" s="2496">
        <v>11</v>
      </c>
      <c r="AR88" s="2508">
        <v>-3</v>
      </c>
      <c r="AS88" s="2506">
        <v>1</v>
      </c>
      <c r="AT88" s="2496">
        <v>0</v>
      </c>
      <c r="AU88" s="2508">
        <v>1</v>
      </c>
      <c r="AV88" s="2510">
        <v>10</v>
      </c>
      <c r="AW88" s="2497">
        <v>15</v>
      </c>
      <c r="AX88" s="2498">
        <v>-5</v>
      </c>
      <c r="AZ88" s="2522" t="s">
        <v>748</v>
      </c>
      <c r="BA88" s="2526">
        <v>0</v>
      </c>
      <c r="BB88" s="2518">
        <v>5</v>
      </c>
      <c r="BC88" s="2519">
        <v>-5</v>
      </c>
      <c r="BD88" s="2524">
        <v>4</v>
      </c>
      <c r="BE88" s="2518">
        <v>12</v>
      </c>
      <c r="BF88" s="2519">
        <v>-8</v>
      </c>
      <c r="BG88" s="2524">
        <v>20</v>
      </c>
      <c r="BH88" s="2518">
        <v>21</v>
      </c>
      <c r="BI88" s="2519">
        <v>-1</v>
      </c>
      <c r="BJ88" s="2526">
        <v>0</v>
      </c>
      <c r="BK88" s="2518">
        <v>0</v>
      </c>
      <c r="BL88" s="2519">
        <v>0</v>
      </c>
      <c r="BM88" s="2528">
        <v>24</v>
      </c>
      <c r="BN88" s="2517">
        <v>38</v>
      </c>
      <c r="BO88" s="2519">
        <v>-14</v>
      </c>
    </row>
    <row r="89" spans="1:67">
      <c r="A89" s="1935" t="s">
        <v>442</v>
      </c>
      <c r="B89" s="1943">
        <v>0</v>
      </c>
      <c r="C89" s="1214">
        <v>1</v>
      </c>
      <c r="D89" s="1942">
        <f t="shared" si="86"/>
        <v>-1</v>
      </c>
      <c r="E89" s="2452">
        <v>0</v>
      </c>
      <c r="F89" s="1214">
        <v>1</v>
      </c>
      <c r="G89" s="2320">
        <f t="shared" si="78"/>
        <v>-1</v>
      </c>
      <c r="H89" s="1943">
        <v>3</v>
      </c>
      <c r="I89" s="1214">
        <v>4</v>
      </c>
      <c r="J89" s="1942">
        <f t="shared" si="79"/>
        <v>-1</v>
      </c>
      <c r="K89" s="2453">
        <v>0</v>
      </c>
      <c r="L89" s="2454">
        <v>0</v>
      </c>
      <c r="M89" s="2320">
        <f t="shared" si="80"/>
        <v>0</v>
      </c>
      <c r="N89" s="1948">
        <f t="shared" si="81"/>
        <v>3</v>
      </c>
      <c r="O89" s="2321">
        <f t="shared" si="82"/>
        <v>6</v>
      </c>
      <c r="P89" s="1527">
        <f t="shared" si="83"/>
        <v>-3</v>
      </c>
      <c r="R89" s="1935" t="s">
        <v>442</v>
      </c>
      <c r="S89" s="1943">
        <v>0</v>
      </c>
      <c r="T89" s="1214">
        <v>0</v>
      </c>
      <c r="U89" s="1942">
        <v>0</v>
      </c>
      <c r="V89" s="2452">
        <v>0</v>
      </c>
      <c r="W89" s="1214">
        <v>0</v>
      </c>
      <c r="X89" s="2320">
        <v>0</v>
      </c>
      <c r="Y89" s="1943">
        <v>0</v>
      </c>
      <c r="Z89" s="1214">
        <v>1</v>
      </c>
      <c r="AA89" s="1942">
        <v>-1</v>
      </c>
      <c r="AB89" s="2453">
        <v>0</v>
      </c>
      <c r="AC89" s="2454">
        <v>0</v>
      </c>
      <c r="AD89" s="2320">
        <v>0</v>
      </c>
      <c r="AE89" s="1948">
        <f t="shared" si="84"/>
        <v>0</v>
      </c>
      <c r="AF89" s="2321">
        <f t="shared" si="84"/>
        <v>1</v>
      </c>
      <c r="AG89" s="1527">
        <f t="shared" si="85"/>
        <v>-1</v>
      </c>
      <c r="AI89" s="2502" t="s">
        <v>442</v>
      </c>
      <c r="AJ89" s="2504">
        <v>0</v>
      </c>
      <c r="AK89" s="2496">
        <v>0</v>
      </c>
      <c r="AL89" s="2508">
        <v>0</v>
      </c>
      <c r="AM89" s="2506">
        <v>0</v>
      </c>
      <c r="AN89" s="2496">
        <v>0</v>
      </c>
      <c r="AO89" s="2508">
        <v>0</v>
      </c>
      <c r="AP89" s="2506">
        <v>2</v>
      </c>
      <c r="AQ89" s="2496">
        <v>1</v>
      </c>
      <c r="AR89" s="2508">
        <v>1</v>
      </c>
      <c r="AS89" s="2506">
        <v>0</v>
      </c>
      <c r="AT89" s="2496">
        <v>0</v>
      </c>
      <c r="AU89" s="2508">
        <v>0</v>
      </c>
      <c r="AV89" s="2510">
        <v>2</v>
      </c>
      <c r="AW89" s="2497">
        <v>1</v>
      </c>
      <c r="AX89" s="2498">
        <v>1</v>
      </c>
      <c r="AY89"/>
      <c r="AZ89" s="2522" t="s">
        <v>442</v>
      </c>
      <c r="BA89" s="2526">
        <v>1</v>
      </c>
      <c r="BB89" s="2518">
        <v>2</v>
      </c>
      <c r="BC89" s="2519">
        <v>-1</v>
      </c>
      <c r="BD89" s="2524">
        <v>0</v>
      </c>
      <c r="BE89" s="2518">
        <v>0</v>
      </c>
      <c r="BF89" s="2519">
        <v>0</v>
      </c>
      <c r="BG89" s="2524">
        <v>3</v>
      </c>
      <c r="BH89" s="2518">
        <v>1</v>
      </c>
      <c r="BI89" s="2519">
        <v>2</v>
      </c>
      <c r="BJ89" s="2526">
        <v>0</v>
      </c>
      <c r="BK89" s="2518">
        <v>0</v>
      </c>
      <c r="BL89" s="2519">
        <v>0</v>
      </c>
      <c r="BM89" s="2528">
        <v>4</v>
      </c>
      <c r="BN89" s="2517">
        <v>3</v>
      </c>
      <c r="BO89" s="2519">
        <v>1</v>
      </c>
    </row>
    <row r="90" spans="1:67">
      <c r="A90" s="1935" t="s">
        <v>443</v>
      </c>
      <c r="B90" s="1943">
        <v>1</v>
      </c>
      <c r="C90" s="1214">
        <v>0</v>
      </c>
      <c r="D90" s="1942">
        <f t="shared" si="86"/>
        <v>1</v>
      </c>
      <c r="E90" s="2452">
        <v>0</v>
      </c>
      <c r="F90" s="1214">
        <v>0</v>
      </c>
      <c r="G90" s="2320">
        <f t="shared" si="78"/>
        <v>0</v>
      </c>
      <c r="H90" s="1943">
        <v>6</v>
      </c>
      <c r="I90" s="1214">
        <v>7</v>
      </c>
      <c r="J90" s="1942">
        <f t="shared" si="79"/>
        <v>-1</v>
      </c>
      <c r="K90" s="2453">
        <v>0</v>
      </c>
      <c r="L90" s="2454">
        <v>0</v>
      </c>
      <c r="M90" s="2320">
        <f t="shared" si="80"/>
        <v>0</v>
      </c>
      <c r="N90" s="1948">
        <f t="shared" si="81"/>
        <v>7</v>
      </c>
      <c r="O90" s="2321">
        <f t="shared" si="82"/>
        <v>7</v>
      </c>
      <c r="P90" s="1527">
        <f t="shared" si="83"/>
        <v>0</v>
      </c>
      <c r="R90" s="1935" t="s">
        <v>443</v>
      </c>
      <c r="S90" s="1943">
        <v>0</v>
      </c>
      <c r="T90" s="1214">
        <v>1</v>
      </c>
      <c r="U90" s="1942">
        <v>-1</v>
      </c>
      <c r="V90" s="2452">
        <v>0</v>
      </c>
      <c r="W90" s="1214">
        <v>1</v>
      </c>
      <c r="X90" s="2320">
        <v>-1</v>
      </c>
      <c r="Y90" s="1943">
        <v>6</v>
      </c>
      <c r="Z90" s="1214">
        <v>1</v>
      </c>
      <c r="AA90" s="1942">
        <v>5</v>
      </c>
      <c r="AB90" s="2453">
        <v>0</v>
      </c>
      <c r="AC90" s="2454">
        <v>0</v>
      </c>
      <c r="AD90" s="2320">
        <v>0</v>
      </c>
      <c r="AE90" s="1948">
        <f t="shared" si="84"/>
        <v>6</v>
      </c>
      <c r="AF90" s="2321">
        <f t="shared" si="84"/>
        <v>3</v>
      </c>
      <c r="AG90" s="1527">
        <f t="shared" si="85"/>
        <v>3</v>
      </c>
      <c r="AI90" s="2502" t="s">
        <v>443</v>
      </c>
      <c r="AJ90" s="2504">
        <v>0</v>
      </c>
      <c r="AK90" s="2496">
        <v>0</v>
      </c>
      <c r="AL90" s="2508">
        <v>0</v>
      </c>
      <c r="AM90" s="2506">
        <v>0</v>
      </c>
      <c r="AN90" s="2496">
        <v>0</v>
      </c>
      <c r="AO90" s="2508">
        <v>0</v>
      </c>
      <c r="AP90" s="2506">
        <v>5</v>
      </c>
      <c r="AQ90" s="2496">
        <v>4</v>
      </c>
      <c r="AR90" s="2508">
        <v>1</v>
      </c>
      <c r="AS90" s="2506">
        <v>0</v>
      </c>
      <c r="AT90" s="2496">
        <v>0</v>
      </c>
      <c r="AU90" s="2508">
        <v>0</v>
      </c>
      <c r="AV90" s="2510">
        <v>5</v>
      </c>
      <c r="AW90" s="2497">
        <v>4</v>
      </c>
      <c r="AX90" s="2498">
        <v>1</v>
      </c>
      <c r="AY90"/>
      <c r="AZ90" s="2522" t="s">
        <v>443</v>
      </c>
      <c r="BA90" s="2526">
        <v>0</v>
      </c>
      <c r="BB90" s="2518">
        <v>0</v>
      </c>
      <c r="BC90" s="2519">
        <v>0</v>
      </c>
      <c r="BD90" s="2524">
        <v>0</v>
      </c>
      <c r="BE90" s="2518">
        <v>1</v>
      </c>
      <c r="BF90" s="2519">
        <v>-1</v>
      </c>
      <c r="BG90" s="2524">
        <v>10</v>
      </c>
      <c r="BH90" s="2518">
        <v>4</v>
      </c>
      <c r="BI90" s="2519">
        <v>6</v>
      </c>
      <c r="BJ90" s="2526">
        <v>0</v>
      </c>
      <c r="BK90" s="2518">
        <v>0</v>
      </c>
      <c r="BL90" s="2519">
        <v>0</v>
      </c>
      <c r="BM90" s="2528">
        <v>10</v>
      </c>
      <c r="BN90" s="2517">
        <v>5</v>
      </c>
      <c r="BO90" s="2519">
        <v>5</v>
      </c>
    </row>
    <row r="91" spans="1:67">
      <c r="A91" s="1935" t="s">
        <v>444</v>
      </c>
      <c r="B91" s="1943">
        <v>2</v>
      </c>
      <c r="C91" s="1214">
        <v>2</v>
      </c>
      <c r="D91" s="1942">
        <f t="shared" si="86"/>
        <v>0</v>
      </c>
      <c r="E91" s="2452">
        <v>0</v>
      </c>
      <c r="F91" s="1214">
        <v>2</v>
      </c>
      <c r="G91" s="2320">
        <f t="shared" si="78"/>
        <v>-2</v>
      </c>
      <c r="H91" s="1943">
        <v>4</v>
      </c>
      <c r="I91" s="1214">
        <v>3</v>
      </c>
      <c r="J91" s="1942">
        <f t="shared" si="79"/>
        <v>1</v>
      </c>
      <c r="K91" s="2453">
        <v>0</v>
      </c>
      <c r="L91" s="2454">
        <v>0</v>
      </c>
      <c r="M91" s="2320">
        <f t="shared" si="80"/>
        <v>0</v>
      </c>
      <c r="N91" s="1948">
        <f t="shared" si="81"/>
        <v>6</v>
      </c>
      <c r="O91" s="2321">
        <f t="shared" si="82"/>
        <v>7</v>
      </c>
      <c r="P91" s="1527">
        <f t="shared" si="83"/>
        <v>-1</v>
      </c>
      <c r="R91" s="1935" t="s">
        <v>444</v>
      </c>
      <c r="S91" s="1943">
        <v>1</v>
      </c>
      <c r="T91" s="1214">
        <v>1</v>
      </c>
      <c r="U91" s="1942">
        <v>0</v>
      </c>
      <c r="V91" s="2452">
        <v>0</v>
      </c>
      <c r="W91" s="1214">
        <v>2</v>
      </c>
      <c r="X91" s="2320">
        <v>-2</v>
      </c>
      <c r="Y91" s="1943">
        <v>0</v>
      </c>
      <c r="Z91" s="1214">
        <v>0</v>
      </c>
      <c r="AA91" s="1942">
        <v>0</v>
      </c>
      <c r="AB91" s="2453">
        <v>0</v>
      </c>
      <c r="AC91" s="2454">
        <v>0</v>
      </c>
      <c r="AD91" s="2320">
        <v>0</v>
      </c>
      <c r="AE91" s="1948">
        <f t="shared" si="84"/>
        <v>1</v>
      </c>
      <c r="AF91" s="2321">
        <f t="shared" si="84"/>
        <v>3</v>
      </c>
      <c r="AG91" s="1527">
        <f t="shared" si="85"/>
        <v>-2</v>
      </c>
      <c r="AI91" s="2502" t="s">
        <v>749</v>
      </c>
      <c r="AJ91" s="2504">
        <v>0</v>
      </c>
      <c r="AK91" s="2496">
        <v>1</v>
      </c>
      <c r="AL91" s="2508">
        <v>-1</v>
      </c>
      <c r="AM91" s="2506">
        <v>0</v>
      </c>
      <c r="AN91" s="2496">
        <v>1</v>
      </c>
      <c r="AO91" s="2508">
        <v>-1</v>
      </c>
      <c r="AP91" s="2506">
        <v>1</v>
      </c>
      <c r="AQ91" s="2496">
        <v>1</v>
      </c>
      <c r="AR91" s="2508">
        <v>0</v>
      </c>
      <c r="AS91" s="2506">
        <v>0</v>
      </c>
      <c r="AT91" s="2496">
        <v>0</v>
      </c>
      <c r="AU91" s="2508">
        <v>0</v>
      </c>
      <c r="AV91" s="2510">
        <v>1</v>
      </c>
      <c r="AW91" s="2497">
        <v>3</v>
      </c>
      <c r="AX91" s="2498">
        <v>-2</v>
      </c>
      <c r="AY91"/>
      <c r="AZ91" s="2522" t="s">
        <v>749</v>
      </c>
      <c r="BA91" s="2526">
        <v>1</v>
      </c>
      <c r="BB91" s="2518">
        <v>4</v>
      </c>
      <c r="BC91" s="2519">
        <v>-3</v>
      </c>
      <c r="BD91" s="2524">
        <v>0</v>
      </c>
      <c r="BE91" s="2518">
        <v>2</v>
      </c>
      <c r="BF91" s="2519">
        <v>-2</v>
      </c>
      <c r="BG91" s="2524">
        <v>0</v>
      </c>
      <c r="BH91" s="2518">
        <v>0</v>
      </c>
      <c r="BI91" s="2519">
        <v>0</v>
      </c>
      <c r="BJ91" s="2526">
        <v>0</v>
      </c>
      <c r="BK91" s="2518">
        <v>0</v>
      </c>
      <c r="BL91" s="2519">
        <v>0</v>
      </c>
      <c r="BM91" s="2528">
        <v>1</v>
      </c>
      <c r="BN91" s="2517">
        <v>6</v>
      </c>
      <c r="BO91" s="2519">
        <v>-5</v>
      </c>
    </row>
    <row r="92" spans="1:67">
      <c r="A92" s="1935" t="s">
        <v>445</v>
      </c>
      <c r="B92" s="1943">
        <v>2</v>
      </c>
      <c r="C92" s="1214">
        <v>0</v>
      </c>
      <c r="D92" s="1942">
        <f t="shared" si="86"/>
        <v>2</v>
      </c>
      <c r="E92" s="2452">
        <v>0</v>
      </c>
      <c r="F92" s="1214">
        <v>0</v>
      </c>
      <c r="G92" s="2320">
        <f t="shared" si="78"/>
        <v>0</v>
      </c>
      <c r="H92" s="1943">
        <v>3</v>
      </c>
      <c r="I92" s="1214">
        <v>4</v>
      </c>
      <c r="J92" s="1942">
        <f t="shared" si="79"/>
        <v>-1</v>
      </c>
      <c r="K92" s="2453">
        <v>0</v>
      </c>
      <c r="L92" s="2454">
        <v>1</v>
      </c>
      <c r="M92" s="2320">
        <f t="shared" si="80"/>
        <v>-1</v>
      </c>
      <c r="N92" s="1948">
        <f t="shared" si="81"/>
        <v>5</v>
      </c>
      <c r="O92" s="2321">
        <f t="shared" si="82"/>
        <v>5</v>
      </c>
      <c r="P92" s="1527">
        <f t="shared" si="83"/>
        <v>0</v>
      </c>
      <c r="R92" s="1935" t="s">
        <v>445</v>
      </c>
      <c r="S92" s="1943">
        <v>1</v>
      </c>
      <c r="T92" s="1214">
        <v>0</v>
      </c>
      <c r="U92" s="1942">
        <v>1</v>
      </c>
      <c r="V92" s="2452">
        <v>0</v>
      </c>
      <c r="W92" s="1214">
        <v>0</v>
      </c>
      <c r="X92" s="2320">
        <v>0</v>
      </c>
      <c r="Y92" s="1943">
        <v>1</v>
      </c>
      <c r="Z92" s="1214">
        <v>2</v>
      </c>
      <c r="AA92" s="1942">
        <v>-1</v>
      </c>
      <c r="AB92" s="2453">
        <v>0</v>
      </c>
      <c r="AC92" s="2454">
        <v>0</v>
      </c>
      <c r="AD92" s="2320">
        <v>0</v>
      </c>
      <c r="AE92" s="1948">
        <f t="shared" si="84"/>
        <v>2</v>
      </c>
      <c r="AF92" s="2321">
        <f t="shared" si="84"/>
        <v>2</v>
      </c>
      <c r="AG92" s="1527">
        <f t="shared" si="85"/>
        <v>0</v>
      </c>
      <c r="AI92" s="2502" t="s">
        <v>445</v>
      </c>
      <c r="AJ92" s="2504">
        <v>0</v>
      </c>
      <c r="AK92" s="2496">
        <v>0</v>
      </c>
      <c r="AL92" s="2508">
        <v>0</v>
      </c>
      <c r="AM92" s="2506">
        <v>0</v>
      </c>
      <c r="AN92" s="2496">
        <v>0</v>
      </c>
      <c r="AO92" s="2508">
        <v>0</v>
      </c>
      <c r="AP92" s="2506">
        <v>3</v>
      </c>
      <c r="AQ92" s="2496">
        <v>2</v>
      </c>
      <c r="AR92" s="2508">
        <v>1</v>
      </c>
      <c r="AS92" s="2506">
        <v>0</v>
      </c>
      <c r="AT92" s="2496">
        <v>0</v>
      </c>
      <c r="AU92" s="2508">
        <v>0</v>
      </c>
      <c r="AV92" s="2510">
        <v>3</v>
      </c>
      <c r="AW92" s="2497">
        <v>2</v>
      </c>
      <c r="AX92" s="2498">
        <v>1</v>
      </c>
      <c r="AY92"/>
      <c r="AZ92" s="2522" t="s">
        <v>445</v>
      </c>
      <c r="BA92" s="2526">
        <v>1</v>
      </c>
      <c r="BB92" s="2518">
        <v>1</v>
      </c>
      <c r="BC92" s="2519">
        <v>0</v>
      </c>
      <c r="BD92" s="2524">
        <v>0</v>
      </c>
      <c r="BE92" s="2518">
        <v>3</v>
      </c>
      <c r="BF92" s="2519">
        <v>-3</v>
      </c>
      <c r="BG92" s="2524">
        <v>4</v>
      </c>
      <c r="BH92" s="2518">
        <v>1</v>
      </c>
      <c r="BI92" s="2519">
        <v>3</v>
      </c>
      <c r="BJ92" s="2526">
        <v>1</v>
      </c>
      <c r="BK92" s="2518">
        <v>0</v>
      </c>
      <c r="BL92" s="2519">
        <v>1</v>
      </c>
      <c r="BM92" s="2528">
        <v>6</v>
      </c>
      <c r="BN92" s="2517">
        <v>5</v>
      </c>
      <c r="BO92" s="2519">
        <v>1</v>
      </c>
    </row>
    <row r="93" spans="1:67" ht="21.75" customHeight="1">
      <c r="A93" s="1936" t="s">
        <v>446</v>
      </c>
      <c r="B93" s="1943">
        <v>0</v>
      </c>
      <c r="C93" s="1214">
        <v>1</v>
      </c>
      <c r="D93" s="1942">
        <f t="shared" si="86"/>
        <v>-1</v>
      </c>
      <c r="E93" s="2452">
        <v>0</v>
      </c>
      <c r="F93" s="1214">
        <v>0</v>
      </c>
      <c r="G93" s="2320">
        <f t="shared" si="78"/>
        <v>0</v>
      </c>
      <c r="H93" s="1943">
        <v>6</v>
      </c>
      <c r="I93" s="1214">
        <v>4</v>
      </c>
      <c r="J93" s="1942">
        <f t="shared" si="79"/>
        <v>2</v>
      </c>
      <c r="K93" s="2453">
        <v>1</v>
      </c>
      <c r="L93" s="2454">
        <v>2</v>
      </c>
      <c r="M93" s="2320">
        <f t="shared" si="80"/>
        <v>-1</v>
      </c>
      <c r="N93" s="1948">
        <f t="shared" si="81"/>
        <v>7</v>
      </c>
      <c r="O93" s="2321">
        <f t="shared" si="82"/>
        <v>7</v>
      </c>
      <c r="P93" s="1527">
        <f t="shared" si="83"/>
        <v>0</v>
      </c>
      <c r="R93" s="1936" t="s">
        <v>446</v>
      </c>
      <c r="S93" s="1943">
        <v>0</v>
      </c>
      <c r="T93" s="1214">
        <v>0</v>
      </c>
      <c r="U93" s="1942">
        <v>0</v>
      </c>
      <c r="V93" s="2452">
        <v>0</v>
      </c>
      <c r="W93" s="1214">
        <v>1</v>
      </c>
      <c r="X93" s="2320">
        <v>-1</v>
      </c>
      <c r="Y93" s="1943">
        <v>6</v>
      </c>
      <c r="Z93" s="1214">
        <v>2</v>
      </c>
      <c r="AA93" s="1942">
        <v>4</v>
      </c>
      <c r="AB93" s="2453">
        <v>1</v>
      </c>
      <c r="AC93" s="2454">
        <v>1</v>
      </c>
      <c r="AD93" s="2320">
        <v>0</v>
      </c>
      <c r="AE93" s="1948">
        <f t="shared" si="84"/>
        <v>7</v>
      </c>
      <c r="AF93" s="2321">
        <f t="shared" si="84"/>
        <v>4</v>
      </c>
      <c r="AG93" s="1527">
        <f t="shared" si="85"/>
        <v>3</v>
      </c>
      <c r="AI93" s="2502" t="s">
        <v>750</v>
      </c>
      <c r="AJ93" s="2504">
        <v>0</v>
      </c>
      <c r="AK93" s="2496">
        <v>0</v>
      </c>
      <c r="AL93" s="2508">
        <v>0</v>
      </c>
      <c r="AM93" s="2506">
        <v>0</v>
      </c>
      <c r="AN93" s="2496">
        <v>1</v>
      </c>
      <c r="AO93" s="2508">
        <v>-1</v>
      </c>
      <c r="AP93" s="2506">
        <v>5</v>
      </c>
      <c r="AQ93" s="2496">
        <v>2</v>
      </c>
      <c r="AR93" s="2508">
        <v>3</v>
      </c>
      <c r="AS93" s="2506">
        <v>2</v>
      </c>
      <c r="AT93" s="2496">
        <v>1</v>
      </c>
      <c r="AU93" s="2508">
        <v>1</v>
      </c>
      <c r="AV93" s="2510">
        <v>7</v>
      </c>
      <c r="AW93" s="2497">
        <v>4</v>
      </c>
      <c r="AX93" s="2499">
        <v>3</v>
      </c>
      <c r="AY93"/>
      <c r="AZ93" s="2522" t="s">
        <v>750</v>
      </c>
      <c r="BA93" s="2526">
        <v>1</v>
      </c>
      <c r="BB93" s="2518">
        <v>1</v>
      </c>
      <c r="BC93" s="2519">
        <v>0</v>
      </c>
      <c r="BD93" s="2524">
        <v>0</v>
      </c>
      <c r="BE93" s="2518">
        <v>2</v>
      </c>
      <c r="BF93" s="2519">
        <v>-2</v>
      </c>
      <c r="BG93" s="2524">
        <v>2</v>
      </c>
      <c r="BH93" s="2518">
        <v>1</v>
      </c>
      <c r="BI93" s="2519">
        <v>1</v>
      </c>
      <c r="BJ93" s="2526">
        <v>0</v>
      </c>
      <c r="BK93" s="2518">
        <v>0</v>
      </c>
      <c r="BL93" s="2519">
        <v>0</v>
      </c>
      <c r="BM93" s="2528">
        <v>3</v>
      </c>
      <c r="BN93" s="2517">
        <v>4</v>
      </c>
      <c r="BO93" s="2519">
        <v>-1</v>
      </c>
    </row>
    <row r="94" spans="1:67" ht="23.25" customHeight="1">
      <c r="A94" s="1936" t="s">
        <v>451</v>
      </c>
      <c r="B94" s="1943">
        <v>0</v>
      </c>
      <c r="C94" s="2452">
        <v>0</v>
      </c>
      <c r="D94" s="2452">
        <v>0</v>
      </c>
      <c r="E94" s="2452">
        <v>0</v>
      </c>
      <c r="F94" s="2452">
        <v>0</v>
      </c>
      <c r="G94" s="2452">
        <v>0</v>
      </c>
      <c r="H94" s="2452">
        <v>0</v>
      </c>
      <c r="I94" s="2452">
        <v>0</v>
      </c>
      <c r="J94" s="1942">
        <f t="shared" si="79"/>
        <v>0</v>
      </c>
      <c r="K94" s="2453">
        <v>0</v>
      </c>
      <c r="L94" s="2454">
        <v>0</v>
      </c>
      <c r="M94" s="2320">
        <f t="shared" si="80"/>
        <v>0</v>
      </c>
      <c r="N94" s="1948">
        <f>B94+E94+H94+K94</f>
        <v>0</v>
      </c>
      <c r="O94" s="2321">
        <f t="shared" si="82"/>
        <v>0</v>
      </c>
      <c r="P94" s="1527">
        <f t="shared" si="83"/>
        <v>0</v>
      </c>
      <c r="R94" s="1936" t="s">
        <v>451</v>
      </c>
      <c r="S94" s="1943">
        <v>0</v>
      </c>
      <c r="T94" s="2452">
        <v>0</v>
      </c>
      <c r="U94" s="2452">
        <v>0</v>
      </c>
      <c r="V94" s="2452">
        <v>0</v>
      </c>
      <c r="W94" s="2452">
        <v>0</v>
      </c>
      <c r="X94" s="2452">
        <v>0</v>
      </c>
      <c r="Y94" s="2452">
        <v>0</v>
      </c>
      <c r="Z94" s="2452">
        <v>0</v>
      </c>
      <c r="AA94" s="1942">
        <v>0</v>
      </c>
      <c r="AB94" s="2453">
        <v>0</v>
      </c>
      <c r="AC94" s="2454">
        <v>0</v>
      </c>
      <c r="AD94" s="2320">
        <v>0</v>
      </c>
      <c r="AE94" s="1948">
        <f>S94+V94+Y94+AB94</f>
        <v>0</v>
      </c>
      <c r="AF94" s="2321">
        <f t="shared" si="84"/>
        <v>0</v>
      </c>
      <c r="AG94" s="1527">
        <f t="shared" si="85"/>
        <v>0</v>
      </c>
      <c r="AI94" s="2502" t="s">
        <v>751</v>
      </c>
      <c r="AJ94" s="2504" t="s">
        <v>597</v>
      </c>
      <c r="AK94" s="2496" t="s">
        <v>597</v>
      </c>
      <c r="AL94" s="2508"/>
      <c r="AM94" s="2506" t="s">
        <v>597</v>
      </c>
      <c r="AN94" s="2496" t="s">
        <v>597</v>
      </c>
      <c r="AO94" s="2508">
        <f ca="1">-AO94</f>
        <v>0</v>
      </c>
      <c r="AP94" s="2506" t="s">
        <v>597</v>
      </c>
      <c r="AQ94" s="2496" t="s">
        <v>597</v>
      </c>
      <c r="AR94" s="2508">
        <v>0</v>
      </c>
      <c r="AS94" s="2506">
        <v>0</v>
      </c>
      <c r="AT94" s="2496">
        <v>0</v>
      </c>
      <c r="AU94" s="2508">
        <v>0</v>
      </c>
      <c r="AV94" s="2510">
        <v>0</v>
      </c>
      <c r="AW94" s="2497">
        <v>0</v>
      </c>
      <c r="AX94" s="2499">
        <v>0</v>
      </c>
      <c r="AY94"/>
      <c r="AZ94" s="2522" t="s">
        <v>751</v>
      </c>
      <c r="BA94" s="2526" t="s">
        <v>597</v>
      </c>
      <c r="BB94" s="2518" t="s">
        <v>597</v>
      </c>
      <c r="BC94" s="2519">
        <v>0</v>
      </c>
      <c r="BD94" s="2524" t="s">
        <v>597</v>
      </c>
      <c r="BE94" s="2518" t="s">
        <v>597</v>
      </c>
      <c r="BF94" s="2519">
        <v>0</v>
      </c>
      <c r="BG94" s="2524" t="s">
        <v>597</v>
      </c>
      <c r="BH94" s="2518" t="s">
        <v>597</v>
      </c>
      <c r="BI94" s="2519">
        <v>0</v>
      </c>
      <c r="BJ94" s="2526">
        <v>0</v>
      </c>
      <c r="BK94" s="2518">
        <v>0</v>
      </c>
      <c r="BL94" s="2519">
        <v>0</v>
      </c>
      <c r="BM94" s="2528">
        <v>0</v>
      </c>
      <c r="BN94" s="2517">
        <v>0</v>
      </c>
      <c r="BO94" s="2519">
        <v>0</v>
      </c>
    </row>
    <row r="95" spans="1:67">
      <c r="A95" s="1935" t="s">
        <v>447</v>
      </c>
      <c r="B95" s="1943">
        <v>0</v>
      </c>
      <c r="C95" s="1214">
        <v>0</v>
      </c>
      <c r="D95" s="1942">
        <f t="shared" ref="D95:D101" si="87">B95-C95</f>
        <v>0</v>
      </c>
      <c r="E95" s="2452">
        <v>0</v>
      </c>
      <c r="F95" s="1214">
        <v>0</v>
      </c>
      <c r="G95" s="2320">
        <f t="shared" ref="G95:G101" si="88">E95-F95</f>
        <v>0</v>
      </c>
      <c r="H95" s="1943">
        <v>0</v>
      </c>
      <c r="I95" s="1214">
        <v>0</v>
      </c>
      <c r="J95" s="1942">
        <f t="shared" si="79"/>
        <v>0</v>
      </c>
      <c r="K95" s="2453">
        <v>0</v>
      </c>
      <c r="L95" s="2454">
        <v>0</v>
      </c>
      <c r="M95" s="2320">
        <f t="shared" si="80"/>
        <v>0</v>
      </c>
      <c r="N95" s="1948">
        <f t="shared" ref="N95:N102" si="89">B95+E95+H95+K95</f>
        <v>0</v>
      </c>
      <c r="O95" s="2321">
        <f t="shared" si="82"/>
        <v>0</v>
      </c>
      <c r="P95" s="1527">
        <f t="shared" si="83"/>
        <v>0</v>
      </c>
      <c r="R95" s="1935" t="s">
        <v>447</v>
      </c>
      <c r="S95" s="1943">
        <v>0</v>
      </c>
      <c r="T95" s="1214">
        <v>0</v>
      </c>
      <c r="U95" s="1942">
        <v>0</v>
      </c>
      <c r="V95" s="2452">
        <v>0</v>
      </c>
      <c r="W95" s="1214">
        <v>0</v>
      </c>
      <c r="X95" s="2320">
        <v>0</v>
      </c>
      <c r="Y95" s="1943">
        <v>1</v>
      </c>
      <c r="Z95" s="1214">
        <v>0</v>
      </c>
      <c r="AA95" s="1942">
        <v>1</v>
      </c>
      <c r="AB95" s="2453">
        <v>0</v>
      </c>
      <c r="AC95" s="2454">
        <v>0</v>
      </c>
      <c r="AD95" s="2320">
        <v>0</v>
      </c>
      <c r="AE95" s="1948">
        <f t="shared" si="84"/>
        <v>1</v>
      </c>
      <c r="AF95" s="2321">
        <f t="shared" si="84"/>
        <v>0</v>
      </c>
      <c r="AG95" s="1527">
        <f t="shared" si="85"/>
        <v>1</v>
      </c>
      <c r="AI95" s="2502" t="s">
        <v>447</v>
      </c>
      <c r="AJ95" s="2504">
        <v>0</v>
      </c>
      <c r="AK95" s="2496">
        <v>0</v>
      </c>
      <c r="AL95" s="2508">
        <v>0</v>
      </c>
      <c r="AM95" s="2506">
        <v>0</v>
      </c>
      <c r="AN95" s="2496">
        <v>0</v>
      </c>
      <c r="AO95" s="2508">
        <v>0</v>
      </c>
      <c r="AP95" s="2506">
        <v>2</v>
      </c>
      <c r="AQ95" s="2496">
        <v>0</v>
      </c>
      <c r="AR95" s="2508">
        <v>2</v>
      </c>
      <c r="AS95" s="2506">
        <v>1</v>
      </c>
      <c r="AT95" s="2496">
        <v>1</v>
      </c>
      <c r="AU95" s="2508">
        <v>0</v>
      </c>
      <c r="AV95" s="2510">
        <v>3</v>
      </c>
      <c r="AW95" s="2497">
        <v>1</v>
      </c>
      <c r="AX95" s="2499">
        <v>2</v>
      </c>
      <c r="AY95"/>
      <c r="AZ95" s="2522" t="s">
        <v>447</v>
      </c>
      <c r="BA95" s="2526">
        <v>0</v>
      </c>
      <c r="BB95" s="2518">
        <v>0</v>
      </c>
      <c r="BC95" s="2519">
        <v>0</v>
      </c>
      <c r="BD95" s="2524">
        <v>0</v>
      </c>
      <c r="BE95" s="2518">
        <v>0</v>
      </c>
      <c r="BF95" s="2519">
        <v>0</v>
      </c>
      <c r="BG95" s="2524">
        <v>1</v>
      </c>
      <c r="BH95" s="2518">
        <v>0</v>
      </c>
      <c r="BI95" s="2519">
        <v>1</v>
      </c>
      <c r="BJ95" s="2526">
        <v>0</v>
      </c>
      <c r="BK95" s="2518">
        <v>0</v>
      </c>
      <c r="BL95" s="2519">
        <v>0</v>
      </c>
      <c r="BM95" s="2528">
        <v>1</v>
      </c>
      <c r="BN95" s="2517">
        <v>0</v>
      </c>
      <c r="BO95" s="2519">
        <v>1</v>
      </c>
    </row>
    <row r="96" spans="1:67">
      <c r="A96" s="1935" t="s">
        <v>448</v>
      </c>
      <c r="B96" s="1943">
        <v>0</v>
      </c>
      <c r="C96" s="1214">
        <v>0</v>
      </c>
      <c r="D96" s="1942">
        <f t="shared" si="87"/>
        <v>0</v>
      </c>
      <c r="E96" s="2452">
        <v>0</v>
      </c>
      <c r="F96" s="1214">
        <v>0</v>
      </c>
      <c r="G96" s="2320">
        <f t="shared" si="88"/>
        <v>0</v>
      </c>
      <c r="H96" s="1943">
        <v>0</v>
      </c>
      <c r="I96" s="1214">
        <v>0</v>
      </c>
      <c r="J96" s="1942">
        <f t="shared" si="79"/>
        <v>0</v>
      </c>
      <c r="K96" s="2453">
        <v>0</v>
      </c>
      <c r="L96" s="2454">
        <v>1</v>
      </c>
      <c r="M96" s="2320">
        <f t="shared" si="80"/>
        <v>-1</v>
      </c>
      <c r="N96" s="1948">
        <f t="shared" si="89"/>
        <v>0</v>
      </c>
      <c r="O96" s="2321">
        <f t="shared" si="82"/>
        <v>1</v>
      </c>
      <c r="P96" s="1527">
        <f t="shared" si="83"/>
        <v>-1</v>
      </c>
      <c r="R96" s="1935" t="s">
        <v>448</v>
      </c>
      <c r="S96" s="1943">
        <v>0</v>
      </c>
      <c r="T96" s="1214">
        <v>0</v>
      </c>
      <c r="U96" s="1942">
        <v>0</v>
      </c>
      <c r="V96" s="2452">
        <v>0</v>
      </c>
      <c r="W96" s="1214">
        <v>0</v>
      </c>
      <c r="X96" s="2320">
        <v>0</v>
      </c>
      <c r="Y96" s="1943">
        <v>0</v>
      </c>
      <c r="Z96" s="1214">
        <v>0</v>
      </c>
      <c r="AA96" s="1942">
        <v>0</v>
      </c>
      <c r="AB96" s="2453">
        <v>0</v>
      </c>
      <c r="AC96" s="2454">
        <v>0</v>
      </c>
      <c r="AD96" s="2320">
        <v>0</v>
      </c>
      <c r="AE96" s="1948">
        <f t="shared" si="84"/>
        <v>0</v>
      </c>
      <c r="AF96" s="2321">
        <f t="shared" si="84"/>
        <v>0</v>
      </c>
      <c r="AG96" s="1527">
        <f t="shared" si="85"/>
        <v>0</v>
      </c>
      <c r="AI96" s="2502" t="s">
        <v>752</v>
      </c>
      <c r="AJ96" s="2504">
        <v>2</v>
      </c>
      <c r="AK96" s="2496">
        <v>0</v>
      </c>
      <c r="AL96" s="2508">
        <v>2</v>
      </c>
      <c r="AM96" s="2506">
        <v>0</v>
      </c>
      <c r="AN96" s="2496">
        <v>0</v>
      </c>
      <c r="AO96" s="2508">
        <v>0</v>
      </c>
      <c r="AP96" s="2506">
        <v>1</v>
      </c>
      <c r="AQ96" s="2496">
        <v>0</v>
      </c>
      <c r="AR96" s="2508">
        <v>1</v>
      </c>
      <c r="AS96" s="2506">
        <v>0</v>
      </c>
      <c r="AT96" s="2496">
        <v>0</v>
      </c>
      <c r="AU96" s="2508">
        <v>0</v>
      </c>
      <c r="AV96" s="2510">
        <v>3</v>
      </c>
      <c r="AW96" s="2497">
        <v>0</v>
      </c>
      <c r="AX96" s="2499">
        <v>3</v>
      </c>
      <c r="AY96"/>
      <c r="AZ96" s="2522" t="s">
        <v>752</v>
      </c>
      <c r="BA96" s="2526">
        <v>0</v>
      </c>
      <c r="BB96" s="2518">
        <v>0</v>
      </c>
      <c r="BC96" s="2519">
        <v>0</v>
      </c>
      <c r="BD96" s="2524">
        <v>0</v>
      </c>
      <c r="BE96" s="2518">
        <v>1</v>
      </c>
      <c r="BF96" s="2519">
        <v>-1</v>
      </c>
      <c r="BG96" s="2524">
        <v>0</v>
      </c>
      <c r="BH96" s="2518">
        <v>0</v>
      </c>
      <c r="BI96" s="2519">
        <v>0</v>
      </c>
      <c r="BJ96" s="2526">
        <v>0</v>
      </c>
      <c r="BK96" s="2518">
        <v>0</v>
      </c>
      <c r="BL96" s="2519">
        <v>0</v>
      </c>
      <c r="BM96" s="2528">
        <v>0</v>
      </c>
      <c r="BN96" s="2517">
        <v>1</v>
      </c>
      <c r="BO96" s="2519">
        <v>-1</v>
      </c>
    </row>
    <row r="97" spans="1:67" ht="24.75" customHeight="1">
      <c r="A97" s="1936" t="s">
        <v>454</v>
      </c>
      <c r="B97" s="1943">
        <v>0</v>
      </c>
      <c r="C97" s="1214">
        <v>1</v>
      </c>
      <c r="D97" s="1942">
        <f t="shared" si="87"/>
        <v>-1</v>
      </c>
      <c r="E97" s="2452">
        <v>0</v>
      </c>
      <c r="F97" s="1214">
        <v>0</v>
      </c>
      <c r="G97" s="2320">
        <f t="shared" si="88"/>
        <v>0</v>
      </c>
      <c r="H97" s="1943">
        <v>2</v>
      </c>
      <c r="I97" s="1214">
        <v>2</v>
      </c>
      <c r="J97" s="1942">
        <f t="shared" si="79"/>
        <v>0</v>
      </c>
      <c r="K97" s="2453">
        <v>2</v>
      </c>
      <c r="L97" s="2454">
        <v>2</v>
      </c>
      <c r="M97" s="2320">
        <f t="shared" si="80"/>
        <v>0</v>
      </c>
      <c r="N97" s="1948">
        <f t="shared" si="89"/>
        <v>4</v>
      </c>
      <c r="O97" s="2321">
        <f t="shared" si="82"/>
        <v>5</v>
      </c>
      <c r="P97" s="1527">
        <f t="shared" si="83"/>
        <v>-1</v>
      </c>
      <c r="R97" s="1936" t="s">
        <v>454</v>
      </c>
      <c r="S97" s="1943">
        <v>0</v>
      </c>
      <c r="T97" s="1214">
        <v>0</v>
      </c>
      <c r="U97" s="1942">
        <v>0</v>
      </c>
      <c r="V97" s="2452">
        <v>0</v>
      </c>
      <c r="W97" s="1214">
        <v>0</v>
      </c>
      <c r="X97" s="2320">
        <v>0</v>
      </c>
      <c r="Y97" s="1943">
        <v>2</v>
      </c>
      <c r="Z97" s="1214">
        <v>2</v>
      </c>
      <c r="AA97" s="1942">
        <v>0</v>
      </c>
      <c r="AB97" s="2453">
        <v>1</v>
      </c>
      <c r="AC97" s="2454">
        <v>1</v>
      </c>
      <c r="AD97" s="2320">
        <v>0</v>
      </c>
      <c r="AE97" s="1948">
        <f t="shared" si="84"/>
        <v>3</v>
      </c>
      <c r="AF97" s="2321">
        <f t="shared" si="84"/>
        <v>3</v>
      </c>
      <c r="AG97" s="1527">
        <f t="shared" si="85"/>
        <v>0</v>
      </c>
      <c r="AI97" s="2502" t="s">
        <v>753</v>
      </c>
      <c r="AJ97" s="2504">
        <v>0</v>
      </c>
      <c r="AK97" s="2496">
        <v>0</v>
      </c>
      <c r="AL97" s="2508">
        <v>0</v>
      </c>
      <c r="AM97" s="2506">
        <v>0</v>
      </c>
      <c r="AN97" s="2496">
        <v>1</v>
      </c>
      <c r="AO97" s="2508">
        <v>-1</v>
      </c>
      <c r="AP97" s="2506">
        <v>1</v>
      </c>
      <c r="AQ97" s="2496">
        <v>3</v>
      </c>
      <c r="AR97" s="2508">
        <v>-2</v>
      </c>
      <c r="AS97" s="2506">
        <v>0</v>
      </c>
      <c r="AT97" s="2496">
        <v>0</v>
      </c>
      <c r="AU97" s="2508">
        <v>0</v>
      </c>
      <c r="AV97" s="2510">
        <v>1</v>
      </c>
      <c r="AW97" s="2497">
        <v>4</v>
      </c>
      <c r="AX97" s="2499">
        <v>-3</v>
      </c>
      <c r="AY97"/>
      <c r="AZ97" s="2522" t="s">
        <v>753</v>
      </c>
      <c r="BA97" s="2526">
        <v>0</v>
      </c>
      <c r="BB97" s="2518">
        <v>0</v>
      </c>
      <c r="BC97" s="2519">
        <v>0</v>
      </c>
      <c r="BD97" s="2524">
        <v>0</v>
      </c>
      <c r="BE97" s="2518">
        <v>0</v>
      </c>
      <c r="BF97" s="2519">
        <v>0</v>
      </c>
      <c r="BG97" s="2524">
        <v>0</v>
      </c>
      <c r="BH97" s="2518">
        <v>0</v>
      </c>
      <c r="BI97" s="2519">
        <v>0</v>
      </c>
      <c r="BJ97" s="2526">
        <v>1</v>
      </c>
      <c r="BK97" s="2518">
        <v>1</v>
      </c>
      <c r="BL97" s="2519">
        <v>0</v>
      </c>
      <c r="BM97" s="2528">
        <v>1</v>
      </c>
      <c r="BN97" s="2517">
        <v>1</v>
      </c>
      <c r="BO97" s="2519">
        <v>0</v>
      </c>
    </row>
    <row r="98" spans="1:67">
      <c r="A98" s="1935" t="s">
        <v>449</v>
      </c>
      <c r="B98" s="1943">
        <v>0</v>
      </c>
      <c r="C98" s="1214">
        <v>0</v>
      </c>
      <c r="D98" s="1942">
        <f t="shared" si="87"/>
        <v>0</v>
      </c>
      <c r="E98" s="2452">
        <v>1</v>
      </c>
      <c r="F98" s="1214">
        <v>1</v>
      </c>
      <c r="G98" s="2320">
        <f t="shared" si="88"/>
        <v>0</v>
      </c>
      <c r="H98" s="1943">
        <v>10</v>
      </c>
      <c r="I98" s="1214">
        <v>11</v>
      </c>
      <c r="J98" s="1942">
        <f t="shared" si="79"/>
        <v>-1</v>
      </c>
      <c r="K98" s="2453">
        <v>0</v>
      </c>
      <c r="L98" s="2454">
        <v>0</v>
      </c>
      <c r="M98" s="2320">
        <f t="shared" si="80"/>
        <v>0</v>
      </c>
      <c r="N98" s="1948">
        <f t="shared" si="89"/>
        <v>11</v>
      </c>
      <c r="O98" s="2321">
        <f t="shared" si="82"/>
        <v>12</v>
      </c>
      <c r="P98" s="1527">
        <f t="shared" si="83"/>
        <v>-1</v>
      </c>
      <c r="R98" s="1935" t="s">
        <v>449</v>
      </c>
      <c r="S98" s="1943">
        <v>0</v>
      </c>
      <c r="T98" s="1214">
        <v>0</v>
      </c>
      <c r="U98" s="1942">
        <v>0</v>
      </c>
      <c r="V98" s="2452">
        <v>0</v>
      </c>
      <c r="W98" s="1214">
        <v>0</v>
      </c>
      <c r="X98" s="2320">
        <v>0</v>
      </c>
      <c r="Y98" s="1943">
        <v>9</v>
      </c>
      <c r="Z98" s="1214">
        <v>5</v>
      </c>
      <c r="AA98" s="1942">
        <v>4</v>
      </c>
      <c r="AB98" s="2453">
        <v>1</v>
      </c>
      <c r="AC98" s="2454">
        <v>0</v>
      </c>
      <c r="AD98" s="2320">
        <v>1</v>
      </c>
      <c r="AE98" s="1948">
        <f t="shared" si="84"/>
        <v>10</v>
      </c>
      <c r="AF98" s="2321">
        <f t="shared" si="84"/>
        <v>5</v>
      </c>
      <c r="AG98" s="1527">
        <f t="shared" si="85"/>
        <v>5</v>
      </c>
      <c r="AI98" s="2502" t="s">
        <v>449</v>
      </c>
      <c r="AJ98" s="2504">
        <v>1</v>
      </c>
      <c r="AK98" s="2496">
        <v>0</v>
      </c>
      <c r="AL98" s="2508">
        <v>1</v>
      </c>
      <c r="AM98" s="2506">
        <v>0</v>
      </c>
      <c r="AN98" s="2496">
        <v>0</v>
      </c>
      <c r="AO98" s="2508">
        <v>0</v>
      </c>
      <c r="AP98" s="2506">
        <v>2</v>
      </c>
      <c r="AQ98" s="2496">
        <v>5</v>
      </c>
      <c r="AR98" s="2508">
        <v>-3</v>
      </c>
      <c r="AS98" s="2506">
        <v>1</v>
      </c>
      <c r="AT98" s="2496">
        <v>0</v>
      </c>
      <c r="AU98" s="2508">
        <v>1</v>
      </c>
      <c r="AV98" s="2510">
        <v>4</v>
      </c>
      <c r="AW98" s="2497">
        <v>5</v>
      </c>
      <c r="AX98" s="2499">
        <v>-1</v>
      </c>
      <c r="AY98"/>
      <c r="AZ98" s="2522" t="s">
        <v>449</v>
      </c>
      <c r="BA98" s="2526">
        <v>0</v>
      </c>
      <c r="BB98" s="2518">
        <v>0</v>
      </c>
      <c r="BC98" s="2519">
        <v>0</v>
      </c>
      <c r="BD98" s="2524">
        <v>0</v>
      </c>
      <c r="BE98" s="2518">
        <v>3</v>
      </c>
      <c r="BF98" s="2519">
        <v>-3</v>
      </c>
      <c r="BG98" s="2524">
        <v>2</v>
      </c>
      <c r="BH98" s="2518">
        <v>4</v>
      </c>
      <c r="BI98" s="2519">
        <v>-2</v>
      </c>
      <c r="BJ98" s="2526">
        <v>0</v>
      </c>
      <c r="BK98" s="2518">
        <v>0</v>
      </c>
      <c r="BL98" s="2519">
        <v>0</v>
      </c>
      <c r="BM98" s="2528">
        <v>2</v>
      </c>
      <c r="BN98" s="2517">
        <v>7</v>
      </c>
      <c r="BO98" s="2519">
        <v>-5</v>
      </c>
    </row>
    <row r="99" spans="1:67" ht="21.75" customHeight="1">
      <c r="A99" s="1936" t="s">
        <v>453</v>
      </c>
      <c r="B99" s="1944">
        <v>0</v>
      </c>
      <c r="C99" s="1217">
        <v>0</v>
      </c>
      <c r="D99" s="1942">
        <f t="shared" si="87"/>
        <v>0</v>
      </c>
      <c r="E99" s="2455">
        <v>0</v>
      </c>
      <c r="F99" s="1217">
        <v>0</v>
      </c>
      <c r="G99" s="2320">
        <f t="shared" si="88"/>
        <v>0</v>
      </c>
      <c r="H99" s="1944">
        <v>0</v>
      </c>
      <c r="I99" s="1217">
        <v>0</v>
      </c>
      <c r="J99" s="1942">
        <f t="shared" si="79"/>
        <v>0</v>
      </c>
      <c r="K99" s="2453">
        <v>0</v>
      </c>
      <c r="L99" s="2454">
        <v>0</v>
      </c>
      <c r="M99" s="2320">
        <f t="shared" si="80"/>
        <v>0</v>
      </c>
      <c r="N99" s="1948">
        <f t="shared" si="89"/>
        <v>0</v>
      </c>
      <c r="O99" s="2321">
        <f t="shared" si="82"/>
        <v>0</v>
      </c>
      <c r="P99" s="1527">
        <f t="shared" si="83"/>
        <v>0</v>
      </c>
      <c r="R99" s="1936" t="s">
        <v>453</v>
      </c>
      <c r="S99" s="1944">
        <v>0</v>
      </c>
      <c r="T99" s="1217">
        <v>0</v>
      </c>
      <c r="U99" s="1942">
        <v>0</v>
      </c>
      <c r="V99" s="2455">
        <v>0</v>
      </c>
      <c r="W99" s="1217">
        <v>0</v>
      </c>
      <c r="X99" s="2320">
        <v>0</v>
      </c>
      <c r="Y99" s="1944">
        <v>0</v>
      </c>
      <c r="Z99" s="1217">
        <v>0</v>
      </c>
      <c r="AA99" s="1942">
        <v>0</v>
      </c>
      <c r="AB99" s="2453">
        <v>0</v>
      </c>
      <c r="AC99" s="2454">
        <v>0</v>
      </c>
      <c r="AD99" s="2320">
        <v>0</v>
      </c>
      <c r="AE99" s="1948">
        <f t="shared" si="84"/>
        <v>0</v>
      </c>
      <c r="AF99" s="2321">
        <f t="shared" si="84"/>
        <v>0</v>
      </c>
      <c r="AG99" s="1527">
        <f t="shared" si="85"/>
        <v>0</v>
      </c>
      <c r="AI99" s="2502" t="s">
        <v>450</v>
      </c>
      <c r="AJ99" s="2504">
        <v>18</v>
      </c>
      <c r="AK99" s="2496">
        <v>1</v>
      </c>
      <c r="AL99" s="2508">
        <v>17</v>
      </c>
      <c r="AM99" s="2506">
        <v>5</v>
      </c>
      <c r="AN99" s="2496">
        <v>1</v>
      </c>
      <c r="AO99" s="2508">
        <v>4</v>
      </c>
      <c r="AP99" s="2506">
        <v>11</v>
      </c>
      <c r="AQ99" s="2496">
        <v>0</v>
      </c>
      <c r="AR99" s="2508">
        <v>11</v>
      </c>
      <c r="AS99" s="2506">
        <v>0</v>
      </c>
      <c r="AT99" s="2496">
        <v>0</v>
      </c>
      <c r="AU99" s="2508">
        <v>0</v>
      </c>
      <c r="AV99" s="2510">
        <v>34</v>
      </c>
      <c r="AW99" s="2497">
        <v>2</v>
      </c>
      <c r="AX99" s="2499">
        <v>32</v>
      </c>
      <c r="AY99"/>
      <c r="AZ99" s="2522" t="s">
        <v>450</v>
      </c>
      <c r="BA99" s="2526">
        <v>19</v>
      </c>
      <c r="BB99" s="2518">
        <v>3</v>
      </c>
      <c r="BC99" s="2519">
        <v>16</v>
      </c>
      <c r="BD99" s="2524">
        <v>12</v>
      </c>
      <c r="BE99" s="2518">
        <v>0</v>
      </c>
      <c r="BF99" s="2519">
        <v>12</v>
      </c>
      <c r="BG99" s="2524">
        <v>11</v>
      </c>
      <c r="BH99" s="2518">
        <v>2</v>
      </c>
      <c r="BI99" s="2519">
        <v>9</v>
      </c>
      <c r="BJ99" s="2526">
        <v>4</v>
      </c>
      <c r="BK99" s="2518">
        <v>2</v>
      </c>
      <c r="BL99" s="2519">
        <v>2</v>
      </c>
      <c r="BM99" s="2528">
        <v>46</v>
      </c>
      <c r="BN99" s="2517">
        <v>7</v>
      </c>
      <c r="BO99" s="2519">
        <v>39</v>
      </c>
    </row>
    <row r="100" spans="1:67" ht="13.5" thickBot="1">
      <c r="A100" s="1935" t="s">
        <v>452</v>
      </c>
      <c r="B100" s="1944">
        <v>0</v>
      </c>
      <c r="C100" s="1217">
        <v>0</v>
      </c>
      <c r="D100" s="1942">
        <f t="shared" si="87"/>
        <v>0</v>
      </c>
      <c r="E100" s="2455">
        <v>0</v>
      </c>
      <c r="F100" s="1217">
        <v>0</v>
      </c>
      <c r="G100" s="2320">
        <f t="shared" si="88"/>
        <v>0</v>
      </c>
      <c r="H100" s="1944">
        <v>0</v>
      </c>
      <c r="I100" s="1217">
        <v>0</v>
      </c>
      <c r="J100" s="1942">
        <f t="shared" si="79"/>
        <v>0</v>
      </c>
      <c r="K100" s="2452">
        <v>0</v>
      </c>
      <c r="L100" s="1214">
        <v>0</v>
      </c>
      <c r="M100" s="2320">
        <f t="shared" si="80"/>
        <v>0</v>
      </c>
      <c r="N100" s="1948">
        <f t="shared" si="89"/>
        <v>0</v>
      </c>
      <c r="O100" s="2321">
        <f t="shared" si="82"/>
        <v>0</v>
      </c>
      <c r="P100" s="1527">
        <f t="shared" si="83"/>
        <v>0</v>
      </c>
      <c r="R100" s="1935" t="s">
        <v>452</v>
      </c>
      <c r="S100" s="1944">
        <v>0</v>
      </c>
      <c r="T100" s="1217">
        <v>0</v>
      </c>
      <c r="U100" s="1942">
        <f t="shared" ref="U100" si="90">S100-T100</f>
        <v>0</v>
      </c>
      <c r="V100" s="2455">
        <v>0</v>
      </c>
      <c r="W100" s="1217">
        <v>0</v>
      </c>
      <c r="X100" s="2320">
        <f t="shared" ref="X100" si="91">V100-W100</f>
        <v>0</v>
      </c>
      <c r="Y100" s="1944">
        <v>0</v>
      </c>
      <c r="Z100" s="1217">
        <v>0</v>
      </c>
      <c r="AA100" s="1942">
        <f t="shared" ref="AA100" si="92">Y100-Z100</f>
        <v>0</v>
      </c>
      <c r="AB100" s="2452">
        <v>0</v>
      </c>
      <c r="AC100" s="1214">
        <v>0</v>
      </c>
      <c r="AD100" s="2320">
        <f t="shared" ref="AD100" si="93">AB100-AC100</f>
        <v>0</v>
      </c>
      <c r="AE100" s="1948">
        <f t="shared" si="84"/>
        <v>0</v>
      </c>
      <c r="AF100" s="2321">
        <f t="shared" si="84"/>
        <v>0</v>
      </c>
      <c r="AG100" s="1527">
        <f t="shared" si="85"/>
        <v>0</v>
      </c>
      <c r="AI100" s="2503" t="s">
        <v>152</v>
      </c>
      <c r="AJ100" s="2505">
        <v>25</v>
      </c>
      <c r="AK100" s="2500">
        <v>6</v>
      </c>
      <c r="AL100" s="2509">
        <v>19</v>
      </c>
      <c r="AM100" s="2507">
        <v>9</v>
      </c>
      <c r="AN100" s="2500">
        <v>12</v>
      </c>
      <c r="AO100" s="2509">
        <v>-3</v>
      </c>
      <c r="AP100" s="2507">
        <v>75</v>
      </c>
      <c r="AQ100" s="2500">
        <v>82</v>
      </c>
      <c r="AR100" s="2509">
        <f>SUM(AR80:AR99)</f>
        <v>-7</v>
      </c>
      <c r="AS100" s="2507">
        <v>5</v>
      </c>
      <c r="AT100" s="2500">
        <v>2</v>
      </c>
      <c r="AU100" s="2509">
        <f>SUM(AU80:AU99)</f>
        <v>3</v>
      </c>
      <c r="AV100" s="2507">
        <v>114</v>
      </c>
      <c r="AW100" s="2500">
        <v>102</v>
      </c>
      <c r="AX100" s="2511">
        <f>SUM(AX80:AX99)</f>
        <v>12</v>
      </c>
      <c r="AY100"/>
      <c r="AZ100" s="2523" t="s">
        <v>152</v>
      </c>
      <c r="BA100" s="2527">
        <v>31</v>
      </c>
      <c r="BB100" s="2520">
        <v>30</v>
      </c>
      <c r="BC100" s="2521">
        <f>SUM(BC80:BC99)</f>
        <v>1</v>
      </c>
      <c r="BD100" s="2525">
        <v>19</v>
      </c>
      <c r="BE100" s="2520">
        <v>39</v>
      </c>
      <c r="BF100" s="2521">
        <f>SUM(BF80:BF99)</f>
        <v>-20</v>
      </c>
      <c r="BG100" s="2525">
        <v>105</v>
      </c>
      <c r="BH100" s="2520">
        <v>115</v>
      </c>
      <c r="BI100" s="2521">
        <f>SUM(BI80:BI99)</f>
        <v>-10</v>
      </c>
      <c r="BJ100" s="2527">
        <v>7</v>
      </c>
      <c r="BK100" s="2520">
        <v>4</v>
      </c>
      <c r="BL100" s="2521">
        <f>SUM(BL80:BL99)</f>
        <v>3</v>
      </c>
      <c r="BM100" s="2525">
        <v>162</v>
      </c>
      <c r="BN100" s="2520">
        <v>188</v>
      </c>
      <c r="BO100" s="2521">
        <f>SUM(BO80:BO99)</f>
        <v>-26</v>
      </c>
    </row>
    <row r="101" spans="1:67">
      <c r="A101" s="1935" t="s">
        <v>450</v>
      </c>
      <c r="B101" s="1943">
        <v>14</v>
      </c>
      <c r="C101" s="1214">
        <v>4</v>
      </c>
      <c r="D101" s="1942">
        <f t="shared" si="87"/>
        <v>10</v>
      </c>
      <c r="E101" s="2455">
        <v>9</v>
      </c>
      <c r="F101" s="1217">
        <v>0</v>
      </c>
      <c r="G101" s="2320">
        <f t="shared" si="88"/>
        <v>9</v>
      </c>
      <c r="H101" s="1944">
        <v>34</v>
      </c>
      <c r="I101" s="2456">
        <v>0</v>
      </c>
      <c r="J101" s="1942">
        <f t="shared" si="79"/>
        <v>34</v>
      </c>
      <c r="K101" s="2457">
        <v>2</v>
      </c>
      <c r="L101" s="1214">
        <v>0</v>
      </c>
      <c r="M101" s="2320">
        <f t="shared" si="80"/>
        <v>2</v>
      </c>
      <c r="N101" s="1948">
        <f t="shared" si="89"/>
        <v>59</v>
      </c>
      <c r="O101" s="2321">
        <f t="shared" si="82"/>
        <v>4</v>
      </c>
      <c r="P101" s="1527">
        <f t="shared" si="83"/>
        <v>55</v>
      </c>
      <c r="R101" s="1935" t="s">
        <v>450</v>
      </c>
      <c r="S101" s="1944">
        <v>17</v>
      </c>
      <c r="T101" s="1217">
        <v>1</v>
      </c>
      <c r="U101" s="1942">
        <v>16</v>
      </c>
      <c r="V101" s="2455">
        <v>9</v>
      </c>
      <c r="W101" s="1217">
        <v>0</v>
      </c>
      <c r="X101" s="2320">
        <v>9</v>
      </c>
      <c r="Y101" s="1944">
        <v>16</v>
      </c>
      <c r="Z101" s="1217">
        <v>2</v>
      </c>
      <c r="AA101" s="1942">
        <v>14</v>
      </c>
      <c r="AB101" s="2453">
        <v>2</v>
      </c>
      <c r="AC101" s="2454">
        <v>0</v>
      </c>
      <c r="AD101" s="2320">
        <v>2</v>
      </c>
      <c r="AE101" s="1948">
        <f>S101+V101+Y101+AB101</f>
        <v>44</v>
      </c>
      <c r="AF101" s="2321">
        <f t="shared" si="84"/>
        <v>3</v>
      </c>
      <c r="AG101" s="1527">
        <f t="shared" si="85"/>
        <v>41</v>
      </c>
      <c r="AJ101"/>
      <c r="AK101"/>
      <c r="AL101"/>
      <c r="AM101"/>
      <c r="AN101"/>
      <c r="AO101"/>
      <c r="AP101"/>
      <c r="AQ101"/>
      <c r="AR101"/>
      <c r="AS101"/>
      <c r="AT101"/>
      <c r="AU101"/>
      <c r="AV101"/>
      <c r="AW101"/>
      <c r="AX101"/>
      <c r="AY101"/>
      <c r="AZ101"/>
      <c r="BA101"/>
      <c r="BB101"/>
      <c r="BC101"/>
      <c r="BD101"/>
      <c r="BE101"/>
      <c r="BF101"/>
      <c r="BG101"/>
      <c r="BH101"/>
      <c r="BI101"/>
      <c r="BJ101"/>
    </row>
    <row r="102" spans="1:67" s="142" customFormat="1" ht="17.45" customHeight="1" thickBot="1">
      <c r="A102" s="1939" t="s">
        <v>152</v>
      </c>
      <c r="B102" s="1945">
        <f>SUM(B80:B101)</f>
        <v>27</v>
      </c>
      <c r="C102" s="1219">
        <f>SUM(C80:C101)</f>
        <v>26</v>
      </c>
      <c r="D102" s="1884">
        <f t="shared" ref="D102:J102" si="94">SUM(D80:D101)</f>
        <v>1</v>
      </c>
      <c r="E102" s="1940">
        <f t="shared" si="94"/>
        <v>27</v>
      </c>
      <c r="F102" s="1219">
        <f t="shared" si="94"/>
        <v>26</v>
      </c>
      <c r="G102" s="1947">
        <f t="shared" si="94"/>
        <v>1</v>
      </c>
      <c r="H102" s="1945">
        <f t="shared" si="94"/>
        <v>169</v>
      </c>
      <c r="I102" s="1219">
        <f t="shared" si="94"/>
        <v>275</v>
      </c>
      <c r="J102" s="1884">
        <f t="shared" si="94"/>
        <v>-106</v>
      </c>
      <c r="K102" s="1940">
        <f>SUM(K80:K101)</f>
        <v>5</v>
      </c>
      <c r="L102" s="1219">
        <f>SUM(L80:L101)</f>
        <v>8</v>
      </c>
      <c r="M102" s="1947">
        <f>SUM(M80:M101)</f>
        <v>-3</v>
      </c>
      <c r="N102" s="1947">
        <f t="shared" si="89"/>
        <v>228</v>
      </c>
      <c r="O102" s="1883">
        <f>C102+F102+I102+L102</f>
        <v>335</v>
      </c>
      <c r="P102" s="1884">
        <f>N102-O102</f>
        <v>-107</v>
      </c>
      <c r="Q102" s="141"/>
      <c r="R102" s="1939" t="s">
        <v>152</v>
      </c>
      <c r="S102" s="1945">
        <f>SUM(S80:S101)</f>
        <v>26</v>
      </c>
      <c r="T102" s="1219">
        <f>SUM(T80:T101)</f>
        <v>8</v>
      </c>
      <c r="U102" s="1884">
        <f t="shared" ref="U102:AA102" si="95">SUM(U80:U101)</f>
        <v>18</v>
      </c>
      <c r="V102" s="1940">
        <f t="shared" si="95"/>
        <v>18</v>
      </c>
      <c r="W102" s="1219">
        <f t="shared" si="95"/>
        <v>17</v>
      </c>
      <c r="X102" s="1947">
        <f t="shared" si="95"/>
        <v>1</v>
      </c>
      <c r="Y102" s="1945">
        <f t="shared" si="95"/>
        <v>132</v>
      </c>
      <c r="Z102" s="1219">
        <f t="shared" si="95"/>
        <v>93</v>
      </c>
      <c r="AA102" s="1884">
        <f t="shared" si="95"/>
        <v>39</v>
      </c>
      <c r="AB102" s="1940">
        <f>SUM(AB80:AB101)</f>
        <v>5</v>
      </c>
      <c r="AC102" s="1219">
        <f>SUM(AC80:AC101)</f>
        <v>4</v>
      </c>
      <c r="AD102" s="1947">
        <f>SUM(AD80:AD101)</f>
        <v>1</v>
      </c>
      <c r="AE102" s="1947">
        <f>S102+V102+Y102+AB102</f>
        <v>181</v>
      </c>
      <c r="AF102" s="1883">
        <f>T102+W102+Z102+AC102</f>
        <v>122</v>
      </c>
      <c r="AG102" s="1884">
        <f>AE102-AF102</f>
        <v>59</v>
      </c>
      <c r="AH102" s="141"/>
      <c r="AI102" s="141"/>
      <c r="AJ102" s="141"/>
      <c r="AK102" s="141"/>
      <c r="AL102" s="141"/>
      <c r="AM102" s="141"/>
      <c r="AN102" s="141"/>
      <c r="AO102" s="141"/>
      <c r="BA102" s="2625"/>
    </row>
    <row r="103" spans="1:67">
      <c r="A103" s="245"/>
      <c r="AJ103" s="413"/>
      <c r="BA103" s="413"/>
    </row>
    <row r="104" spans="1:67" ht="13.5" thickBot="1">
      <c r="A104" s="245"/>
    </row>
    <row r="105" spans="1:67" ht="13.5" thickBot="1">
      <c r="A105" s="1934" t="s">
        <v>793</v>
      </c>
      <c r="B105" s="4414" t="s">
        <v>160</v>
      </c>
      <c r="C105" s="4415"/>
      <c r="D105" s="4416"/>
      <c r="E105" s="4414" t="s">
        <v>161</v>
      </c>
      <c r="F105" s="4415"/>
      <c r="G105" s="4416"/>
      <c r="H105" s="4414" t="s">
        <v>163</v>
      </c>
      <c r="I105" s="4415"/>
      <c r="J105" s="4416"/>
      <c r="K105" s="4414" t="s">
        <v>164</v>
      </c>
      <c r="L105" s="4415"/>
      <c r="M105" s="4416"/>
      <c r="N105" s="4414" t="s">
        <v>152</v>
      </c>
      <c r="O105" s="4415"/>
      <c r="P105" s="4416"/>
      <c r="R105" s="1934" t="s">
        <v>830</v>
      </c>
      <c r="S105" s="4414" t="s">
        <v>160</v>
      </c>
      <c r="T105" s="4415"/>
      <c r="U105" s="4416"/>
      <c r="V105" s="4414" t="s">
        <v>161</v>
      </c>
      <c r="W105" s="4415"/>
      <c r="X105" s="4416"/>
      <c r="Y105" s="4414" t="s">
        <v>163</v>
      </c>
      <c r="Z105" s="4415"/>
      <c r="AA105" s="4416"/>
      <c r="AB105" s="4414" t="s">
        <v>164</v>
      </c>
      <c r="AC105" s="4415"/>
      <c r="AD105" s="4416"/>
      <c r="AE105" s="4414" t="s">
        <v>152</v>
      </c>
      <c r="AF105" s="4415"/>
      <c r="AG105" s="4416"/>
      <c r="AI105" s="1934" t="s">
        <v>804</v>
      </c>
      <c r="AJ105" s="4414" t="s">
        <v>160</v>
      </c>
      <c r="AK105" s="4415"/>
      <c r="AL105" s="4416"/>
      <c r="AM105" s="4414" t="s">
        <v>161</v>
      </c>
      <c r="AN105" s="4415"/>
      <c r="AO105" s="4416"/>
      <c r="AP105" s="4414" t="s">
        <v>163</v>
      </c>
      <c r="AQ105" s="4415"/>
      <c r="AR105" s="4416"/>
      <c r="AS105" s="4414" t="s">
        <v>164</v>
      </c>
      <c r="AT105" s="4415"/>
      <c r="AU105" s="4416"/>
      <c r="AV105" s="4414" t="s">
        <v>152</v>
      </c>
      <c r="AW105" s="4415"/>
      <c r="AX105" s="4416"/>
      <c r="AZ105" s="1934" t="s">
        <v>831</v>
      </c>
      <c r="BA105" s="4414" t="s">
        <v>160</v>
      </c>
      <c r="BB105" s="4415"/>
      <c r="BC105" s="4416"/>
      <c r="BD105" s="4414" t="s">
        <v>161</v>
      </c>
      <c r="BE105" s="4415"/>
      <c r="BF105" s="4416"/>
      <c r="BG105" s="4414" t="s">
        <v>163</v>
      </c>
      <c r="BH105" s="4415"/>
      <c r="BI105" s="4416"/>
      <c r="BJ105" s="4414" t="s">
        <v>164</v>
      </c>
      <c r="BK105" s="4415"/>
      <c r="BL105" s="4416"/>
      <c r="BM105" s="4414" t="s">
        <v>152</v>
      </c>
      <c r="BN105" s="4415"/>
      <c r="BO105" s="4416"/>
    </row>
    <row r="106" spans="1:67" ht="45.75" thickBot="1">
      <c r="A106" s="2317" t="s">
        <v>612</v>
      </c>
      <c r="B106" s="474" t="s">
        <v>165</v>
      </c>
      <c r="C106" s="583" t="s">
        <v>166</v>
      </c>
      <c r="D106" s="1855" t="s">
        <v>167</v>
      </c>
      <c r="E106" s="475" t="s">
        <v>165</v>
      </c>
      <c r="F106" s="475" t="s">
        <v>166</v>
      </c>
      <c r="G106" s="583" t="s">
        <v>167</v>
      </c>
      <c r="H106" s="474" t="s">
        <v>165</v>
      </c>
      <c r="I106" s="475" t="s">
        <v>166</v>
      </c>
      <c r="J106" s="1855" t="s">
        <v>167</v>
      </c>
      <c r="K106" s="475" t="s">
        <v>165</v>
      </c>
      <c r="L106" s="475" t="s">
        <v>166</v>
      </c>
      <c r="M106" s="583" t="s">
        <v>167</v>
      </c>
      <c r="N106" s="474" t="s">
        <v>165</v>
      </c>
      <c r="O106" s="583" t="s">
        <v>166</v>
      </c>
      <c r="P106" s="1855" t="s">
        <v>167</v>
      </c>
      <c r="R106" s="2317" t="s">
        <v>612</v>
      </c>
      <c r="S106" s="474" t="s">
        <v>165</v>
      </c>
      <c r="T106" s="583" t="s">
        <v>166</v>
      </c>
      <c r="U106" s="1855" t="s">
        <v>167</v>
      </c>
      <c r="V106" s="475" t="s">
        <v>165</v>
      </c>
      <c r="W106" s="475" t="s">
        <v>166</v>
      </c>
      <c r="X106" s="583" t="s">
        <v>167</v>
      </c>
      <c r="Y106" s="474" t="s">
        <v>165</v>
      </c>
      <c r="Z106" s="475" t="s">
        <v>166</v>
      </c>
      <c r="AA106" s="1855" t="s">
        <v>167</v>
      </c>
      <c r="AB106" s="475" t="s">
        <v>165</v>
      </c>
      <c r="AC106" s="475" t="s">
        <v>166</v>
      </c>
      <c r="AD106" s="583" t="s">
        <v>167</v>
      </c>
      <c r="AE106" s="474" t="s">
        <v>165</v>
      </c>
      <c r="AF106" s="583" t="s">
        <v>166</v>
      </c>
      <c r="AG106" s="1855" t="s">
        <v>167</v>
      </c>
      <c r="AI106" s="2317" t="s">
        <v>612</v>
      </c>
      <c r="AJ106" s="474" t="s">
        <v>165</v>
      </c>
      <c r="AK106" s="583" t="s">
        <v>166</v>
      </c>
      <c r="AL106" s="1855" t="s">
        <v>167</v>
      </c>
      <c r="AM106" s="475" t="s">
        <v>165</v>
      </c>
      <c r="AN106" s="475" t="s">
        <v>166</v>
      </c>
      <c r="AO106" s="583" t="s">
        <v>167</v>
      </c>
      <c r="AP106" s="474" t="s">
        <v>165</v>
      </c>
      <c r="AQ106" s="475" t="s">
        <v>166</v>
      </c>
      <c r="AR106" s="1855" t="s">
        <v>167</v>
      </c>
      <c r="AS106" s="475" t="s">
        <v>165</v>
      </c>
      <c r="AT106" s="475" t="s">
        <v>166</v>
      </c>
      <c r="AU106" s="583" t="s">
        <v>167</v>
      </c>
      <c r="AV106" s="474" t="s">
        <v>165</v>
      </c>
      <c r="AW106" s="583" t="s">
        <v>166</v>
      </c>
      <c r="AX106" s="1855" t="s">
        <v>167</v>
      </c>
      <c r="AZ106" s="2317" t="s">
        <v>612</v>
      </c>
      <c r="BA106" s="474" t="s">
        <v>165</v>
      </c>
      <c r="BB106" s="583" t="s">
        <v>166</v>
      </c>
      <c r="BC106" s="1855" t="s">
        <v>167</v>
      </c>
      <c r="BD106" s="475" t="s">
        <v>165</v>
      </c>
      <c r="BE106" s="475" t="s">
        <v>166</v>
      </c>
      <c r="BF106" s="583" t="s">
        <v>167</v>
      </c>
      <c r="BG106" s="474" t="s">
        <v>165</v>
      </c>
      <c r="BH106" s="475" t="s">
        <v>166</v>
      </c>
      <c r="BI106" s="1855" t="s">
        <v>167</v>
      </c>
      <c r="BJ106" s="475" t="s">
        <v>165</v>
      </c>
      <c r="BK106" s="475" t="s">
        <v>166</v>
      </c>
      <c r="BL106" s="583" t="s">
        <v>167</v>
      </c>
      <c r="BM106" s="474" t="s">
        <v>165</v>
      </c>
      <c r="BN106" s="583" t="s">
        <v>166</v>
      </c>
      <c r="BO106" s="1855" t="s">
        <v>167</v>
      </c>
    </row>
    <row r="107" spans="1:67">
      <c r="A107" s="795" t="s">
        <v>433</v>
      </c>
      <c r="B107" s="1941">
        <v>2</v>
      </c>
      <c r="C107" s="2318">
        <v>0</v>
      </c>
      <c r="D107" s="1942">
        <f>B107-C107</f>
        <v>2</v>
      </c>
      <c r="E107" s="2319">
        <v>0</v>
      </c>
      <c r="F107" s="2318">
        <v>2</v>
      </c>
      <c r="G107" s="2320">
        <f>E107-F107</f>
        <v>-2</v>
      </c>
      <c r="H107" s="1941">
        <v>36</v>
      </c>
      <c r="I107" s="2318">
        <v>105</v>
      </c>
      <c r="J107" s="1942">
        <f>H107-I107</f>
        <v>-69</v>
      </c>
      <c r="K107" s="2319">
        <v>0</v>
      </c>
      <c r="L107" s="2318">
        <v>0</v>
      </c>
      <c r="M107" s="2320">
        <f>K107-L107</f>
        <v>0</v>
      </c>
      <c r="N107" s="1948">
        <f>SUM(B107,E107,H107,K107)</f>
        <v>38</v>
      </c>
      <c r="O107" s="2321">
        <f>SUM(C107,F107,I107,L107)</f>
        <v>107</v>
      </c>
      <c r="P107" s="1527">
        <f>N107-O107</f>
        <v>-69</v>
      </c>
      <c r="R107" s="795" t="s">
        <v>433</v>
      </c>
      <c r="S107" s="1941">
        <v>0</v>
      </c>
      <c r="T107" s="2318">
        <v>0</v>
      </c>
      <c r="U107" s="1942">
        <f>S107-T107</f>
        <v>0</v>
      </c>
      <c r="V107" s="2319">
        <v>1</v>
      </c>
      <c r="W107" s="2318">
        <v>1</v>
      </c>
      <c r="X107" s="2320">
        <f>V107-W107</f>
        <v>0</v>
      </c>
      <c r="Y107" s="1941">
        <v>16</v>
      </c>
      <c r="Z107" s="2318">
        <v>9</v>
      </c>
      <c r="AA107" s="1942">
        <f>Y107-Z107</f>
        <v>7</v>
      </c>
      <c r="AB107" s="2319">
        <v>0</v>
      </c>
      <c r="AC107" s="2318">
        <v>0</v>
      </c>
      <c r="AD107" s="2320">
        <f>AB107-AC107</f>
        <v>0</v>
      </c>
      <c r="AE107" s="1948">
        <f>SUM(S107,V107,Y107,AB107)</f>
        <v>17</v>
      </c>
      <c r="AF107" s="2321">
        <f>SUM(T107,W107,Z107,AC107)</f>
        <v>10</v>
      </c>
      <c r="AG107" s="1527">
        <f>SUM(U107,X107,AA107,AD107)</f>
        <v>7</v>
      </c>
      <c r="AI107" s="795" t="s">
        <v>433</v>
      </c>
      <c r="AJ107" s="1941">
        <v>0</v>
      </c>
      <c r="AK107" s="2318">
        <v>0</v>
      </c>
      <c r="AL107" s="1942">
        <f>AJ107-AK107</f>
        <v>0</v>
      </c>
      <c r="AM107" s="2319">
        <v>0</v>
      </c>
      <c r="AN107" s="2318">
        <v>0</v>
      </c>
      <c r="AO107" s="2320">
        <f>AM107-AN107</f>
        <v>0</v>
      </c>
      <c r="AP107" s="1941">
        <v>8</v>
      </c>
      <c r="AQ107" s="2318">
        <v>17</v>
      </c>
      <c r="AR107" s="1942">
        <f>AP107-AQ107</f>
        <v>-9</v>
      </c>
      <c r="AS107" s="2319">
        <v>0</v>
      </c>
      <c r="AT107" s="2318">
        <v>0</v>
      </c>
      <c r="AU107" s="2320">
        <f>AS107-AT107</f>
        <v>0</v>
      </c>
      <c r="AV107" s="1948">
        <v>8</v>
      </c>
      <c r="AW107" s="2321">
        <v>17</v>
      </c>
      <c r="AX107" s="1527">
        <f t="shared" ref="AX107:AX128" si="96">AV107-AW107</f>
        <v>-9</v>
      </c>
      <c r="AZ107" s="795" t="s">
        <v>433</v>
      </c>
      <c r="BA107" s="1941">
        <v>0</v>
      </c>
      <c r="BB107" s="2318">
        <v>0</v>
      </c>
      <c r="BC107" s="1942">
        <f>BA107-BB107</f>
        <v>0</v>
      </c>
      <c r="BD107" s="2319">
        <v>0</v>
      </c>
      <c r="BE107" s="2318">
        <v>1</v>
      </c>
      <c r="BF107" s="2320">
        <f>BD107-BE107</f>
        <v>-1</v>
      </c>
      <c r="BG107" s="1941">
        <v>6</v>
      </c>
      <c r="BH107" s="2318">
        <v>28</v>
      </c>
      <c r="BI107" s="1942">
        <f>BG107-BH107</f>
        <v>-22</v>
      </c>
      <c r="BJ107" s="2319">
        <v>1</v>
      </c>
      <c r="BK107" s="2318">
        <v>0</v>
      </c>
      <c r="BL107" s="2320">
        <f>BJ107-BK107</f>
        <v>1</v>
      </c>
      <c r="BM107" s="1948">
        <f>BA107+BD107+BG107+BJ107</f>
        <v>7</v>
      </c>
      <c r="BN107" s="2321">
        <f>BB107+BE107+BH107+BK107</f>
        <v>29</v>
      </c>
      <c r="BO107" s="1527">
        <f>BM107-BN107</f>
        <v>-22</v>
      </c>
    </row>
    <row r="108" spans="1:67">
      <c r="A108" s="1935" t="s">
        <v>434</v>
      </c>
      <c r="B108" s="1943">
        <v>0</v>
      </c>
      <c r="C108" s="1214">
        <v>0</v>
      </c>
      <c r="D108" s="1942">
        <f t="shared" ref="D108:D120" si="97">B108-C108</f>
        <v>0</v>
      </c>
      <c r="E108" s="2457">
        <v>0</v>
      </c>
      <c r="F108" s="1214">
        <v>0</v>
      </c>
      <c r="G108" s="2320">
        <f t="shared" ref="G108:G120" si="98">E108-F108</f>
        <v>0</v>
      </c>
      <c r="H108" s="1943">
        <v>0</v>
      </c>
      <c r="I108" s="1214">
        <v>0</v>
      </c>
      <c r="J108" s="1942">
        <f t="shared" ref="J108:J120" si="99">H108-I108</f>
        <v>0</v>
      </c>
      <c r="K108" s="2457">
        <v>0</v>
      </c>
      <c r="L108" s="1214">
        <v>0</v>
      </c>
      <c r="M108" s="2320">
        <f t="shared" ref="M108:M126" si="100">K108-L108</f>
        <v>0</v>
      </c>
      <c r="N108" s="1948">
        <f t="shared" ref="N108:O123" si="101">SUM(B108,E108,H108,K108)</f>
        <v>0</v>
      </c>
      <c r="O108" s="2321">
        <f t="shared" si="101"/>
        <v>0</v>
      </c>
      <c r="P108" s="1527">
        <f t="shared" ref="P108" si="102">N108-O108</f>
        <v>0</v>
      </c>
      <c r="R108" s="1935" t="s">
        <v>434</v>
      </c>
      <c r="S108" s="1943">
        <v>0</v>
      </c>
      <c r="T108" s="1214">
        <v>0</v>
      </c>
      <c r="U108" s="1942">
        <f>S108-T108</f>
        <v>0</v>
      </c>
      <c r="V108" s="2457">
        <v>0</v>
      </c>
      <c r="W108" s="1214">
        <v>0</v>
      </c>
      <c r="X108" s="2320">
        <f>V108-W108</f>
        <v>0</v>
      </c>
      <c r="Y108" s="1943">
        <v>0</v>
      </c>
      <c r="Z108" s="1214">
        <v>0</v>
      </c>
      <c r="AA108" s="1942">
        <f>Y108-Z108</f>
        <v>0</v>
      </c>
      <c r="AB108" s="2457">
        <v>0</v>
      </c>
      <c r="AC108" s="1214">
        <v>0</v>
      </c>
      <c r="AD108" s="2320">
        <f>AB108-AC108</f>
        <v>0</v>
      </c>
      <c r="AE108" s="1948">
        <f t="shared" ref="AE108:AG129" si="103">SUM(S108,V108,Y108,AB108)</f>
        <v>0</v>
      </c>
      <c r="AF108" s="2321">
        <f t="shared" si="103"/>
        <v>0</v>
      </c>
      <c r="AG108" s="1527">
        <f t="shared" si="103"/>
        <v>0</v>
      </c>
      <c r="AI108" s="1935" t="s">
        <v>434</v>
      </c>
      <c r="AJ108" s="1943">
        <v>0</v>
      </c>
      <c r="AK108" s="1214">
        <v>0</v>
      </c>
      <c r="AL108" s="1942">
        <f>AJ108-AK108</f>
        <v>0</v>
      </c>
      <c r="AM108" s="2457">
        <v>0</v>
      </c>
      <c r="AN108" s="1214">
        <v>0</v>
      </c>
      <c r="AO108" s="2320">
        <f>AM108-AN108</f>
        <v>0</v>
      </c>
      <c r="AP108" s="1943">
        <v>0</v>
      </c>
      <c r="AQ108" s="1214">
        <v>0</v>
      </c>
      <c r="AR108" s="1942">
        <f>AP108-AQ108</f>
        <v>0</v>
      </c>
      <c r="AS108" s="2457">
        <v>0</v>
      </c>
      <c r="AT108" s="1214">
        <v>0</v>
      </c>
      <c r="AU108" s="2320">
        <f>AS108-AT108</f>
        <v>0</v>
      </c>
      <c r="AV108" s="1948">
        <v>0</v>
      </c>
      <c r="AW108" s="2321">
        <v>0</v>
      </c>
      <c r="AX108" s="1527">
        <f t="shared" si="96"/>
        <v>0</v>
      </c>
      <c r="AZ108" s="1935" t="s">
        <v>434</v>
      </c>
      <c r="BA108" s="1943">
        <v>0</v>
      </c>
      <c r="BB108" s="1214">
        <v>0</v>
      </c>
      <c r="BC108" s="1942">
        <f>BA108-BB108</f>
        <v>0</v>
      </c>
      <c r="BD108" s="2457">
        <v>0</v>
      </c>
      <c r="BE108" s="1214">
        <v>0</v>
      </c>
      <c r="BF108" s="2320">
        <f>BD108-BE108</f>
        <v>0</v>
      </c>
      <c r="BG108" s="1943">
        <v>0</v>
      </c>
      <c r="BH108" s="1214">
        <v>0</v>
      </c>
      <c r="BI108" s="1942">
        <f>BG108-BH108</f>
        <v>0</v>
      </c>
      <c r="BJ108" s="2457">
        <v>0</v>
      </c>
      <c r="BK108" s="1214">
        <v>0</v>
      </c>
      <c r="BL108" s="2320">
        <f>BJ108-BK108</f>
        <v>0</v>
      </c>
      <c r="BM108" s="1948">
        <f>BA108+BD108+BG108+BJ108</f>
        <v>0</v>
      </c>
      <c r="BN108" s="2321">
        <f>BB108+BE108+BH108+BK108</f>
        <v>0</v>
      </c>
      <c r="BO108" s="1527">
        <f>BM108-BN108</f>
        <v>0</v>
      </c>
    </row>
    <row r="109" spans="1:67">
      <c r="A109" s="1935" t="s">
        <v>435</v>
      </c>
      <c r="B109" s="1943">
        <v>1</v>
      </c>
      <c r="C109" s="1214">
        <v>1</v>
      </c>
      <c r="D109" s="1942">
        <f t="shared" si="97"/>
        <v>0</v>
      </c>
      <c r="E109" s="2457">
        <v>0</v>
      </c>
      <c r="F109" s="1214">
        <v>2</v>
      </c>
      <c r="G109" s="2320">
        <f t="shared" si="98"/>
        <v>-2</v>
      </c>
      <c r="H109" s="1943">
        <v>8</v>
      </c>
      <c r="I109" s="1214">
        <v>20</v>
      </c>
      <c r="J109" s="1942">
        <f t="shared" si="99"/>
        <v>-12</v>
      </c>
      <c r="K109" s="2457">
        <v>0</v>
      </c>
      <c r="L109" s="1214">
        <v>1</v>
      </c>
      <c r="M109" s="2320">
        <f t="shared" si="100"/>
        <v>-1</v>
      </c>
      <c r="N109" s="1948">
        <f t="shared" si="101"/>
        <v>9</v>
      </c>
      <c r="O109" s="2321">
        <f t="shared" si="101"/>
        <v>24</v>
      </c>
      <c r="P109" s="1527">
        <f>N109-O109</f>
        <v>-15</v>
      </c>
      <c r="R109" s="1935" t="s">
        <v>435</v>
      </c>
      <c r="S109" s="1943">
        <v>2</v>
      </c>
      <c r="T109" s="1214">
        <v>1</v>
      </c>
      <c r="U109" s="1942">
        <f t="shared" ref="U109:U128" si="104">S109-T109</f>
        <v>1</v>
      </c>
      <c r="V109" s="2457">
        <v>0</v>
      </c>
      <c r="W109" s="1214">
        <v>1</v>
      </c>
      <c r="X109" s="2320">
        <f t="shared" ref="X109:X128" si="105">V109-W109</f>
        <v>-1</v>
      </c>
      <c r="Y109" s="1943">
        <v>6</v>
      </c>
      <c r="Z109" s="1214">
        <v>5</v>
      </c>
      <c r="AA109" s="1942">
        <f>Y109-Z109</f>
        <v>1</v>
      </c>
      <c r="AB109" s="2457">
        <v>0</v>
      </c>
      <c r="AC109" s="1214">
        <v>1</v>
      </c>
      <c r="AD109" s="2320">
        <f t="shared" ref="AD109:AD128" si="106">AB109-AC109</f>
        <v>-1</v>
      </c>
      <c r="AE109" s="1948">
        <f t="shared" si="103"/>
        <v>8</v>
      </c>
      <c r="AF109" s="2321">
        <f t="shared" si="103"/>
        <v>8</v>
      </c>
      <c r="AG109" s="1527">
        <f t="shared" si="103"/>
        <v>0</v>
      </c>
      <c r="AI109" s="1935" t="s">
        <v>435</v>
      </c>
      <c r="AJ109" s="1943">
        <v>1</v>
      </c>
      <c r="AK109" s="1214">
        <v>4</v>
      </c>
      <c r="AL109" s="1942">
        <f>AJ109-AK109</f>
        <v>-3</v>
      </c>
      <c r="AM109" s="2457">
        <v>0</v>
      </c>
      <c r="AN109" s="1214">
        <v>2</v>
      </c>
      <c r="AO109" s="2320">
        <f>AM109-AN109</f>
        <v>-2</v>
      </c>
      <c r="AP109" s="1943">
        <v>4</v>
      </c>
      <c r="AQ109" s="1214">
        <v>8</v>
      </c>
      <c r="AR109" s="1942">
        <f>AP109-AQ109</f>
        <v>-4</v>
      </c>
      <c r="AS109" s="2457">
        <v>0</v>
      </c>
      <c r="AT109" s="1214">
        <v>0</v>
      </c>
      <c r="AU109" s="2320">
        <f>AS109-AT109</f>
        <v>0</v>
      </c>
      <c r="AV109" s="1948">
        <v>5</v>
      </c>
      <c r="AW109" s="2321">
        <v>14</v>
      </c>
      <c r="AX109" s="1527">
        <f t="shared" si="96"/>
        <v>-9</v>
      </c>
      <c r="AZ109" s="1935" t="s">
        <v>435</v>
      </c>
      <c r="BA109" s="1943">
        <v>0</v>
      </c>
      <c r="BB109" s="1214">
        <v>3</v>
      </c>
      <c r="BC109" s="1942">
        <f>BA109-BB109</f>
        <v>-3</v>
      </c>
      <c r="BD109" s="2457">
        <v>0</v>
      </c>
      <c r="BE109" s="1214">
        <v>7</v>
      </c>
      <c r="BF109" s="2320">
        <f t="shared" ref="BF109:BF128" si="107">BD109-BE109</f>
        <v>-7</v>
      </c>
      <c r="BG109" s="1943">
        <v>7</v>
      </c>
      <c r="BH109" s="1214">
        <v>7</v>
      </c>
      <c r="BI109" s="1942">
        <f t="shared" ref="BI109:BI128" si="108">BG109-BH109</f>
        <v>0</v>
      </c>
      <c r="BJ109" s="2457">
        <v>0</v>
      </c>
      <c r="BK109" s="1214">
        <v>2</v>
      </c>
      <c r="BL109" s="2320">
        <f t="shared" ref="BL109:BL128" si="109">BJ109-BK109</f>
        <v>-2</v>
      </c>
      <c r="BM109" s="1948">
        <f t="shared" ref="BM109:BN129" si="110">BA109+BD109+BG109+BJ109</f>
        <v>7</v>
      </c>
      <c r="BN109" s="2321">
        <f t="shared" si="110"/>
        <v>19</v>
      </c>
      <c r="BO109" s="1527">
        <f t="shared" ref="BO109:BO128" si="111">BM109-BN109</f>
        <v>-12</v>
      </c>
    </row>
    <row r="110" spans="1:67" ht="22.5">
      <c r="A110" s="1936" t="s">
        <v>436</v>
      </c>
      <c r="B110" s="1943">
        <v>0</v>
      </c>
      <c r="C110" s="1214">
        <v>0</v>
      </c>
      <c r="D110" s="1942">
        <f t="shared" si="97"/>
        <v>0</v>
      </c>
      <c r="E110" s="2457">
        <v>0</v>
      </c>
      <c r="F110" s="1214">
        <v>0</v>
      </c>
      <c r="G110" s="2320">
        <f t="shared" si="98"/>
        <v>0</v>
      </c>
      <c r="H110" s="1943">
        <v>0</v>
      </c>
      <c r="I110" s="1214">
        <v>0</v>
      </c>
      <c r="J110" s="1942">
        <f t="shared" si="99"/>
        <v>0</v>
      </c>
      <c r="K110" s="2457">
        <v>0</v>
      </c>
      <c r="L110" s="1214">
        <v>0</v>
      </c>
      <c r="M110" s="2320">
        <f t="shared" si="100"/>
        <v>0</v>
      </c>
      <c r="N110" s="1948">
        <f t="shared" si="101"/>
        <v>0</v>
      </c>
      <c r="O110" s="2321">
        <f t="shared" si="101"/>
        <v>0</v>
      </c>
      <c r="P110" s="1527">
        <f t="shared" ref="P110:P113" si="112">N110-O110</f>
        <v>0</v>
      </c>
      <c r="R110" s="1936" t="s">
        <v>436</v>
      </c>
      <c r="S110" s="1943">
        <v>1</v>
      </c>
      <c r="T110" s="1214">
        <v>0</v>
      </c>
      <c r="U110" s="1942">
        <f t="shared" si="104"/>
        <v>1</v>
      </c>
      <c r="V110" s="2457">
        <v>0</v>
      </c>
      <c r="W110" s="1214">
        <v>0</v>
      </c>
      <c r="X110" s="2320">
        <f t="shared" si="105"/>
        <v>0</v>
      </c>
      <c r="Y110" s="1943">
        <v>0</v>
      </c>
      <c r="Z110" s="1214">
        <v>0</v>
      </c>
      <c r="AA110" s="1942">
        <f t="shared" ref="AA110:AA128" si="113">Y110-Z110</f>
        <v>0</v>
      </c>
      <c r="AB110" s="2457">
        <v>0</v>
      </c>
      <c r="AC110" s="1214">
        <v>0</v>
      </c>
      <c r="AD110" s="2320">
        <f t="shared" si="106"/>
        <v>0</v>
      </c>
      <c r="AE110" s="1948">
        <f t="shared" si="103"/>
        <v>1</v>
      </c>
      <c r="AF110" s="2321">
        <f t="shared" si="103"/>
        <v>0</v>
      </c>
      <c r="AG110" s="1527">
        <f t="shared" si="103"/>
        <v>1</v>
      </c>
      <c r="AI110" s="1936" t="s">
        <v>436</v>
      </c>
      <c r="AJ110" s="1943">
        <v>0</v>
      </c>
      <c r="AK110" s="1214">
        <v>0</v>
      </c>
      <c r="AL110" s="1942">
        <f t="shared" ref="AL110:AL128" si="114">AJ110-AK110</f>
        <v>0</v>
      </c>
      <c r="AM110" s="2457">
        <v>0</v>
      </c>
      <c r="AN110" s="1214">
        <v>0</v>
      </c>
      <c r="AO110" s="2320">
        <f t="shared" ref="AO110:AO128" si="115">AM110-AN110</f>
        <v>0</v>
      </c>
      <c r="AP110" s="1943">
        <v>0</v>
      </c>
      <c r="AQ110" s="1214">
        <v>0</v>
      </c>
      <c r="AR110" s="1942">
        <f>AP110-AQ110</f>
        <v>0</v>
      </c>
      <c r="AS110" s="2457">
        <v>0</v>
      </c>
      <c r="AT110" s="1214">
        <v>0</v>
      </c>
      <c r="AU110" s="2320">
        <f>AS110-AT110</f>
        <v>0</v>
      </c>
      <c r="AV110" s="1948">
        <v>0</v>
      </c>
      <c r="AW110" s="2321">
        <v>0</v>
      </c>
      <c r="AX110" s="1527">
        <f t="shared" si="96"/>
        <v>0</v>
      </c>
      <c r="AZ110" s="1936" t="s">
        <v>436</v>
      </c>
      <c r="BA110" s="1943">
        <v>0</v>
      </c>
      <c r="BB110" s="1214">
        <v>0</v>
      </c>
      <c r="BC110" s="1942">
        <f t="shared" ref="BC110:BC128" si="116">BA110-BB110</f>
        <v>0</v>
      </c>
      <c r="BD110" s="2457">
        <v>0</v>
      </c>
      <c r="BE110" s="1214">
        <v>0</v>
      </c>
      <c r="BF110" s="2320">
        <f t="shared" si="107"/>
        <v>0</v>
      </c>
      <c r="BG110" s="1943">
        <v>0</v>
      </c>
      <c r="BH110" s="1214">
        <v>1</v>
      </c>
      <c r="BI110" s="1942">
        <f t="shared" si="108"/>
        <v>-1</v>
      </c>
      <c r="BJ110" s="2457">
        <v>0</v>
      </c>
      <c r="BK110" s="1214">
        <v>0</v>
      </c>
      <c r="BL110" s="2320">
        <f t="shared" si="109"/>
        <v>0</v>
      </c>
      <c r="BM110" s="1948">
        <f t="shared" si="110"/>
        <v>0</v>
      </c>
      <c r="BN110" s="2321">
        <f t="shared" si="110"/>
        <v>1</v>
      </c>
      <c r="BO110" s="1527">
        <f t="shared" si="111"/>
        <v>-1</v>
      </c>
    </row>
    <row r="111" spans="1:67" ht="22.5">
      <c r="A111" s="1936" t="s">
        <v>437</v>
      </c>
      <c r="B111" s="1943">
        <v>0</v>
      </c>
      <c r="C111" s="1214">
        <v>0</v>
      </c>
      <c r="D111" s="1942">
        <f t="shared" si="97"/>
        <v>0</v>
      </c>
      <c r="E111" s="2457">
        <v>0</v>
      </c>
      <c r="F111" s="1214">
        <v>0</v>
      </c>
      <c r="G111" s="2320">
        <f t="shared" si="98"/>
        <v>0</v>
      </c>
      <c r="H111" s="1943">
        <v>0</v>
      </c>
      <c r="I111" s="1214">
        <v>0</v>
      </c>
      <c r="J111" s="1942">
        <f t="shared" si="99"/>
        <v>0</v>
      </c>
      <c r="K111" s="2457">
        <v>0</v>
      </c>
      <c r="L111" s="1214">
        <v>0</v>
      </c>
      <c r="M111" s="2320">
        <f t="shared" si="100"/>
        <v>0</v>
      </c>
      <c r="N111" s="1948">
        <f>SUM(B111,E111,H111,K111)</f>
        <v>0</v>
      </c>
      <c r="O111" s="2321">
        <f t="shared" si="101"/>
        <v>0</v>
      </c>
      <c r="P111" s="1527">
        <f t="shared" si="112"/>
        <v>0</v>
      </c>
      <c r="R111" s="1936" t="s">
        <v>437</v>
      </c>
      <c r="S111" s="1943">
        <v>0</v>
      </c>
      <c r="T111" s="1214">
        <v>0</v>
      </c>
      <c r="U111" s="1942">
        <f t="shared" si="104"/>
        <v>0</v>
      </c>
      <c r="V111" s="2457">
        <v>0</v>
      </c>
      <c r="W111" s="1214">
        <v>0</v>
      </c>
      <c r="X111" s="2320">
        <f t="shared" si="105"/>
        <v>0</v>
      </c>
      <c r="Y111" s="1943">
        <v>0</v>
      </c>
      <c r="Z111" s="1214">
        <v>0</v>
      </c>
      <c r="AA111" s="1942">
        <f t="shared" si="113"/>
        <v>0</v>
      </c>
      <c r="AB111" s="2457">
        <v>0</v>
      </c>
      <c r="AC111" s="1214">
        <v>0</v>
      </c>
      <c r="AD111" s="2320">
        <f t="shared" si="106"/>
        <v>0</v>
      </c>
      <c r="AE111" s="1948">
        <f t="shared" si="103"/>
        <v>0</v>
      </c>
      <c r="AF111" s="2321">
        <f t="shared" si="103"/>
        <v>0</v>
      </c>
      <c r="AG111" s="1527">
        <f t="shared" si="103"/>
        <v>0</v>
      </c>
      <c r="AI111" s="1936" t="s">
        <v>437</v>
      </c>
      <c r="AJ111" s="1943">
        <v>0</v>
      </c>
      <c r="AK111" s="1214">
        <v>1</v>
      </c>
      <c r="AL111" s="1942">
        <f t="shared" si="114"/>
        <v>-1</v>
      </c>
      <c r="AM111" s="2457">
        <v>0</v>
      </c>
      <c r="AN111" s="1214">
        <v>0</v>
      </c>
      <c r="AO111" s="2320">
        <f t="shared" si="115"/>
        <v>0</v>
      </c>
      <c r="AP111" s="1943">
        <v>0</v>
      </c>
      <c r="AQ111" s="1214">
        <v>0</v>
      </c>
      <c r="AR111" s="1942">
        <f>AP111-AQ111</f>
        <v>0</v>
      </c>
      <c r="AS111" s="2457">
        <v>0</v>
      </c>
      <c r="AT111" s="1214">
        <v>0</v>
      </c>
      <c r="AU111" s="2320">
        <f>AS111-AT111</f>
        <v>0</v>
      </c>
      <c r="AV111" s="1948">
        <v>0</v>
      </c>
      <c r="AW111" s="2321">
        <v>1</v>
      </c>
      <c r="AX111" s="1527">
        <f t="shared" si="96"/>
        <v>-1</v>
      </c>
      <c r="AZ111" s="1936" t="s">
        <v>437</v>
      </c>
      <c r="BA111" s="1943">
        <v>0</v>
      </c>
      <c r="BB111" s="1214">
        <v>0</v>
      </c>
      <c r="BC111" s="1942">
        <f t="shared" si="116"/>
        <v>0</v>
      </c>
      <c r="BD111" s="2457">
        <v>0</v>
      </c>
      <c r="BE111" s="1214">
        <v>0</v>
      </c>
      <c r="BF111" s="2320">
        <f t="shared" si="107"/>
        <v>0</v>
      </c>
      <c r="BG111" s="1943">
        <v>0</v>
      </c>
      <c r="BH111" s="1214">
        <v>0</v>
      </c>
      <c r="BI111" s="1942">
        <f t="shared" si="108"/>
        <v>0</v>
      </c>
      <c r="BJ111" s="2457">
        <v>0</v>
      </c>
      <c r="BK111" s="1214">
        <v>0</v>
      </c>
      <c r="BL111" s="2320">
        <f t="shared" si="109"/>
        <v>0</v>
      </c>
      <c r="BM111" s="1948">
        <f t="shared" si="110"/>
        <v>0</v>
      </c>
      <c r="BN111" s="2321">
        <f t="shared" si="110"/>
        <v>0</v>
      </c>
      <c r="BO111" s="1527">
        <f t="shared" si="111"/>
        <v>0</v>
      </c>
    </row>
    <row r="112" spans="1:67">
      <c r="A112" s="1937" t="s">
        <v>438</v>
      </c>
      <c r="B112" s="1943">
        <v>2</v>
      </c>
      <c r="C112" s="1214">
        <v>10</v>
      </c>
      <c r="D112" s="1942">
        <f t="shared" si="97"/>
        <v>-8</v>
      </c>
      <c r="E112" s="2457">
        <v>1</v>
      </c>
      <c r="F112" s="1214">
        <v>5</v>
      </c>
      <c r="G112" s="2320">
        <f t="shared" si="98"/>
        <v>-4</v>
      </c>
      <c r="H112" s="1943">
        <v>25</v>
      </c>
      <c r="I112" s="1214">
        <v>53</v>
      </c>
      <c r="J112" s="1942">
        <f t="shared" si="99"/>
        <v>-28</v>
      </c>
      <c r="K112" s="2457">
        <v>0</v>
      </c>
      <c r="L112" s="1214">
        <v>2</v>
      </c>
      <c r="M112" s="2320">
        <f t="shared" si="100"/>
        <v>-2</v>
      </c>
      <c r="N112" s="1948">
        <f>SUM(B112,E112,H112,K112)</f>
        <v>28</v>
      </c>
      <c r="O112" s="2321">
        <f t="shared" si="101"/>
        <v>70</v>
      </c>
      <c r="P112" s="1527">
        <f t="shared" si="112"/>
        <v>-42</v>
      </c>
      <c r="R112" s="1937" t="s">
        <v>438</v>
      </c>
      <c r="S112" s="1943">
        <v>2</v>
      </c>
      <c r="T112" s="1214">
        <v>0</v>
      </c>
      <c r="U112" s="1942">
        <f t="shared" si="104"/>
        <v>2</v>
      </c>
      <c r="V112" s="2457">
        <v>2</v>
      </c>
      <c r="W112" s="1214">
        <v>0</v>
      </c>
      <c r="X112" s="2320">
        <f t="shared" si="105"/>
        <v>2</v>
      </c>
      <c r="Y112" s="1943">
        <v>16</v>
      </c>
      <c r="Z112" s="1214">
        <v>27</v>
      </c>
      <c r="AA112" s="1942">
        <f t="shared" si="113"/>
        <v>-11</v>
      </c>
      <c r="AB112" s="2457">
        <v>0</v>
      </c>
      <c r="AC112" s="1214">
        <v>0</v>
      </c>
      <c r="AD112" s="2320">
        <f t="shared" si="106"/>
        <v>0</v>
      </c>
      <c r="AE112" s="1948">
        <f t="shared" si="103"/>
        <v>20</v>
      </c>
      <c r="AF112" s="2321">
        <f t="shared" si="103"/>
        <v>27</v>
      </c>
      <c r="AG112" s="1527">
        <f t="shared" si="103"/>
        <v>-7</v>
      </c>
      <c r="AI112" s="1937" t="s">
        <v>438</v>
      </c>
      <c r="AJ112" s="1943">
        <v>3</v>
      </c>
      <c r="AK112" s="1214">
        <v>0</v>
      </c>
      <c r="AL112" s="1942">
        <f t="shared" si="114"/>
        <v>3</v>
      </c>
      <c r="AM112" s="2457">
        <v>0</v>
      </c>
      <c r="AN112" s="1214">
        <v>2</v>
      </c>
      <c r="AO112" s="2320">
        <f t="shared" si="115"/>
        <v>-2</v>
      </c>
      <c r="AP112" s="1943">
        <v>11</v>
      </c>
      <c r="AQ112" s="1214">
        <v>24</v>
      </c>
      <c r="AR112" s="1942">
        <f t="shared" ref="AR112:AR128" si="117">AP112-AQ112</f>
        <v>-13</v>
      </c>
      <c r="AS112" s="2457">
        <v>0</v>
      </c>
      <c r="AT112" s="1214">
        <v>0</v>
      </c>
      <c r="AU112" s="2320">
        <f t="shared" ref="AU112:AU128" si="118">AS112-AT112</f>
        <v>0</v>
      </c>
      <c r="AV112" s="1948">
        <v>14</v>
      </c>
      <c r="AW112" s="2321">
        <v>26</v>
      </c>
      <c r="AX112" s="1527">
        <f t="shared" si="96"/>
        <v>-12</v>
      </c>
      <c r="AZ112" s="1937" t="s">
        <v>438</v>
      </c>
      <c r="BA112" s="1943">
        <v>4</v>
      </c>
      <c r="BB112" s="1214">
        <v>3</v>
      </c>
      <c r="BC112" s="1942">
        <f t="shared" si="116"/>
        <v>1</v>
      </c>
      <c r="BD112" s="2457">
        <v>1</v>
      </c>
      <c r="BE112" s="1214">
        <v>14</v>
      </c>
      <c r="BF112" s="2320">
        <f t="shared" si="107"/>
        <v>-13</v>
      </c>
      <c r="BG112" s="1943">
        <v>7</v>
      </c>
      <c r="BH112" s="1214">
        <v>28</v>
      </c>
      <c r="BI112" s="1942">
        <f t="shared" si="108"/>
        <v>-21</v>
      </c>
      <c r="BJ112" s="2457">
        <v>0</v>
      </c>
      <c r="BK112" s="1214">
        <v>1</v>
      </c>
      <c r="BL112" s="2320">
        <f t="shared" si="109"/>
        <v>-1</v>
      </c>
      <c r="BM112" s="1948">
        <f t="shared" si="110"/>
        <v>12</v>
      </c>
      <c r="BN112" s="2321">
        <f t="shared" si="110"/>
        <v>46</v>
      </c>
      <c r="BO112" s="1527">
        <f t="shared" si="111"/>
        <v>-34</v>
      </c>
    </row>
    <row r="113" spans="1:67" ht="22.5">
      <c r="A113" s="1938" t="s">
        <v>439</v>
      </c>
      <c r="B113" s="1943">
        <v>3</v>
      </c>
      <c r="C113" s="1214">
        <v>4</v>
      </c>
      <c r="D113" s="1942">
        <f t="shared" si="97"/>
        <v>-1</v>
      </c>
      <c r="E113" s="2457">
        <v>4</v>
      </c>
      <c r="F113" s="1214">
        <v>11</v>
      </c>
      <c r="G113" s="2320">
        <f t="shared" si="98"/>
        <v>-7</v>
      </c>
      <c r="H113" s="1943">
        <v>34</v>
      </c>
      <c r="I113" s="1214">
        <v>63</v>
      </c>
      <c r="J113" s="1942">
        <f t="shared" si="99"/>
        <v>-29</v>
      </c>
      <c r="K113" s="2457">
        <v>0</v>
      </c>
      <c r="L113" s="1214">
        <v>0</v>
      </c>
      <c r="M113" s="2320">
        <f t="shared" si="100"/>
        <v>0</v>
      </c>
      <c r="N113" s="1948">
        <f>SUM(B113,E113,H113,K113)</f>
        <v>41</v>
      </c>
      <c r="O113" s="2321">
        <f t="shared" si="101"/>
        <v>78</v>
      </c>
      <c r="P113" s="1527">
        <f t="shared" si="112"/>
        <v>-37</v>
      </c>
      <c r="R113" s="1938" t="s">
        <v>439</v>
      </c>
      <c r="S113" s="1943">
        <v>3</v>
      </c>
      <c r="T113" s="1214">
        <v>3</v>
      </c>
      <c r="U113" s="1942">
        <f t="shared" si="104"/>
        <v>0</v>
      </c>
      <c r="V113" s="2457">
        <v>4</v>
      </c>
      <c r="W113" s="1214">
        <v>0</v>
      </c>
      <c r="X113" s="2320">
        <f t="shared" si="105"/>
        <v>4</v>
      </c>
      <c r="Y113" s="1943">
        <v>35</v>
      </c>
      <c r="Z113" s="1214">
        <v>24</v>
      </c>
      <c r="AA113" s="1942">
        <f t="shared" si="113"/>
        <v>11</v>
      </c>
      <c r="AB113" s="2457">
        <v>0</v>
      </c>
      <c r="AC113" s="1214">
        <v>0</v>
      </c>
      <c r="AD113" s="2320">
        <f t="shared" si="106"/>
        <v>0</v>
      </c>
      <c r="AE113" s="1948">
        <f t="shared" si="103"/>
        <v>42</v>
      </c>
      <c r="AF113" s="2321">
        <f t="shared" si="103"/>
        <v>27</v>
      </c>
      <c r="AG113" s="1527">
        <f t="shared" si="103"/>
        <v>15</v>
      </c>
      <c r="AI113" s="1938" t="s">
        <v>439</v>
      </c>
      <c r="AJ113" s="1943">
        <v>1</v>
      </c>
      <c r="AK113" s="1214">
        <v>1</v>
      </c>
      <c r="AL113" s="1942">
        <f t="shared" si="114"/>
        <v>0</v>
      </c>
      <c r="AM113" s="2457">
        <v>3</v>
      </c>
      <c r="AN113" s="1214">
        <v>3</v>
      </c>
      <c r="AO113" s="2320">
        <f t="shared" si="115"/>
        <v>0</v>
      </c>
      <c r="AP113" s="1943">
        <v>21</v>
      </c>
      <c r="AQ113" s="1214">
        <v>28</v>
      </c>
      <c r="AR113" s="1942">
        <f t="shared" si="117"/>
        <v>-7</v>
      </c>
      <c r="AS113" s="2457">
        <v>0</v>
      </c>
      <c r="AT113" s="1214">
        <v>0</v>
      </c>
      <c r="AU113" s="2320">
        <f t="shared" si="118"/>
        <v>0</v>
      </c>
      <c r="AV113" s="1948">
        <v>25</v>
      </c>
      <c r="AW113" s="2321">
        <v>32</v>
      </c>
      <c r="AX113" s="1527">
        <f t="shared" si="96"/>
        <v>-7</v>
      </c>
      <c r="AZ113" s="1938" t="s">
        <v>439</v>
      </c>
      <c r="BA113" s="1943">
        <v>1</v>
      </c>
      <c r="BB113" s="1214">
        <v>4</v>
      </c>
      <c r="BC113" s="1942">
        <f t="shared" si="116"/>
        <v>-3</v>
      </c>
      <c r="BD113" s="2457">
        <v>2</v>
      </c>
      <c r="BE113" s="1214">
        <v>23</v>
      </c>
      <c r="BF113" s="2320">
        <f t="shared" si="107"/>
        <v>-21</v>
      </c>
      <c r="BG113" s="1943">
        <v>27</v>
      </c>
      <c r="BH113" s="1214">
        <v>54</v>
      </c>
      <c r="BI113" s="1942">
        <f t="shared" si="108"/>
        <v>-27</v>
      </c>
      <c r="BJ113" s="2457">
        <v>0</v>
      </c>
      <c r="BK113" s="1214">
        <v>1</v>
      </c>
      <c r="BL113" s="2320">
        <f t="shared" si="109"/>
        <v>-1</v>
      </c>
      <c r="BM113" s="1948">
        <f t="shared" si="110"/>
        <v>30</v>
      </c>
      <c r="BN113" s="2321">
        <f t="shared" si="110"/>
        <v>82</v>
      </c>
      <c r="BO113" s="1527">
        <f t="shared" si="111"/>
        <v>-52</v>
      </c>
    </row>
    <row r="114" spans="1:67" ht="13.5" customHeight="1">
      <c r="A114" s="1935" t="s">
        <v>440</v>
      </c>
      <c r="B114" s="1943">
        <v>0</v>
      </c>
      <c r="C114" s="1214">
        <v>2</v>
      </c>
      <c r="D114" s="1942">
        <f t="shared" si="97"/>
        <v>-2</v>
      </c>
      <c r="E114" s="2457">
        <v>0</v>
      </c>
      <c r="F114" s="1214">
        <v>2</v>
      </c>
      <c r="G114" s="2320">
        <f t="shared" si="98"/>
        <v>-2</v>
      </c>
      <c r="H114" s="1943">
        <v>1</v>
      </c>
      <c r="I114" s="1214">
        <v>4</v>
      </c>
      <c r="J114" s="1942">
        <f t="shared" si="99"/>
        <v>-3</v>
      </c>
      <c r="K114" s="2457">
        <v>1</v>
      </c>
      <c r="L114" s="1214">
        <v>1</v>
      </c>
      <c r="M114" s="2320">
        <f t="shared" si="100"/>
        <v>0</v>
      </c>
      <c r="N114" s="1948">
        <f>SUM(B114,E114,H114,K114)</f>
        <v>2</v>
      </c>
      <c r="O114" s="2321">
        <f t="shared" si="101"/>
        <v>9</v>
      </c>
      <c r="P114" s="1527">
        <f>N114-O114</f>
        <v>-7</v>
      </c>
      <c r="R114" s="1935" t="s">
        <v>440</v>
      </c>
      <c r="S114" s="1943">
        <v>0</v>
      </c>
      <c r="T114" s="1214">
        <v>0</v>
      </c>
      <c r="U114" s="1942">
        <f t="shared" si="104"/>
        <v>0</v>
      </c>
      <c r="V114" s="2457">
        <v>0</v>
      </c>
      <c r="W114" s="1214">
        <v>1</v>
      </c>
      <c r="X114" s="2320">
        <f t="shared" si="105"/>
        <v>-1</v>
      </c>
      <c r="Y114" s="1943">
        <v>5</v>
      </c>
      <c r="Z114" s="1214">
        <v>2</v>
      </c>
      <c r="AA114" s="1942">
        <f t="shared" si="113"/>
        <v>3</v>
      </c>
      <c r="AB114" s="2457">
        <v>0</v>
      </c>
      <c r="AC114" s="1214">
        <v>0</v>
      </c>
      <c r="AD114" s="2320">
        <f t="shared" si="106"/>
        <v>0</v>
      </c>
      <c r="AE114" s="1948">
        <f t="shared" si="103"/>
        <v>5</v>
      </c>
      <c r="AF114" s="2321">
        <f t="shared" si="103"/>
        <v>3</v>
      </c>
      <c r="AG114" s="1527">
        <f t="shared" si="103"/>
        <v>2</v>
      </c>
      <c r="AI114" s="1935" t="s">
        <v>440</v>
      </c>
      <c r="AJ114" s="1943">
        <v>0</v>
      </c>
      <c r="AK114" s="1214">
        <v>0</v>
      </c>
      <c r="AL114" s="1942">
        <f t="shared" si="114"/>
        <v>0</v>
      </c>
      <c r="AM114" s="2457">
        <v>0</v>
      </c>
      <c r="AN114" s="1214">
        <v>0</v>
      </c>
      <c r="AO114" s="2320">
        <f t="shared" si="115"/>
        <v>0</v>
      </c>
      <c r="AP114" s="1943">
        <v>0</v>
      </c>
      <c r="AQ114" s="1214">
        <v>2</v>
      </c>
      <c r="AR114" s="1942">
        <f t="shared" si="117"/>
        <v>-2</v>
      </c>
      <c r="AS114" s="2457">
        <v>0</v>
      </c>
      <c r="AT114" s="1214">
        <v>0</v>
      </c>
      <c r="AU114" s="2320">
        <f t="shared" si="118"/>
        <v>0</v>
      </c>
      <c r="AV114" s="1948">
        <v>0</v>
      </c>
      <c r="AW114" s="2321">
        <v>2</v>
      </c>
      <c r="AX114" s="1527">
        <f t="shared" si="96"/>
        <v>-2</v>
      </c>
      <c r="AZ114" s="1935" t="s">
        <v>440</v>
      </c>
      <c r="BA114" s="1943">
        <v>0</v>
      </c>
      <c r="BB114" s="1214">
        <v>3</v>
      </c>
      <c r="BC114" s="1942">
        <f t="shared" si="116"/>
        <v>-3</v>
      </c>
      <c r="BD114" s="2457">
        <v>0</v>
      </c>
      <c r="BE114" s="1214">
        <v>2</v>
      </c>
      <c r="BF114" s="2320">
        <f t="shared" si="107"/>
        <v>-2</v>
      </c>
      <c r="BG114" s="1943">
        <v>2</v>
      </c>
      <c r="BH114" s="1214">
        <v>4</v>
      </c>
      <c r="BI114" s="1942">
        <f t="shared" si="108"/>
        <v>-2</v>
      </c>
      <c r="BJ114" s="2457">
        <v>0</v>
      </c>
      <c r="BK114" s="1214">
        <v>0</v>
      </c>
      <c r="BL114" s="2320">
        <f t="shared" si="109"/>
        <v>0</v>
      </c>
      <c r="BM114" s="1948">
        <f t="shared" si="110"/>
        <v>2</v>
      </c>
      <c r="BN114" s="2321">
        <f t="shared" si="110"/>
        <v>9</v>
      </c>
      <c r="BO114" s="1527">
        <f t="shared" si="111"/>
        <v>-7</v>
      </c>
    </row>
    <row r="115" spans="1:67">
      <c r="A115" s="1935" t="s">
        <v>441</v>
      </c>
      <c r="B115" s="1943">
        <v>1</v>
      </c>
      <c r="C115" s="1214">
        <v>3</v>
      </c>
      <c r="D115" s="1942">
        <f t="shared" si="97"/>
        <v>-2</v>
      </c>
      <c r="E115" s="2457">
        <v>6</v>
      </c>
      <c r="F115" s="1214">
        <v>7</v>
      </c>
      <c r="G115" s="2320">
        <f t="shared" si="98"/>
        <v>-1</v>
      </c>
      <c r="H115" s="1943">
        <v>13</v>
      </c>
      <c r="I115" s="1214">
        <v>22</v>
      </c>
      <c r="J115" s="1942">
        <f t="shared" si="99"/>
        <v>-9</v>
      </c>
      <c r="K115" s="2457">
        <v>0</v>
      </c>
      <c r="L115" s="1214">
        <v>0</v>
      </c>
      <c r="M115" s="2320">
        <f t="shared" si="100"/>
        <v>0</v>
      </c>
      <c r="N115" s="1948">
        <f>SUM(B115,E115,H115,K115)</f>
        <v>20</v>
      </c>
      <c r="O115" s="2321">
        <f t="shared" si="101"/>
        <v>32</v>
      </c>
      <c r="P115" s="1527">
        <f t="shared" ref="P115:P127" si="119">N115-O115</f>
        <v>-12</v>
      </c>
      <c r="R115" s="1935" t="s">
        <v>441</v>
      </c>
      <c r="S115" s="1943">
        <v>2</v>
      </c>
      <c r="T115" s="1214">
        <v>1</v>
      </c>
      <c r="U115" s="1942">
        <f t="shared" si="104"/>
        <v>1</v>
      </c>
      <c r="V115" s="2457">
        <v>6</v>
      </c>
      <c r="W115" s="1214">
        <v>5</v>
      </c>
      <c r="X115" s="2320">
        <f t="shared" si="105"/>
        <v>1</v>
      </c>
      <c r="Y115" s="1943">
        <v>20</v>
      </c>
      <c r="Z115" s="1214">
        <v>15</v>
      </c>
      <c r="AA115" s="1942">
        <f t="shared" si="113"/>
        <v>5</v>
      </c>
      <c r="AB115" s="2457">
        <v>1</v>
      </c>
      <c r="AC115" s="1214">
        <v>0</v>
      </c>
      <c r="AD115" s="2320">
        <f t="shared" si="106"/>
        <v>1</v>
      </c>
      <c r="AE115" s="1948">
        <f t="shared" si="103"/>
        <v>29</v>
      </c>
      <c r="AF115" s="2321">
        <f t="shared" si="103"/>
        <v>21</v>
      </c>
      <c r="AG115" s="1527">
        <f t="shared" si="103"/>
        <v>8</v>
      </c>
      <c r="AI115" s="1935" t="s">
        <v>441</v>
      </c>
      <c r="AJ115" s="1943">
        <v>0</v>
      </c>
      <c r="AK115" s="1214">
        <v>0</v>
      </c>
      <c r="AL115" s="1942">
        <f t="shared" si="114"/>
        <v>0</v>
      </c>
      <c r="AM115" s="2457">
        <v>3</v>
      </c>
      <c r="AN115" s="1214">
        <v>5</v>
      </c>
      <c r="AO115" s="2320">
        <f t="shared" si="115"/>
        <v>-2</v>
      </c>
      <c r="AP115" s="1943">
        <v>17</v>
      </c>
      <c r="AQ115" s="1214">
        <v>15</v>
      </c>
      <c r="AR115" s="1942">
        <f t="shared" si="117"/>
        <v>2</v>
      </c>
      <c r="AS115" s="2457">
        <v>0</v>
      </c>
      <c r="AT115" s="1214">
        <v>0</v>
      </c>
      <c r="AU115" s="2320">
        <f t="shared" si="118"/>
        <v>0</v>
      </c>
      <c r="AV115" s="1948">
        <v>20</v>
      </c>
      <c r="AW115" s="2321">
        <v>20</v>
      </c>
      <c r="AX115" s="1527">
        <f t="shared" si="96"/>
        <v>0</v>
      </c>
      <c r="AZ115" s="1935" t="s">
        <v>441</v>
      </c>
      <c r="BA115" s="1943">
        <v>1</v>
      </c>
      <c r="BB115" s="1214">
        <v>5</v>
      </c>
      <c r="BC115" s="1942">
        <f t="shared" si="116"/>
        <v>-4</v>
      </c>
      <c r="BD115" s="2457">
        <v>6</v>
      </c>
      <c r="BE115" s="1214">
        <v>34</v>
      </c>
      <c r="BF115" s="2320">
        <f t="shared" si="107"/>
        <v>-28</v>
      </c>
      <c r="BG115" s="1943">
        <v>22</v>
      </c>
      <c r="BH115" s="1214">
        <v>24</v>
      </c>
      <c r="BI115" s="1942">
        <f t="shared" si="108"/>
        <v>-2</v>
      </c>
      <c r="BJ115" s="2457">
        <v>0</v>
      </c>
      <c r="BK115" s="1214">
        <v>1</v>
      </c>
      <c r="BL115" s="2320">
        <f t="shared" si="109"/>
        <v>-1</v>
      </c>
      <c r="BM115" s="1948">
        <f t="shared" si="110"/>
        <v>29</v>
      </c>
      <c r="BN115" s="2321">
        <f t="shared" si="110"/>
        <v>64</v>
      </c>
      <c r="BO115" s="1527">
        <f t="shared" si="111"/>
        <v>-35</v>
      </c>
    </row>
    <row r="116" spans="1:67">
      <c r="A116" s="1935" t="s">
        <v>442</v>
      </c>
      <c r="B116" s="1943">
        <v>0</v>
      </c>
      <c r="C116" s="1214">
        <v>3</v>
      </c>
      <c r="D116" s="1942">
        <f t="shared" si="97"/>
        <v>-3</v>
      </c>
      <c r="E116" s="2457">
        <v>0</v>
      </c>
      <c r="F116" s="1214">
        <v>0</v>
      </c>
      <c r="G116" s="2320">
        <f t="shared" si="98"/>
        <v>0</v>
      </c>
      <c r="H116" s="1943">
        <v>3</v>
      </c>
      <c r="I116" s="1214">
        <v>5</v>
      </c>
      <c r="J116" s="1942">
        <f t="shared" si="99"/>
        <v>-2</v>
      </c>
      <c r="K116" s="2457">
        <v>0</v>
      </c>
      <c r="L116" s="1214">
        <v>0</v>
      </c>
      <c r="M116" s="2320">
        <f t="shared" si="100"/>
        <v>0</v>
      </c>
      <c r="N116" s="1948">
        <f t="shared" ref="N116:O128" si="120">SUM(B116,E116,H116,K116)</f>
        <v>3</v>
      </c>
      <c r="O116" s="2321">
        <f t="shared" si="101"/>
        <v>8</v>
      </c>
      <c r="P116" s="1527">
        <f t="shared" si="119"/>
        <v>-5</v>
      </c>
      <c r="R116" s="1935" t="s">
        <v>442</v>
      </c>
      <c r="S116" s="1943">
        <v>0</v>
      </c>
      <c r="T116" s="1214">
        <v>0</v>
      </c>
      <c r="U116" s="1942">
        <f t="shared" si="104"/>
        <v>0</v>
      </c>
      <c r="V116" s="2457">
        <v>0</v>
      </c>
      <c r="W116" s="1214">
        <v>1</v>
      </c>
      <c r="X116" s="2320">
        <f t="shared" si="105"/>
        <v>-1</v>
      </c>
      <c r="Y116" s="1943">
        <v>1</v>
      </c>
      <c r="Z116" s="1214">
        <v>1</v>
      </c>
      <c r="AA116" s="1942">
        <f t="shared" si="113"/>
        <v>0</v>
      </c>
      <c r="AB116" s="2457">
        <v>0</v>
      </c>
      <c r="AC116" s="1214">
        <v>0</v>
      </c>
      <c r="AD116" s="2320">
        <f t="shared" si="106"/>
        <v>0</v>
      </c>
      <c r="AE116" s="1948">
        <f t="shared" si="103"/>
        <v>1</v>
      </c>
      <c r="AF116" s="2321">
        <f t="shared" si="103"/>
        <v>2</v>
      </c>
      <c r="AG116" s="1527">
        <f t="shared" si="103"/>
        <v>-1</v>
      </c>
      <c r="AI116" s="1935" t="s">
        <v>442</v>
      </c>
      <c r="AJ116" s="1943">
        <v>1</v>
      </c>
      <c r="AK116" s="1214">
        <v>0</v>
      </c>
      <c r="AL116" s="1942">
        <f t="shared" si="114"/>
        <v>1</v>
      </c>
      <c r="AM116" s="2457">
        <v>0</v>
      </c>
      <c r="AN116" s="1214">
        <v>0</v>
      </c>
      <c r="AO116" s="2320">
        <f t="shared" si="115"/>
        <v>0</v>
      </c>
      <c r="AP116" s="1943">
        <v>2</v>
      </c>
      <c r="AQ116" s="1214">
        <v>1</v>
      </c>
      <c r="AR116" s="1942">
        <f t="shared" si="117"/>
        <v>1</v>
      </c>
      <c r="AS116" s="2457">
        <v>0</v>
      </c>
      <c r="AT116" s="1214">
        <v>0</v>
      </c>
      <c r="AU116" s="2320">
        <f t="shared" si="118"/>
        <v>0</v>
      </c>
      <c r="AV116" s="1948">
        <v>3</v>
      </c>
      <c r="AW116" s="2321">
        <v>1</v>
      </c>
      <c r="AX116" s="1527">
        <f t="shared" si="96"/>
        <v>2</v>
      </c>
      <c r="AZ116" s="1935" t="s">
        <v>442</v>
      </c>
      <c r="BA116" s="1943">
        <v>0</v>
      </c>
      <c r="BB116" s="1214">
        <v>1</v>
      </c>
      <c r="BC116" s="1942">
        <f t="shared" si="116"/>
        <v>-1</v>
      </c>
      <c r="BD116" s="2457">
        <v>0</v>
      </c>
      <c r="BE116" s="1214">
        <v>0</v>
      </c>
      <c r="BF116" s="2320">
        <f t="shared" si="107"/>
        <v>0</v>
      </c>
      <c r="BG116" s="1943">
        <v>1</v>
      </c>
      <c r="BH116" s="1214">
        <v>2</v>
      </c>
      <c r="BI116" s="1942">
        <f t="shared" si="108"/>
        <v>-1</v>
      </c>
      <c r="BJ116" s="2457">
        <v>0</v>
      </c>
      <c r="BK116" s="1214">
        <v>0</v>
      </c>
      <c r="BL116" s="2320">
        <f t="shared" si="109"/>
        <v>0</v>
      </c>
      <c r="BM116" s="1948">
        <f t="shared" si="110"/>
        <v>1</v>
      </c>
      <c r="BN116" s="2321">
        <f t="shared" si="110"/>
        <v>3</v>
      </c>
      <c r="BO116" s="1527">
        <f t="shared" si="111"/>
        <v>-2</v>
      </c>
    </row>
    <row r="117" spans="1:67">
      <c r="A117" s="1935" t="s">
        <v>443</v>
      </c>
      <c r="B117" s="1943">
        <v>0</v>
      </c>
      <c r="C117" s="1214">
        <v>0</v>
      </c>
      <c r="D117" s="1942">
        <f t="shared" si="97"/>
        <v>0</v>
      </c>
      <c r="E117" s="2457">
        <v>0</v>
      </c>
      <c r="F117" s="1214">
        <v>0</v>
      </c>
      <c r="G117" s="2320">
        <f t="shared" si="98"/>
        <v>0</v>
      </c>
      <c r="H117" s="1943">
        <v>6</v>
      </c>
      <c r="I117" s="1214">
        <v>7</v>
      </c>
      <c r="J117" s="1942">
        <f t="shared" si="99"/>
        <v>-1</v>
      </c>
      <c r="K117" s="2457">
        <v>0</v>
      </c>
      <c r="L117" s="1214">
        <v>0</v>
      </c>
      <c r="M117" s="2320">
        <f t="shared" si="100"/>
        <v>0</v>
      </c>
      <c r="N117" s="1948">
        <f t="shared" si="120"/>
        <v>6</v>
      </c>
      <c r="O117" s="2321">
        <f t="shared" si="101"/>
        <v>7</v>
      </c>
      <c r="P117" s="1527">
        <f t="shared" si="119"/>
        <v>-1</v>
      </c>
      <c r="R117" s="1935" t="s">
        <v>443</v>
      </c>
      <c r="S117" s="1943">
        <v>0</v>
      </c>
      <c r="T117" s="1214">
        <v>0</v>
      </c>
      <c r="U117" s="1942">
        <f t="shared" si="104"/>
        <v>0</v>
      </c>
      <c r="V117" s="2457">
        <v>0</v>
      </c>
      <c r="W117" s="1214">
        <v>1</v>
      </c>
      <c r="X117" s="2320">
        <f t="shared" si="105"/>
        <v>-1</v>
      </c>
      <c r="Y117" s="1943">
        <v>3</v>
      </c>
      <c r="Z117" s="1214">
        <v>3</v>
      </c>
      <c r="AA117" s="1942">
        <f t="shared" si="113"/>
        <v>0</v>
      </c>
      <c r="AB117" s="2457">
        <v>0</v>
      </c>
      <c r="AC117" s="1214">
        <v>0</v>
      </c>
      <c r="AD117" s="2320">
        <f t="shared" si="106"/>
        <v>0</v>
      </c>
      <c r="AE117" s="1948">
        <f t="shared" si="103"/>
        <v>3</v>
      </c>
      <c r="AF117" s="2321">
        <f t="shared" si="103"/>
        <v>4</v>
      </c>
      <c r="AG117" s="1527">
        <f t="shared" si="103"/>
        <v>-1</v>
      </c>
      <c r="AI117" s="1935" t="s">
        <v>443</v>
      </c>
      <c r="AJ117" s="1943">
        <v>0</v>
      </c>
      <c r="AK117" s="1214">
        <v>1</v>
      </c>
      <c r="AL117" s="1942">
        <f t="shared" si="114"/>
        <v>-1</v>
      </c>
      <c r="AM117" s="2457">
        <v>0</v>
      </c>
      <c r="AN117" s="1214">
        <v>0</v>
      </c>
      <c r="AO117" s="2320">
        <f t="shared" si="115"/>
        <v>0</v>
      </c>
      <c r="AP117" s="1943">
        <v>4</v>
      </c>
      <c r="AQ117" s="1214">
        <v>4</v>
      </c>
      <c r="AR117" s="1942">
        <f t="shared" si="117"/>
        <v>0</v>
      </c>
      <c r="AS117" s="2457">
        <v>0</v>
      </c>
      <c r="AT117" s="1214">
        <v>0</v>
      </c>
      <c r="AU117" s="2320">
        <f t="shared" si="118"/>
        <v>0</v>
      </c>
      <c r="AV117" s="1948">
        <v>4</v>
      </c>
      <c r="AW117" s="2321">
        <v>5</v>
      </c>
      <c r="AX117" s="1527">
        <f t="shared" si="96"/>
        <v>-1</v>
      </c>
      <c r="AZ117" s="1935" t="s">
        <v>443</v>
      </c>
      <c r="BA117" s="1943">
        <v>0</v>
      </c>
      <c r="BB117" s="1214">
        <v>0</v>
      </c>
      <c r="BC117" s="1942">
        <f t="shared" si="116"/>
        <v>0</v>
      </c>
      <c r="BD117" s="2457">
        <v>0</v>
      </c>
      <c r="BE117" s="1214">
        <v>0</v>
      </c>
      <c r="BF117" s="2320">
        <f t="shared" si="107"/>
        <v>0</v>
      </c>
      <c r="BG117" s="1943">
        <v>7</v>
      </c>
      <c r="BH117" s="1214">
        <v>8</v>
      </c>
      <c r="BI117" s="1942">
        <f t="shared" si="108"/>
        <v>-1</v>
      </c>
      <c r="BJ117" s="2457">
        <v>0</v>
      </c>
      <c r="BK117" s="1214">
        <v>0</v>
      </c>
      <c r="BL117" s="2320">
        <f t="shared" si="109"/>
        <v>0</v>
      </c>
      <c r="BM117" s="1948">
        <f t="shared" si="110"/>
        <v>7</v>
      </c>
      <c r="BN117" s="2321">
        <f t="shared" si="110"/>
        <v>8</v>
      </c>
      <c r="BO117" s="1527">
        <f t="shared" si="111"/>
        <v>-1</v>
      </c>
    </row>
    <row r="118" spans="1:67">
      <c r="A118" s="1935" t="s">
        <v>444</v>
      </c>
      <c r="B118" s="1943">
        <v>1</v>
      </c>
      <c r="C118" s="1214">
        <v>4</v>
      </c>
      <c r="D118" s="1942">
        <f t="shared" si="97"/>
        <v>-3</v>
      </c>
      <c r="E118" s="2457">
        <v>1</v>
      </c>
      <c r="F118" s="1214">
        <v>2</v>
      </c>
      <c r="G118" s="2320">
        <f t="shared" si="98"/>
        <v>-1</v>
      </c>
      <c r="H118" s="1943">
        <v>2</v>
      </c>
      <c r="I118" s="1214">
        <v>1</v>
      </c>
      <c r="J118" s="1942">
        <f t="shared" si="99"/>
        <v>1</v>
      </c>
      <c r="K118" s="2457">
        <v>0</v>
      </c>
      <c r="L118" s="1214">
        <v>0</v>
      </c>
      <c r="M118" s="2320">
        <f t="shared" si="100"/>
        <v>0</v>
      </c>
      <c r="N118" s="1948">
        <f t="shared" si="120"/>
        <v>4</v>
      </c>
      <c r="O118" s="2321">
        <f t="shared" si="101"/>
        <v>7</v>
      </c>
      <c r="P118" s="1527">
        <f t="shared" si="119"/>
        <v>-3</v>
      </c>
      <c r="R118" s="1935" t="s">
        <v>444</v>
      </c>
      <c r="S118" s="1943">
        <v>0</v>
      </c>
      <c r="T118" s="1214">
        <v>2</v>
      </c>
      <c r="U118" s="1942">
        <f t="shared" si="104"/>
        <v>-2</v>
      </c>
      <c r="V118" s="2457">
        <v>0</v>
      </c>
      <c r="W118" s="1214">
        <v>1</v>
      </c>
      <c r="X118" s="2320">
        <f t="shared" si="105"/>
        <v>-1</v>
      </c>
      <c r="Y118" s="1943">
        <v>0</v>
      </c>
      <c r="Z118" s="1214">
        <v>0</v>
      </c>
      <c r="AA118" s="1942">
        <f t="shared" si="113"/>
        <v>0</v>
      </c>
      <c r="AB118" s="2457">
        <v>0</v>
      </c>
      <c r="AC118" s="1214">
        <v>0</v>
      </c>
      <c r="AD118" s="2320">
        <f t="shared" si="106"/>
        <v>0</v>
      </c>
      <c r="AE118" s="1948">
        <f t="shared" si="103"/>
        <v>0</v>
      </c>
      <c r="AF118" s="2321">
        <f t="shared" si="103"/>
        <v>3</v>
      </c>
      <c r="AG118" s="1527">
        <f t="shared" si="103"/>
        <v>-3</v>
      </c>
      <c r="AI118" s="1935" t="s">
        <v>444</v>
      </c>
      <c r="AJ118" s="1943">
        <v>0</v>
      </c>
      <c r="AK118" s="1214">
        <v>3</v>
      </c>
      <c r="AL118" s="1942">
        <f t="shared" si="114"/>
        <v>-3</v>
      </c>
      <c r="AM118" s="2457">
        <v>0</v>
      </c>
      <c r="AN118" s="1214">
        <v>3</v>
      </c>
      <c r="AO118" s="2320">
        <f t="shared" si="115"/>
        <v>-3</v>
      </c>
      <c r="AP118" s="1943">
        <v>2</v>
      </c>
      <c r="AQ118" s="1214">
        <v>1</v>
      </c>
      <c r="AR118" s="1942">
        <f t="shared" si="117"/>
        <v>1</v>
      </c>
      <c r="AS118" s="2457">
        <v>0</v>
      </c>
      <c r="AT118" s="1214">
        <v>0</v>
      </c>
      <c r="AU118" s="2320">
        <f t="shared" si="118"/>
        <v>0</v>
      </c>
      <c r="AV118" s="1948">
        <v>2</v>
      </c>
      <c r="AW118" s="2321">
        <v>7</v>
      </c>
      <c r="AX118" s="1527">
        <f t="shared" si="96"/>
        <v>-5</v>
      </c>
      <c r="AZ118" s="1935" t="s">
        <v>444</v>
      </c>
      <c r="BA118" s="1943">
        <v>1</v>
      </c>
      <c r="BB118" s="1214">
        <v>3</v>
      </c>
      <c r="BC118" s="1942">
        <f t="shared" si="116"/>
        <v>-2</v>
      </c>
      <c r="BD118" s="2457">
        <v>0</v>
      </c>
      <c r="BE118" s="1214">
        <v>6</v>
      </c>
      <c r="BF118" s="2320">
        <f t="shared" si="107"/>
        <v>-6</v>
      </c>
      <c r="BG118" s="1943">
        <v>0</v>
      </c>
      <c r="BH118" s="1214">
        <v>4</v>
      </c>
      <c r="BI118" s="1942">
        <f t="shared" si="108"/>
        <v>-4</v>
      </c>
      <c r="BJ118" s="2457">
        <v>0</v>
      </c>
      <c r="BK118" s="1214">
        <v>0</v>
      </c>
      <c r="BL118" s="2320">
        <f t="shared" si="109"/>
        <v>0</v>
      </c>
      <c r="BM118" s="1948">
        <f t="shared" si="110"/>
        <v>1</v>
      </c>
      <c r="BN118" s="2321">
        <f t="shared" si="110"/>
        <v>13</v>
      </c>
      <c r="BO118" s="1527">
        <f t="shared" si="111"/>
        <v>-12</v>
      </c>
    </row>
    <row r="119" spans="1:67">
      <c r="A119" s="1935" t="s">
        <v>445</v>
      </c>
      <c r="B119" s="1943">
        <v>1</v>
      </c>
      <c r="C119" s="1214">
        <v>2</v>
      </c>
      <c r="D119" s="1942">
        <f t="shared" si="97"/>
        <v>-1</v>
      </c>
      <c r="E119" s="2457">
        <v>1</v>
      </c>
      <c r="F119" s="1214">
        <v>0</v>
      </c>
      <c r="G119" s="2320">
        <f t="shared" si="98"/>
        <v>1</v>
      </c>
      <c r="H119" s="1943">
        <v>5</v>
      </c>
      <c r="I119" s="1214">
        <v>8</v>
      </c>
      <c r="J119" s="1942">
        <f t="shared" si="99"/>
        <v>-3</v>
      </c>
      <c r="K119" s="2457">
        <v>0</v>
      </c>
      <c r="L119" s="1214">
        <v>0</v>
      </c>
      <c r="M119" s="2320">
        <f t="shared" si="100"/>
        <v>0</v>
      </c>
      <c r="N119" s="1948">
        <f t="shared" si="120"/>
        <v>7</v>
      </c>
      <c r="O119" s="2321">
        <f t="shared" si="101"/>
        <v>10</v>
      </c>
      <c r="P119" s="1527">
        <f t="shared" si="119"/>
        <v>-3</v>
      </c>
      <c r="R119" s="1935" t="s">
        <v>445</v>
      </c>
      <c r="S119" s="1943">
        <v>0</v>
      </c>
      <c r="T119" s="1214">
        <v>0</v>
      </c>
      <c r="U119" s="1942">
        <f t="shared" si="104"/>
        <v>0</v>
      </c>
      <c r="V119" s="2457">
        <v>0</v>
      </c>
      <c r="W119" s="1214">
        <v>0</v>
      </c>
      <c r="X119" s="2320">
        <f t="shared" si="105"/>
        <v>0</v>
      </c>
      <c r="Y119" s="1943">
        <v>4</v>
      </c>
      <c r="Z119" s="1214">
        <v>2</v>
      </c>
      <c r="AA119" s="1942">
        <f t="shared" si="113"/>
        <v>2</v>
      </c>
      <c r="AB119" s="2457">
        <v>0</v>
      </c>
      <c r="AC119" s="1214">
        <v>0</v>
      </c>
      <c r="AD119" s="2320">
        <f t="shared" si="106"/>
        <v>0</v>
      </c>
      <c r="AE119" s="1948">
        <f t="shared" si="103"/>
        <v>4</v>
      </c>
      <c r="AF119" s="2321">
        <f t="shared" si="103"/>
        <v>2</v>
      </c>
      <c r="AG119" s="1527">
        <f t="shared" si="103"/>
        <v>2</v>
      </c>
      <c r="AI119" s="1935" t="s">
        <v>445</v>
      </c>
      <c r="AJ119" s="1943">
        <v>0</v>
      </c>
      <c r="AK119" s="1214">
        <v>0</v>
      </c>
      <c r="AL119" s="1942">
        <f t="shared" si="114"/>
        <v>0</v>
      </c>
      <c r="AM119" s="2457">
        <v>0</v>
      </c>
      <c r="AN119" s="1214">
        <v>0</v>
      </c>
      <c r="AO119" s="2320">
        <f t="shared" si="115"/>
        <v>0</v>
      </c>
      <c r="AP119" s="1943">
        <v>3</v>
      </c>
      <c r="AQ119" s="1214">
        <v>2</v>
      </c>
      <c r="AR119" s="1942">
        <f t="shared" si="117"/>
        <v>1</v>
      </c>
      <c r="AS119" s="2457">
        <v>0</v>
      </c>
      <c r="AT119" s="1214">
        <v>0</v>
      </c>
      <c r="AU119" s="2320">
        <f t="shared" si="118"/>
        <v>0</v>
      </c>
      <c r="AV119" s="1948">
        <v>3</v>
      </c>
      <c r="AW119" s="2321">
        <v>2</v>
      </c>
      <c r="AX119" s="1527">
        <f t="shared" si="96"/>
        <v>1</v>
      </c>
      <c r="AZ119" s="1935" t="s">
        <v>445</v>
      </c>
      <c r="BA119" s="1943">
        <v>2</v>
      </c>
      <c r="BB119" s="1214">
        <v>3</v>
      </c>
      <c r="BC119" s="1942">
        <f t="shared" si="116"/>
        <v>-1</v>
      </c>
      <c r="BD119" s="2457">
        <v>0</v>
      </c>
      <c r="BE119" s="1214">
        <v>2</v>
      </c>
      <c r="BF119" s="2320">
        <f t="shared" si="107"/>
        <v>-2</v>
      </c>
      <c r="BG119" s="1943">
        <v>1</v>
      </c>
      <c r="BH119" s="1214">
        <v>4</v>
      </c>
      <c r="BI119" s="1942">
        <f t="shared" si="108"/>
        <v>-3</v>
      </c>
      <c r="BJ119" s="2457">
        <v>0</v>
      </c>
      <c r="BK119" s="1214">
        <v>0</v>
      </c>
      <c r="BL119" s="2320">
        <f t="shared" si="109"/>
        <v>0</v>
      </c>
      <c r="BM119" s="1948">
        <f t="shared" si="110"/>
        <v>3</v>
      </c>
      <c r="BN119" s="2321">
        <f t="shared" si="110"/>
        <v>9</v>
      </c>
      <c r="BO119" s="1527">
        <f t="shared" si="111"/>
        <v>-6</v>
      </c>
    </row>
    <row r="120" spans="1:67" ht="22.5">
      <c r="A120" s="1936" t="s">
        <v>446</v>
      </c>
      <c r="B120" s="1943">
        <v>0</v>
      </c>
      <c r="C120" s="1214">
        <v>1</v>
      </c>
      <c r="D120" s="1942">
        <f t="shared" si="97"/>
        <v>-1</v>
      </c>
      <c r="E120" s="2457">
        <v>2</v>
      </c>
      <c r="F120" s="1214">
        <v>0</v>
      </c>
      <c r="G120" s="2320">
        <f t="shared" si="98"/>
        <v>2</v>
      </c>
      <c r="H120" s="1943">
        <v>4</v>
      </c>
      <c r="I120" s="1214">
        <v>2</v>
      </c>
      <c r="J120" s="1942">
        <f t="shared" si="99"/>
        <v>2</v>
      </c>
      <c r="K120" s="2457">
        <v>0</v>
      </c>
      <c r="L120" s="1214">
        <v>0</v>
      </c>
      <c r="M120" s="2320">
        <f t="shared" si="100"/>
        <v>0</v>
      </c>
      <c r="N120" s="1948">
        <f t="shared" si="120"/>
        <v>6</v>
      </c>
      <c r="O120" s="2321">
        <f t="shared" si="101"/>
        <v>3</v>
      </c>
      <c r="P120" s="1527">
        <f t="shared" si="119"/>
        <v>3</v>
      </c>
      <c r="R120" s="1936" t="s">
        <v>446</v>
      </c>
      <c r="S120" s="1943">
        <v>0</v>
      </c>
      <c r="T120" s="1214">
        <v>0</v>
      </c>
      <c r="U120" s="1942">
        <f t="shared" si="104"/>
        <v>0</v>
      </c>
      <c r="V120" s="2457">
        <v>0</v>
      </c>
      <c r="W120" s="1214">
        <v>1</v>
      </c>
      <c r="X120" s="2320">
        <f t="shared" si="105"/>
        <v>-1</v>
      </c>
      <c r="Y120" s="1943">
        <v>2</v>
      </c>
      <c r="Z120" s="1214">
        <v>1</v>
      </c>
      <c r="AA120" s="1942">
        <f t="shared" si="113"/>
        <v>1</v>
      </c>
      <c r="AB120" s="2457">
        <v>0</v>
      </c>
      <c r="AC120" s="1214">
        <v>0</v>
      </c>
      <c r="AD120" s="2320">
        <f t="shared" si="106"/>
        <v>0</v>
      </c>
      <c r="AE120" s="1948">
        <f t="shared" si="103"/>
        <v>2</v>
      </c>
      <c r="AF120" s="2321">
        <f t="shared" si="103"/>
        <v>2</v>
      </c>
      <c r="AG120" s="1527">
        <f t="shared" si="103"/>
        <v>0</v>
      </c>
      <c r="AI120" s="1936" t="s">
        <v>446</v>
      </c>
      <c r="AJ120" s="1943">
        <v>2</v>
      </c>
      <c r="AK120" s="1214">
        <v>0</v>
      </c>
      <c r="AL120" s="1942">
        <f t="shared" si="114"/>
        <v>2</v>
      </c>
      <c r="AM120" s="2457">
        <v>0</v>
      </c>
      <c r="AN120" s="1214">
        <v>0</v>
      </c>
      <c r="AO120" s="2320">
        <f t="shared" si="115"/>
        <v>0</v>
      </c>
      <c r="AP120" s="1943">
        <v>3</v>
      </c>
      <c r="AQ120" s="1214">
        <v>3</v>
      </c>
      <c r="AR120" s="1942">
        <f t="shared" si="117"/>
        <v>0</v>
      </c>
      <c r="AS120" s="2457">
        <v>0</v>
      </c>
      <c r="AT120" s="1214">
        <v>0</v>
      </c>
      <c r="AU120" s="2320">
        <f t="shared" si="118"/>
        <v>0</v>
      </c>
      <c r="AV120" s="1948">
        <v>5</v>
      </c>
      <c r="AW120" s="2321">
        <v>3</v>
      </c>
      <c r="AX120" s="1527">
        <f t="shared" si="96"/>
        <v>2</v>
      </c>
      <c r="AZ120" s="1936" t="s">
        <v>446</v>
      </c>
      <c r="BA120" s="1943">
        <v>1</v>
      </c>
      <c r="BB120" s="1214">
        <v>1</v>
      </c>
      <c r="BC120" s="1942">
        <f t="shared" si="116"/>
        <v>0</v>
      </c>
      <c r="BD120" s="2457">
        <v>1</v>
      </c>
      <c r="BE120" s="1214">
        <v>0</v>
      </c>
      <c r="BF120" s="2320">
        <f t="shared" si="107"/>
        <v>1</v>
      </c>
      <c r="BG120" s="1943">
        <v>2</v>
      </c>
      <c r="BH120" s="1214">
        <v>3</v>
      </c>
      <c r="BI120" s="1942">
        <f t="shared" si="108"/>
        <v>-1</v>
      </c>
      <c r="BJ120" s="2457">
        <v>0</v>
      </c>
      <c r="BK120" s="1214">
        <v>0</v>
      </c>
      <c r="BL120" s="2320">
        <f t="shared" si="109"/>
        <v>0</v>
      </c>
      <c r="BM120" s="1948">
        <f t="shared" si="110"/>
        <v>4</v>
      </c>
      <c r="BN120" s="2321">
        <f t="shared" si="110"/>
        <v>4</v>
      </c>
      <c r="BO120" s="1527">
        <f t="shared" si="111"/>
        <v>0</v>
      </c>
    </row>
    <row r="121" spans="1:67" ht="22.5">
      <c r="A121" s="1936" t="s">
        <v>451</v>
      </c>
      <c r="B121" s="1944" t="s">
        <v>597</v>
      </c>
      <c r="C121" s="1217" t="s">
        <v>597</v>
      </c>
      <c r="D121" s="1942">
        <v>0</v>
      </c>
      <c r="E121" s="2458" t="s">
        <v>597</v>
      </c>
      <c r="F121" s="1217" t="s">
        <v>597</v>
      </c>
      <c r="G121" s="2320">
        <v>0</v>
      </c>
      <c r="H121" s="1944" t="s">
        <v>597</v>
      </c>
      <c r="I121" s="1217" t="s">
        <v>597</v>
      </c>
      <c r="J121" s="1942">
        <v>0</v>
      </c>
      <c r="K121" s="2457">
        <v>0</v>
      </c>
      <c r="L121" s="1214">
        <v>0</v>
      </c>
      <c r="M121" s="2320">
        <f t="shared" si="100"/>
        <v>0</v>
      </c>
      <c r="N121" s="1948">
        <f t="shared" si="120"/>
        <v>0</v>
      </c>
      <c r="O121" s="2321">
        <f t="shared" si="101"/>
        <v>0</v>
      </c>
      <c r="P121" s="1527">
        <f t="shared" si="119"/>
        <v>0</v>
      </c>
      <c r="R121" s="1936" t="s">
        <v>451</v>
      </c>
      <c r="S121" s="1944">
        <v>0</v>
      </c>
      <c r="T121" s="1217">
        <v>0</v>
      </c>
      <c r="U121" s="1942">
        <f t="shared" si="104"/>
        <v>0</v>
      </c>
      <c r="V121" s="2458">
        <v>0</v>
      </c>
      <c r="W121" s="1217">
        <v>0</v>
      </c>
      <c r="X121" s="2320">
        <f t="shared" si="105"/>
        <v>0</v>
      </c>
      <c r="Y121" s="1944">
        <v>0</v>
      </c>
      <c r="Z121" s="1217">
        <v>0</v>
      </c>
      <c r="AA121" s="1942">
        <f t="shared" si="113"/>
        <v>0</v>
      </c>
      <c r="AB121" s="2457">
        <v>0</v>
      </c>
      <c r="AC121" s="1214">
        <v>0</v>
      </c>
      <c r="AD121" s="2320">
        <f t="shared" si="106"/>
        <v>0</v>
      </c>
      <c r="AE121" s="1948">
        <f t="shared" si="103"/>
        <v>0</v>
      </c>
      <c r="AF121" s="2321">
        <f t="shared" si="103"/>
        <v>0</v>
      </c>
      <c r="AG121" s="1527">
        <f t="shared" si="103"/>
        <v>0</v>
      </c>
      <c r="AI121" s="1936" t="s">
        <v>451</v>
      </c>
      <c r="AJ121" s="1944">
        <v>0</v>
      </c>
      <c r="AK121" s="1217">
        <v>0</v>
      </c>
      <c r="AL121" s="2167">
        <f t="shared" si="114"/>
        <v>0</v>
      </c>
      <c r="AM121" s="2458">
        <v>0</v>
      </c>
      <c r="AN121" s="1217">
        <v>0</v>
      </c>
      <c r="AO121" s="2459">
        <f t="shared" si="115"/>
        <v>0</v>
      </c>
      <c r="AP121" s="1944">
        <v>0</v>
      </c>
      <c r="AQ121" s="1217">
        <v>0</v>
      </c>
      <c r="AR121" s="1942">
        <f t="shared" si="117"/>
        <v>0</v>
      </c>
      <c r="AS121" s="2457">
        <v>0</v>
      </c>
      <c r="AT121" s="1214">
        <v>0</v>
      </c>
      <c r="AU121" s="2320">
        <f t="shared" si="118"/>
        <v>0</v>
      </c>
      <c r="AV121" s="1948">
        <v>0</v>
      </c>
      <c r="AW121" s="2321">
        <v>0</v>
      </c>
      <c r="AX121" s="1527">
        <f t="shared" si="96"/>
        <v>0</v>
      </c>
      <c r="AZ121" s="1936" t="s">
        <v>451</v>
      </c>
      <c r="BA121" s="1944">
        <v>0</v>
      </c>
      <c r="BB121" s="1217">
        <v>0</v>
      </c>
      <c r="BC121" s="1942">
        <f t="shared" si="116"/>
        <v>0</v>
      </c>
      <c r="BD121" s="2458">
        <v>0</v>
      </c>
      <c r="BE121" s="1217">
        <v>0</v>
      </c>
      <c r="BF121" s="2320">
        <f t="shared" si="107"/>
        <v>0</v>
      </c>
      <c r="BG121" s="1944">
        <v>0</v>
      </c>
      <c r="BH121" s="1217">
        <v>0</v>
      </c>
      <c r="BI121" s="1942">
        <f t="shared" si="108"/>
        <v>0</v>
      </c>
      <c r="BJ121" s="2457">
        <v>0</v>
      </c>
      <c r="BK121" s="1214">
        <v>0</v>
      </c>
      <c r="BL121" s="2320">
        <f t="shared" si="109"/>
        <v>0</v>
      </c>
      <c r="BM121" s="1948">
        <f t="shared" si="110"/>
        <v>0</v>
      </c>
      <c r="BN121" s="2321">
        <f t="shared" si="110"/>
        <v>0</v>
      </c>
      <c r="BO121" s="1527">
        <f t="shared" si="111"/>
        <v>0</v>
      </c>
    </row>
    <row r="122" spans="1:67">
      <c r="A122" s="1935" t="s">
        <v>447</v>
      </c>
      <c r="B122" s="1943">
        <v>0</v>
      </c>
      <c r="C122" s="1214">
        <v>1</v>
      </c>
      <c r="D122" s="1942">
        <f t="shared" ref="D122:D125" si="121">B122-C122</f>
        <v>-1</v>
      </c>
      <c r="E122" s="2457">
        <v>0</v>
      </c>
      <c r="F122" s="1214">
        <v>1</v>
      </c>
      <c r="G122" s="2320">
        <f t="shared" ref="G122:G125" si="122">E122-F122</f>
        <v>-1</v>
      </c>
      <c r="H122" s="1943">
        <v>0</v>
      </c>
      <c r="I122" s="1214">
        <v>0</v>
      </c>
      <c r="J122" s="1942">
        <f t="shared" ref="J122:J125" si="123">H122-I122</f>
        <v>0</v>
      </c>
      <c r="K122" s="2457">
        <v>0</v>
      </c>
      <c r="L122" s="1214">
        <v>0</v>
      </c>
      <c r="M122" s="2320">
        <f t="shared" si="100"/>
        <v>0</v>
      </c>
      <c r="N122" s="1948">
        <f t="shared" si="120"/>
        <v>0</v>
      </c>
      <c r="O122" s="2321">
        <f t="shared" si="101"/>
        <v>2</v>
      </c>
      <c r="P122" s="1527">
        <f t="shared" si="119"/>
        <v>-2</v>
      </c>
      <c r="R122" s="1935" t="s">
        <v>447</v>
      </c>
      <c r="S122" s="1943">
        <v>0</v>
      </c>
      <c r="T122" s="1214">
        <v>0</v>
      </c>
      <c r="U122" s="1942">
        <f t="shared" si="104"/>
        <v>0</v>
      </c>
      <c r="V122" s="2457">
        <v>0</v>
      </c>
      <c r="W122" s="1214">
        <v>0</v>
      </c>
      <c r="X122" s="2320">
        <f t="shared" si="105"/>
        <v>0</v>
      </c>
      <c r="Y122" s="1943">
        <v>0</v>
      </c>
      <c r="Z122" s="1214">
        <v>0</v>
      </c>
      <c r="AA122" s="1942">
        <f t="shared" si="113"/>
        <v>0</v>
      </c>
      <c r="AB122" s="2457">
        <v>0</v>
      </c>
      <c r="AC122" s="1214">
        <v>0</v>
      </c>
      <c r="AD122" s="2320">
        <f t="shared" si="106"/>
        <v>0</v>
      </c>
      <c r="AE122" s="1948">
        <f t="shared" si="103"/>
        <v>0</v>
      </c>
      <c r="AF122" s="2321">
        <f t="shared" si="103"/>
        <v>0</v>
      </c>
      <c r="AG122" s="1527">
        <f t="shared" si="103"/>
        <v>0</v>
      </c>
      <c r="AI122" s="1935" t="s">
        <v>447</v>
      </c>
      <c r="AJ122" s="1943">
        <v>0</v>
      </c>
      <c r="AK122" s="1214">
        <v>0</v>
      </c>
      <c r="AL122" s="1942">
        <f t="shared" si="114"/>
        <v>0</v>
      </c>
      <c r="AM122" s="2457">
        <v>0</v>
      </c>
      <c r="AN122" s="1214">
        <v>0</v>
      </c>
      <c r="AO122" s="2320">
        <f t="shared" si="115"/>
        <v>0</v>
      </c>
      <c r="AP122" s="1943">
        <v>0</v>
      </c>
      <c r="AQ122" s="1214">
        <v>2</v>
      </c>
      <c r="AR122" s="1942">
        <f t="shared" si="117"/>
        <v>-2</v>
      </c>
      <c r="AS122" s="2457">
        <v>0</v>
      </c>
      <c r="AT122" s="1214">
        <v>0</v>
      </c>
      <c r="AU122" s="2320">
        <f t="shared" si="118"/>
        <v>0</v>
      </c>
      <c r="AV122" s="1948">
        <v>0</v>
      </c>
      <c r="AW122" s="2321">
        <v>2</v>
      </c>
      <c r="AX122" s="1527">
        <f t="shared" si="96"/>
        <v>-2</v>
      </c>
      <c r="AZ122" s="1935" t="s">
        <v>447</v>
      </c>
      <c r="BA122" s="1943">
        <v>0</v>
      </c>
      <c r="BB122" s="1214">
        <v>0</v>
      </c>
      <c r="BC122" s="1942">
        <f t="shared" si="116"/>
        <v>0</v>
      </c>
      <c r="BD122" s="2457">
        <v>1</v>
      </c>
      <c r="BE122" s="1214">
        <v>0</v>
      </c>
      <c r="BF122" s="2320">
        <f t="shared" si="107"/>
        <v>1</v>
      </c>
      <c r="BG122" s="1943">
        <v>0</v>
      </c>
      <c r="BH122" s="1214">
        <v>0</v>
      </c>
      <c r="BI122" s="1942">
        <f t="shared" si="108"/>
        <v>0</v>
      </c>
      <c r="BJ122" s="2457">
        <v>0</v>
      </c>
      <c r="BK122" s="1214">
        <v>0</v>
      </c>
      <c r="BL122" s="2320">
        <f t="shared" si="109"/>
        <v>0</v>
      </c>
      <c r="BM122" s="1948">
        <f t="shared" si="110"/>
        <v>1</v>
      </c>
      <c r="BN122" s="2321">
        <f t="shared" si="110"/>
        <v>0</v>
      </c>
      <c r="BO122" s="1527">
        <f t="shared" si="111"/>
        <v>1</v>
      </c>
    </row>
    <row r="123" spans="1:67">
      <c r="A123" s="1935" t="s">
        <v>448</v>
      </c>
      <c r="B123" s="1943">
        <v>0</v>
      </c>
      <c r="C123" s="1214">
        <v>0</v>
      </c>
      <c r="D123" s="1942">
        <f t="shared" si="121"/>
        <v>0</v>
      </c>
      <c r="E123" s="2457">
        <v>0</v>
      </c>
      <c r="F123" s="1214">
        <v>0</v>
      </c>
      <c r="G123" s="2320">
        <f t="shared" si="122"/>
        <v>0</v>
      </c>
      <c r="H123" s="1943">
        <v>0</v>
      </c>
      <c r="I123" s="1214">
        <v>0</v>
      </c>
      <c r="J123" s="1942">
        <f t="shared" si="123"/>
        <v>0</v>
      </c>
      <c r="K123" s="2457">
        <v>2</v>
      </c>
      <c r="L123" s="1214">
        <v>0</v>
      </c>
      <c r="M123" s="2320">
        <f t="shared" si="100"/>
        <v>2</v>
      </c>
      <c r="N123" s="1948">
        <f t="shared" si="120"/>
        <v>2</v>
      </c>
      <c r="O123" s="2321">
        <f t="shared" si="101"/>
        <v>0</v>
      </c>
      <c r="P123" s="1527">
        <f t="shared" si="119"/>
        <v>2</v>
      </c>
      <c r="R123" s="1935" t="s">
        <v>448</v>
      </c>
      <c r="S123" s="1943">
        <v>0</v>
      </c>
      <c r="T123" s="1214">
        <v>0</v>
      </c>
      <c r="U123" s="1942">
        <f t="shared" si="104"/>
        <v>0</v>
      </c>
      <c r="V123" s="2457">
        <v>1</v>
      </c>
      <c r="W123" s="1214">
        <v>0</v>
      </c>
      <c r="X123" s="2320">
        <f t="shared" si="105"/>
        <v>1</v>
      </c>
      <c r="Y123" s="1943">
        <v>0</v>
      </c>
      <c r="Z123" s="1214">
        <v>0</v>
      </c>
      <c r="AA123" s="1942">
        <f t="shared" si="113"/>
        <v>0</v>
      </c>
      <c r="AB123" s="2457">
        <v>0</v>
      </c>
      <c r="AC123" s="1214">
        <v>1</v>
      </c>
      <c r="AD123" s="2320">
        <f t="shared" si="106"/>
        <v>-1</v>
      </c>
      <c r="AE123" s="1948">
        <f t="shared" si="103"/>
        <v>1</v>
      </c>
      <c r="AF123" s="2321">
        <f t="shared" si="103"/>
        <v>1</v>
      </c>
      <c r="AG123" s="1527">
        <f t="shared" si="103"/>
        <v>0</v>
      </c>
      <c r="AI123" s="1935" t="s">
        <v>448</v>
      </c>
      <c r="AJ123" s="1943">
        <v>0</v>
      </c>
      <c r="AK123" s="1214">
        <v>0</v>
      </c>
      <c r="AL123" s="1942">
        <f t="shared" si="114"/>
        <v>0</v>
      </c>
      <c r="AM123" s="2457">
        <v>0</v>
      </c>
      <c r="AN123" s="1214">
        <v>0</v>
      </c>
      <c r="AO123" s="2320">
        <f t="shared" si="115"/>
        <v>0</v>
      </c>
      <c r="AP123" s="1943">
        <v>0</v>
      </c>
      <c r="AQ123" s="1214">
        <v>0</v>
      </c>
      <c r="AR123" s="1942">
        <f t="shared" si="117"/>
        <v>0</v>
      </c>
      <c r="AS123" s="2457">
        <v>0</v>
      </c>
      <c r="AT123" s="1214">
        <v>0</v>
      </c>
      <c r="AU123" s="2320">
        <f t="shared" si="118"/>
        <v>0</v>
      </c>
      <c r="AV123" s="1948">
        <v>0</v>
      </c>
      <c r="AW123" s="2321">
        <v>0</v>
      </c>
      <c r="AX123" s="1527">
        <f t="shared" si="96"/>
        <v>0</v>
      </c>
      <c r="AZ123" s="1935" t="s">
        <v>448</v>
      </c>
      <c r="BA123" s="1943">
        <v>0</v>
      </c>
      <c r="BB123" s="1214">
        <v>0</v>
      </c>
      <c r="BC123" s="1942">
        <f t="shared" si="116"/>
        <v>0</v>
      </c>
      <c r="BD123" s="2457">
        <v>0</v>
      </c>
      <c r="BE123" s="1214">
        <v>2</v>
      </c>
      <c r="BF123" s="2320">
        <f t="shared" si="107"/>
        <v>-2</v>
      </c>
      <c r="BG123" s="1943">
        <v>0</v>
      </c>
      <c r="BH123" s="1214">
        <v>1</v>
      </c>
      <c r="BI123" s="1942">
        <f t="shared" si="108"/>
        <v>-1</v>
      </c>
      <c r="BJ123" s="2457">
        <v>1</v>
      </c>
      <c r="BK123" s="1214">
        <v>0</v>
      </c>
      <c r="BL123" s="2320">
        <f t="shared" si="109"/>
        <v>1</v>
      </c>
      <c r="BM123" s="1948">
        <f t="shared" si="110"/>
        <v>1</v>
      </c>
      <c r="BN123" s="2321">
        <f t="shared" si="110"/>
        <v>3</v>
      </c>
      <c r="BO123" s="1527">
        <f t="shared" si="111"/>
        <v>-2</v>
      </c>
    </row>
    <row r="124" spans="1:67" ht="22.5">
      <c r="A124" s="1936" t="s">
        <v>454</v>
      </c>
      <c r="B124" s="1943">
        <v>0</v>
      </c>
      <c r="C124" s="1214">
        <v>0</v>
      </c>
      <c r="D124" s="1942">
        <f t="shared" si="121"/>
        <v>0</v>
      </c>
      <c r="E124" s="2457">
        <v>0</v>
      </c>
      <c r="F124" s="1214">
        <v>0</v>
      </c>
      <c r="G124" s="2320">
        <f t="shared" si="122"/>
        <v>0</v>
      </c>
      <c r="H124" s="1943">
        <v>3</v>
      </c>
      <c r="I124" s="1214">
        <v>1</v>
      </c>
      <c r="J124" s="1942">
        <f t="shared" si="123"/>
        <v>2</v>
      </c>
      <c r="K124" s="2457">
        <v>1</v>
      </c>
      <c r="L124" s="1214">
        <v>0</v>
      </c>
      <c r="M124" s="2320">
        <f t="shared" si="100"/>
        <v>1</v>
      </c>
      <c r="N124" s="1948">
        <f t="shared" si="120"/>
        <v>4</v>
      </c>
      <c r="O124" s="2321">
        <f t="shared" si="120"/>
        <v>1</v>
      </c>
      <c r="P124" s="1527">
        <f t="shared" si="119"/>
        <v>3</v>
      </c>
      <c r="R124" s="1936" t="s">
        <v>454</v>
      </c>
      <c r="S124" s="1943">
        <v>0</v>
      </c>
      <c r="T124" s="1214">
        <v>1</v>
      </c>
      <c r="U124" s="1942">
        <f t="shared" si="104"/>
        <v>-1</v>
      </c>
      <c r="V124" s="2457">
        <v>0</v>
      </c>
      <c r="W124" s="1214">
        <v>0</v>
      </c>
      <c r="X124" s="2320">
        <f t="shared" si="105"/>
        <v>0</v>
      </c>
      <c r="Y124" s="1943">
        <v>1</v>
      </c>
      <c r="Z124" s="1214">
        <v>1</v>
      </c>
      <c r="AA124" s="1942">
        <f t="shared" si="113"/>
        <v>0</v>
      </c>
      <c r="AB124" s="2457">
        <v>1</v>
      </c>
      <c r="AC124" s="1214">
        <v>0</v>
      </c>
      <c r="AD124" s="2320">
        <f t="shared" si="106"/>
        <v>1</v>
      </c>
      <c r="AE124" s="1948">
        <f t="shared" si="103"/>
        <v>2</v>
      </c>
      <c r="AF124" s="2321">
        <f t="shared" si="103"/>
        <v>2</v>
      </c>
      <c r="AG124" s="1527">
        <f t="shared" si="103"/>
        <v>0</v>
      </c>
      <c r="AI124" s="1936" t="s">
        <v>454</v>
      </c>
      <c r="AJ124" s="1943">
        <v>0</v>
      </c>
      <c r="AK124" s="1214">
        <v>0</v>
      </c>
      <c r="AL124" s="1942">
        <f t="shared" si="114"/>
        <v>0</v>
      </c>
      <c r="AM124" s="2457">
        <v>0</v>
      </c>
      <c r="AN124" s="1214">
        <v>0</v>
      </c>
      <c r="AO124" s="2320">
        <f t="shared" si="115"/>
        <v>0</v>
      </c>
      <c r="AP124" s="1943">
        <v>2</v>
      </c>
      <c r="AQ124" s="1214">
        <v>2</v>
      </c>
      <c r="AR124" s="1942">
        <f t="shared" si="117"/>
        <v>0</v>
      </c>
      <c r="AS124" s="2457">
        <v>0</v>
      </c>
      <c r="AT124" s="1214">
        <v>0</v>
      </c>
      <c r="AU124" s="2320">
        <f t="shared" si="118"/>
        <v>0</v>
      </c>
      <c r="AV124" s="1948">
        <v>2</v>
      </c>
      <c r="AW124" s="2321">
        <v>2</v>
      </c>
      <c r="AX124" s="1527">
        <f t="shared" si="96"/>
        <v>0</v>
      </c>
      <c r="AZ124" s="1936" t="s">
        <v>454</v>
      </c>
      <c r="BA124" s="1943">
        <v>0</v>
      </c>
      <c r="BB124" s="1214">
        <v>2</v>
      </c>
      <c r="BC124" s="1942">
        <f t="shared" si="116"/>
        <v>-2</v>
      </c>
      <c r="BD124" s="2457">
        <v>1</v>
      </c>
      <c r="BE124" s="1214">
        <v>2</v>
      </c>
      <c r="BF124" s="2320">
        <f t="shared" si="107"/>
        <v>-1</v>
      </c>
      <c r="BG124" s="1943">
        <v>2</v>
      </c>
      <c r="BH124" s="1214">
        <v>1</v>
      </c>
      <c r="BI124" s="1942">
        <f t="shared" si="108"/>
        <v>1</v>
      </c>
      <c r="BJ124" s="2457">
        <v>0</v>
      </c>
      <c r="BK124" s="1214">
        <v>0</v>
      </c>
      <c r="BL124" s="2320">
        <f t="shared" si="109"/>
        <v>0</v>
      </c>
      <c r="BM124" s="1948">
        <f t="shared" si="110"/>
        <v>3</v>
      </c>
      <c r="BN124" s="2321">
        <f t="shared" si="110"/>
        <v>5</v>
      </c>
      <c r="BO124" s="1527">
        <f t="shared" si="111"/>
        <v>-2</v>
      </c>
    </row>
    <row r="125" spans="1:67">
      <c r="A125" s="1935" t="s">
        <v>449</v>
      </c>
      <c r="B125" s="1943">
        <v>0</v>
      </c>
      <c r="C125" s="1214">
        <v>0</v>
      </c>
      <c r="D125" s="1942">
        <f t="shared" si="121"/>
        <v>0</v>
      </c>
      <c r="E125" s="2457">
        <v>0</v>
      </c>
      <c r="F125" s="1214">
        <v>2</v>
      </c>
      <c r="G125" s="2320">
        <f t="shared" si="122"/>
        <v>-2</v>
      </c>
      <c r="H125" s="1943">
        <v>14</v>
      </c>
      <c r="I125" s="1214">
        <v>23</v>
      </c>
      <c r="J125" s="1942">
        <f t="shared" si="123"/>
        <v>-9</v>
      </c>
      <c r="K125" s="2457">
        <v>0</v>
      </c>
      <c r="L125" s="1214">
        <v>0</v>
      </c>
      <c r="M125" s="2320">
        <f t="shared" si="100"/>
        <v>0</v>
      </c>
      <c r="N125" s="1948">
        <f t="shared" si="120"/>
        <v>14</v>
      </c>
      <c r="O125" s="2321">
        <f t="shared" si="120"/>
        <v>25</v>
      </c>
      <c r="P125" s="1527">
        <f t="shared" si="119"/>
        <v>-11</v>
      </c>
      <c r="R125" s="1935" t="s">
        <v>449</v>
      </c>
      <c r="S125" s="1943">
        <v>0</v>
      </c>
      <c r="T125" s="1214">
        <v>0</v>
      </c>
      <c r="U125" s="1942">
        <f t="shared" si="104"/>
        <v>0</v>
      </c>
      <c r="V125" s="2457">
        <v>0</v>
      </c>
      <c r="W125" s="1214">
        <v>0</v>
      </c>
      <c r="X125" s="2320">
        <f t="shared" si="105"/>
        <v>0</v>
      </c>
      <c r="Y125" s="1943">
        <v>4</v>
      </c>
      <c r="Z125" s="1214">
        <v>3</v>
      </c>
      <c r="AA125" s="1942">
        <f t="shared" si="113"/>
        <v>1</v>
      </c>
      <c r="AB125" s="2457">
        <v>0</v>
      </c>
      <c r="AC125" s="1214">
        <v>0</v>
      </c>
      <c r="AD125" s="2320">
        <f t="shared" si="106"/>
        <v>0</v>
      </c>
      <c r="AE125" s="1948">
        <f t="shared" si="103"/>
        <v>4</v>
      </c>
      <c r="AF125" s="2321">
        <f t="shared" si="103"/>
        <v>3</v>
      </c>
      <c r="AG125" s="1527">
        <f t="shared" si="103"/>
        <v>1</v>
      </c>
      <c r="AI125" s="1935" t="s">
        <v>449</v>
      </c>
      <c r="AJ125" s="1943">
        <v>1</v>
      </c>
      <c r="AK125" s="1214">
        <v>0</v>
      </c>
      <c r="AL125" s="1942">
        <f t="shared" si="114"/>
        <v>1</v>
      </c>
      <c r="AM125" s="2457">
        <v>0</v>
      </c>
      <c r="AN125" s="1214">
        <v>0</v>
      </c>
      <c r="AO125" s="2320">
        <f t="shared" si="115"/>
        <v>0</v>
      </c>
      <c r="AP125" s="1943">
        <v>5</v>
      </c>
      <c r="AQ125" s="1214">
        <v>6</v>
      </c>
      <c r="AR125" s="1942">
        <f t="shared" si="117"/>
        <v>-1</v>
      </c>
      <c r="AS125" s="2457">
        <v>0</v>
      </c>
      <c r="AT125" s="1214">
        <v>0</v>
      </c>
      <c r="AU125" s="2320">
        <f t="shared" si="118"/>
        <v>0</v>
      </c>
      <c r="AV125" s="1948">
        <v>6</v>
      </c>
      <c r="AW125" s="2321">
        <v>6</v>
      </c>
      <c r="AX125" s="1527">
        <f t="shared" si="96"/>
        <v>0</v>
      </c>
      <c r="AZ125" s="1935" t="s">
        <v>449</v>
      </c>
      <c r="BA125" s="1943">
        <v>0</v>
      </c>
      <c r="BB125" s="1214">
        <v>0</v>
      </c>
      <c r="BC125" s="1942">
        <f t="shared" si="116"/>
        <v>0</v>
      </c>
      <c r="BD125" s="2457">
        <v>3</v>
      </c>
      <c r="BE125" s="1214">
        <v>0</v>
      </c>
      <c r="BF125" s="2320">
        <f t="shared" si="107"/>
        <v>3</v>
      </c>
      <c r="BG125" s="1943">
        <v>8</v>
      </c>
      <c r="BH125" s="1214">
        <v>10</v>
      </c>
      <c r="BI125" s="1942">
        <f t="shared" si="108"/>
        <v>-2</v>
      </c>
      <c r="BJ125" s="2457">
        <v>0</v>
      </c>
      <c r="BK125" s="1214">
        <v>0</v>
      </c>
      <c r="BL125" s="2320">
        <f t="shared" si="109"/>
        <v>0</v>
      </c>
      <c r="BM125" s="1948">
        <f t="shared" si="110"/>
        <v>11</v>
      </c>
      <c r="BN125" s="2321">
        <f t="shared" si="110"/>
        <v>10</v>
      </c>
      <c r="BO125" s="1527">
        <f t="shared" si="111"/>
        <v>1</v>
      </c>
    </row>
    <row r="126" spans="1:67" ht="22.5">
      <c r="A126" s="1936" t="s">
        <v>453</v>
      </c>
      <c r="B126" s="1944"/>
      <c r="C126" s="1217"/>
      <c r="D126" s="1942">
        <v>0</v>
      </c>
      <c r="E126" s="2458"/>
      <c r="F126" s="1217"/>
      <c r="G126" s="2320">
        <v>0</v>
      </c>
      <c r="H126" s="1944"/>
      <c r="I126" s="1217"/>
      <c r="J126" s="1942">
        <v>0</v>
      </c>
      <c r="K126" s="2457"/>
      <c r="L126" s="1214"/>
      <c r="M126" s="2320">
        <f t="shared" si="100"/>
        <v>0</v>
      </c>
      <c r="N126" s="1948">
        <f t="shared" si="120"/>
        <v>0</v>
      </c>
      <c r="O126" s="2321">
        <f t="shared" si="120"/>
        <v>0</v>
      </c>
      <c r="P126" s="1527">
        <f t="shared" si="119"/>
        <v>0</v>
      </c>
      <c r="R126" s="1936" t="s">
        <v>453</v>
      </c>
      <c r="S126" s="1944">
        <v>0</v>
      </c>
      <c r="T126" s="1217">
        <v>0</v>
      </c>
      <c r="U126" s="1942">
        <f t="shared" si="104"/>
        <v>0</v>
      </c>
      <c r="V126" s="2458">
        <v>0</v>
      </c>
      <c r="W126" s="1217">
        <v>0</v>
      </c>
      <c r="X126" s="2320">
        <f t="shared" si="105"/>
        <v>0</v>
      </c>
      <c r="Y126" s="1944">
        <v>0</v>
      </c>
      <c r="Z126" s="1217">
        <v>0</v>
      </c>
      <c r="AA126" s="1942">
        <f t="shared" si="113"/>
        <v>0</v>
      </c>
      <c r="AB126" s="2457">
        <v>0</v>
      </c>
      <c r="AC126" s="1214">
        <v>0</v>
      </c>
      <c r="AD126" s="2320">
        <f t="shared" si="106"/>
        <v>0</v>
      </c>
      <c r="AE126" s="1948">
        <f t="shared" si="103"/>
        <v>0</v>
      </c>
      <c r="AF126" s="2321">
        <f t="shared" si="103"/>
        <v>0</v>
      </c>
      <c r="AG126" s="1527">
        <f t="shared" si="103"/>
        <v>0</v>
      </c>
      <c r="AI126" s="1936" t="s">
        <v>453</v>
      </c>
      <c r="AJ126" s="1944">
        <v>0</v>
      </c>
      <c r="AK126" s="1217">
        <v>0</v>
      </c>
      <c r="AL126" s="1942">
        <f t="shared" si="114"/>
        <v>0</v>
      </c>
      <c r="AM126" s="2458">
        <v>0</v>
      </c>
      <c r="AN126" s="1217">
        <v>0</v>
      </c>
      <c r="AO126" s="2320">
        <f t="shared" si="115"/>
        <v>0</v>
      </c>
      <c r="AP126" s="1944">
        <v>0</v>
      </c>
      <c r="AQ126" s="1217">
        <v>0</v>
      </c>
      <c r="AR126" s="1942">
        <f t="shared" si="117"/>
        <v>0</v>
      </c>
      <c r="AS126" s="2457">
        <v>0</v>
      </c>
      <c r="AT126" s="1214">
        <v>0</v>
      </c>
      <c r="AU126" s="2320">
        <f t="shared" si="118"/>
        <v>0</v>
      </c>
      <c r="AV126" s="1948">
        <v>0</v>
      </c>
      <c r="AW126" s="2321">
        <v>0</v>
      </c>
      <c r="AX126" s="1527">
        <f t="shared" si="96"/>
        <v>0</v>
      </c>
      <c r="AZ126" s="1936" t="s">
        <v>453</v>
      </c>
      <c r="BA126" s="1944">
        <v>0</v>
      </c>
      <c r="BB126" s="1217">
        <v>0</v>
      </c>
      <c r="BC126" s="1942">
        <f t="shared" si="116"/>
        <v>0</v>
      </c>
      <c r="BD126" s="2458">
        <v>0</v>
      </c>
      <c r="BE126" s="1217">
        <v>0</v>
      </c>
      <c r="BF126" s="2320">
        <f t="shared" si="107"/>
        <v>0</v>
      </c>
      <c r="BG126" s="1944">
        <v>0</v>
      </c>
      <c r="BH126" s="1217">
        <v>0</v>
      </c>
      <c r="BI126" s="1942">
        <f t="shared" si="108"/>
        <v>0</v>
      </c>
      <c r="BJ126" s="2457">
        <v>0</v>
      </c>
      <c r="BK126" s="1214">
        <v>0</v>
      </c>
      <c r="BL126" s="2320">
        <f t="shared" si="109"/>
        <v>0</v>
      </c>
      <c r="BM126" s="1948">
        <f t="shared" si="110"/>
        <v>0</v>
      </c>
      <c r="BN126" s="2321">
        <f t="shared" si="110"/>
        <v>0</v>
      </c>
      <c r="BO126" s="1527">
        <f t="shared" si="111"/>
        <v>0</v>
      </c>
    </row>
    <row r="127" spans="1:67">
      <c r="A127" s="1935" t="s">
        <v>452</v>
      </c>
      <c r="B127" s="1944"/>
      <c r="C127" s="1217"/>
      <c r="D127" s="1942">
        <v>0</v>
      </c>
      <c r="E127" s="2458"/>
      <c r="F127" s="1217"/>
      <c r="G127" s="2320">
        <v>0</v>
      </c>
      <c r="H127" s="1944"/>
      <c r="I127" s="1217"/>
      <c r="J127" s="1942">
        <v>0</v>
      </c>
      <c r="K127" s="2457"/>
      <c r="L127" s="1214"/>
      <c r="M127" s="2320">
        <v>0</v>
      </c>
      <c r="N127" s="1948">
        <f t="shared" si="120"/>
        <v>0</v>
      </c>
      <c r="O127" s="2321">
        <f t="shared" si="120"/>
        <v>0</v>
      </c>
      <c r="P127" s="1527">
        <f t="shared" si="119"/>
        <v>0</v>
      </c>
      <c r="R127" s="1935" t="s">
        <v>452</v>
      </c>
      <c r="S127" s="1944">
        <v>0</v>
      </c>
      <c r="T127" s="1217">
        <v>0</v>
      </c>
      <c r="U127" s="1942">
        <f t="shared" si="104"/>
        <v>0</v>
      </c>
      <c r="V127" s="2458">
        <v>0</v>
      </c>
      <c r="W127" s="1217">
        <v>0</v>
      </c>
      <c r="X127" s="2320">
        <f t="shared" si="105"/>
        <v>0</v>
      </c>
      <c r="Y127" s="1944">
        <v>0</v>
      </c>
      <c r="Z127" s="1217">
        <v>0</v>
      </c>
      <c r="AA127" s="1942">
        <f t="shared" si="113"/>
        <v>0</v>
      </c>
      <c r="AB127" s="2457">
        <v>0</v>
      </c>
      <c r="AC127" s="1214">
        <v>0</v>
      </c>
      <c r="AD127" s="2320">
        <f t="shared" si="106"/>
        <v>0</v>
      </c>
      <c r="AE127" s="1948">
        <f t="shared" si="103"/>
        <v>0</v>
      </c>
      <c r="AF127" s="2321">
        <f t="shared" si="103"/>
        <v>0</v>
      </c>
      <c r="AG127" s="1527">
        <f t="shared" si="103"/>
        <v>0</v>
      </c>
      <c r="AI127" s="1935" t="s">
        <v>452</v>
      </c>
      <c r="AJ127" s="1944">
        <v>0</v>
      </c>
      <c r="AK127" s="1217">
        <v>0</v>
      </c>
      <c r="AL127" s="1942">
        <f t="shared" si="114"/>
        <v>0</v>
      </c>
      <c r="AM127" s="2458">
        <v>0</v>
      </c>
      <c r="AN127" s="1217">
        <v>0</v>
      </c>
      <c r="AO127" s="2320">
        <f t="shared" si="115"/>
        <v>0</v>
      </c>
      <c r="AP127" s="1944">
        <v>0</v>
      </c>
      <c r="AQ127" s="1217">
        <v>0</v>
      </c>
      <c r="AR127" s="1942">
        <f t="shared" si="117"/>
        <v>0</v>
      </c>
      <c r="AS127" s="2457">
        <v>0</v>
      </c>
      <c r="AT127" s="1214">
        <v>0</v>
      </c>
      <c r="AU127" s="2320">
        <f t="shared" si="118"/>
        <v>0</v>
      </c>
      <c r="AV127" s="1948">
        <v>0</v>
      </c>
      <c r="AW127" s="2321">
        <v>0</v>
      </c>
      <c r="AX127" s="1527">
        <f t="shared" si="96"/>
        <v>0</v>
      </c>
      <c r="AZ127" s="1935" t="s">
        <v>452</v>
      </c>
      <c r="BA127" s="1944">
        <v>0</v>
      </c>
      <c r="BB127" s="1217">
        <v>0</v>
      </c>
      <c r="BC127" s="1942">
        <f t="shared" si="116"/>
        <v>0</v>
      </c>
      <c r="BD127" s="2458">
        <v>0</v>
      </c>
      <c r="BE127" s="1217">
        <v>0</v>
      </c>
      <c r="BF127" s="2320">
        <f t="shared" si="107"/>
        <v>0</v>
      </c>
      <c r="BG127" s="1944">
        <v>0</v>
      </c>
      <c r="BH127" s="1217">
        <v>0</v>
      </c>
      <c r="BI127" s="1942">
        <f t="shared" si="108"/>
        <v>0</v>
      </c>
      <c r="BJ127" s="2457">
        <v>0</v>
      </c>
      <c r="BK127" s="1214">
        <v>0</v>
      </c>
      <c r="BL127" s="2320">
        <f t="shared" si="109"/>
        <v>0</v>
      </c>
      <c r="BM127" s="1948">
        <f t="shared" si="110"/>
        <v>0</v>
      </c>
      <c r="BN127" s="2321">
        <f t="shared" si="110"/>
        <v>0</v>
      </c>
      <c r="BO127" s="1527">
        <f t="shared" si="111"/>
        <v>0</v>
      </c>
    </row>
    <row r="128" spans="1:67">
      <c r="A128" s="1935" t="s">
        <v>450</v>
      </c>
      <c r="B128" s="1943">
        <v>7</v>
      </c>
      <c r="C128" s="1214">
        <v>3</v>
      </c>
      <c r="D128" s="1942">
        <f t="shared" ref="D128" si="124">B128-C128</f>
        <v>4</v>
      </c>
      <c r="E128" s="2457">
        <v>6</v>
      </c>
      <c r="F128" s="1214">
        <v>2</v>
      </c>
      <c r="G128" s="2320">
        <f t="shared" ref="G128" si="125">E128-F128</f>
        <v>4</v>
      </c>
      <c r="H128" s="1943">
        <v>16</v>
      </c>
      <c r="I128" s="1214">
        <v>3</v>
      </c>
      <c r="J128" s="1942">
        <f>H128-I128</f>
        <v>13</v>
      </c>
      <c r="K128" s="2457">
        <v>4</v>
      </c>
      <c r="L128" s="1214">
        <v>0</v>
      </c>
      <c r="M128" s="2320">
        <f t="shared" ref="M128:M129" si="126">K128-L128</f>
        <v>4</v>
      </c>
      <c r="N128" s="1948">
        <f>SUM(B128,E128,H128,K128)</f>
        <v>33</v>
      </c>
      <c r="O128" s="2321">
        <f t="shared" si="120"/>
        <v>8</v>
      </c>
      <c r="P128" s="1527">
        <f>N128-O128</f>
        <v>25</v>
      </c>
      <c r="R128" s="1935" t="s">
        <v>450</v>
      </c>
      <c r="S128" s="1943">
        <v>11</v>
      </c>
      <c r="T128" s="1214">
        <v>3</v>
      </c>
      <c r="U128" s="1942">
        <f t="shared" si="104"/>
        <v>8</v>
      </c>
      <c r="V128" s="2457">
        <v>4</v>
      </c>
      <c r="W128" s="1214">
        <v>1</v>
      </c>
      <c r="X128" s="2320">
        <f t="shared" si="105"/>
        <v>3</v>
      </c>
      <c r="Y128" s="1943">
        <v>22</v>
      </c>
      <c r="Z128" s="1214">
        <v>2</v>
      </c>
      <c r="AA128" s="1942">
        <f t="shared" si="113"/>
        <v>20</v>
      </c>
      <c r="AB128" s="2457">
        <v>1</v>
      </c>
      <c r="AC128" s="1214">
        <v>0</v>
      </c>
      <c r="AD128" s="2320">
        <f t="shared" si="106"/>
        <v>1</v>
      </c>
      <c r="AE128" s="1948">
        <f t="shared" si="103"/>
        <v>38</v>
      </c>
      <c r="AF128" s="2321">
        <f t="shared" si="103"/>
        <v>6</v>
      </c>
      <c r="AG128" s="1527">
        <f t="shared" si="103"/>
        <v>32</v>
      </c>
      <c r="AI128" s="1935" t="s">
        <v>450</v>
      </c>
      <c r="AJ128" s="1943">
        <v>9</v>
      </c>
      <c r="AK128" s="1214">
        <v>2</v>
      </c>
      <c r="AL128" s="1942">
        <f t="shared" si="114"/>
        <v>7</v>
      </c>
      <c r="AM128" s="2457">
        <v>10</v>
      </c>
      <c r="AN128" s="1214">
        <v>1</v>
      </c>
      <c r="AO128" s="2320">
        <f t="shared" si="115"/>
        <v>9</v>
      </c>
      <c r="AP128" s="1943">
        <v>11</v>
      </c>
      <c r="AQ128" s="1214">
        <v>0</v>
      </c>
      <c r="AR128" s="1942">
        <f t="shared" si="117"/>
        <v>11</v>
      </c>
      <c r="AS128" s="2457">
        <v>0</v>
      </c>
      <c r="AT128" s="1214">
        <v>1</v>
      </c>
      <c r="AU128" s="2320">
        <f t="shared" si="118"/>
        <v>-1</v>
      </c>
      <c r="AV128" s="1948">
        <v>30</v>
      </c>
      <c r="AW128" s="2321">
        <v>4</v>
      </c>
      <c r="AX128" s="1527">
        <f t="shared" si="96"/>
        <v>26</v>
      </c>
      <c r="AZ128" s="1935" t="s">
        <v>450</v>
      </c>
      <c r="BA128" s="1943">
        <v>11</v>
      </c>
      <c r="BB128" s="1214">
        <v>4</v>
      </c>
      <c r="BC128" s="1942">
        <f t="shared" si="116"/>
        <v>7</v>
      </c>
      <c r="BD128" s="2457">
        <v>10</v>
      </c>
      <c r="BE128" s="1214">
        <v>5</v>
      </c>
      <c r="BF128" s="2320">
        <f t="shared" si="107"/>
        <v>5</v>
      </c>
      <c r="BG128" s="1943">
        <v>16</v>
      </c>
      <c r="BH128" s="1214">
        <v>2</v>
      </c>
      <c r="BI128" s="1942">
        <f t="shared" si="108"/>
        <v>14</v>
      </c>
      <c r="BJ128" s="2457">
        <v>3</v>
      </c>
      <c r="BK128" s="1214">
        <v>0</v>
      </c>
      <c r="BL128" s="2320">
        <f t="shared" si="109"/>
        <v>3</v>
      </c>
      <c r="BM128" s="1948">
        <f t="shared" si="110"/>
        <v>40</v>
      </c>
      <c r="BN128" s="2321">
        <f t="shared" si="110"/>
        <v>11</v>
      </c>
      <c r="BO128" s="1527">
        <f t="shared" si="111"/>
        <v>29</v>
      </c>
    </row>
    <row r="129" spans="1:67" ht="13.5" thickBot="1">
      <c r="A129" s="1939" t="s">
        <v>152</v>
      </c>
      <c r="B129" s="1945">
        <f>SUM(B107:B128)</f>
        <v>18</v>
      </c>
      <c r="C129" s="1219">
        <f>SUM(C107:C128)</f>
        <v>34</v>
      </c>
      <c r="D129" s="1884">
        <f>B129-C129</f>
        <v>-16</v>
      </c>
      <c r="E129" s="1940">
        <f>SUM(E107:E128)</f>
        <v>21</v>
      </c>
      <c r="F129" s="1219">
        <f>SUM(F107:F128)</f>
        <v>36</v>
      </c>
      <c r="G129" s="1947">
        <f>E129-F129</f>
        <v>-15</v>
      </c>
      <c r="H129" s="1945">
        <f>SUM(H107:H128)</f>
        <v>170</v>
      </c>
      <c r="I129" s="1219">
        <f>SUM(I107:I128)</f>
        <v>317</v>
      </c>
      <c r="J129" s="1884">
        <f>H129-I129</f>
        <v>-147</v>
      </c>
      <c r="K129" s="1940">
        <f>SUM(K107:K128)</f>
        <v>8</v>
      </c>
      <c r="L129" s="1219">
        <f>SUM(L107:L128)</f>
        <v>4</v>
      </c>
      <c r="M129" s="1947">
        <f t="shared" si="126"/>
        <v>4</v>
      </c>
      <c r="N129" s="1949">
        <f>SUM(B129,E129,H129,K129)</f>
        <v>217</v>
      </c>
      <c r="O129" s="1883">
        <f>SUM(C129,F129,I129,L129)</f>
        <v>391</v>
      </c>
      <c r="P129" s="1884">
        <f>N129-O129</f>
        <v>-174</v>
      </c>
      <c r="R129" s="1939" t="s">
        <v>152</v>
      </c>
      <c r="S129" s="1945">
        <f>SUM(S107:S128)</f>
        <v>21</v>
      </c>
      <c r="T129" s="1219">
        <f>SUM(T107:T128)</f>
        <v>11</v>
      </c>
      <c r="U129" s="1884">
        <f>S129-T129</f>
        <v>10</v>
      </c>
      <c r="V129" s="1940">
        <f t="shared" ref="V129:AD129" si="127">SUM(V107:V128)</f>
        <v>18</v>
      </c>
      <c r="W129" s="1219">
        <f t="shared" si="127"/>
        <v>13</v>
      </c>
      <c r="X129" s="1947">
        <f t="shared" si="127"/>
        <v>5</v>
      </c>
      <c r="Y129" s="1945">
        <f t="shared" si="127"/>
        <v>135</v>
      </c>
      <c r="Z129" s="1219">
        <f t="shared" si="127"/>
        <v>95</v>
      </c>
      <c r="AA129" s="1884">
        <f t="shared" si="127"/>
        <v>40</v>
      </c>
      <c r="AB129" s="1940">
        <f t="shared" si="127"/>
        <v>3</v>
      </c>
      <c r="AC129" s="1219">
        <f t="shared" si="127"/>
        <v>2</v>
      </c>
      <c r="AD129" s="1947">
        <f t="shared" si="127"/>
        <v>1</v>
      </c>
      <c r="AE129" s="1949">
        <f t="shared" si="103"/>
        <v>177</v>
      </c>
      <c r="AF129" s="1883">
        <f t="shared" si="103"/>
        <v>121</v>
      </c>
      <c r="AG129" s="1884">
        <f t="shared" si="103"/>
        <v>56</v>
      </c>
      <c r="AI129" s="1939" t="s">
        <v>152</v>
      </c>
      <c r="AJ129" s="1945">
        <f t="shared" ref="AJ129:AR129" si="128">SUM(AJ107:AJ128)</f>
        <v>18</v>
      </c>
      <c r="AK129" s="1219">
        <f t="shared" si="128"/>
        <v>12</v>
      </c>
      <c r="AL129" s="1884">
        <f t="shared" si="128"/>
        <v>6</v>
      </c>
      <c r="AM129" s="1940">
        <f t="shared" si="128"/>
        <v>16</v>
      </c>
      <c r="AN129" s="1219">
        <f t="shared" si="128"/>
        <v>16</v>
      </c>
      <c r="AO129" s="1947">
        <f t="shared" si="128"/>
        <v>0</v>
      </c>
      <c r="AP129" s="1945">
        <f t="shared" si="128"/>
        <v>93</v>
      </c>
      <c r="AQ129" s="1219">
        <f t="shared" si="128"/>
        <v>115</v>
      </c>
      <c r="AR129" s="1884">
        <f t="shared" si="128"/>
        <v>-22</v>
      </c>
      <c r="AS129" s="1940">
        <v>0</v>
      </c>
      <c r="AT129" s="1219">
        <v>1</v>
      </c>
      <c r="AU129" s="1947">
        <f>SUM(AU107:AU128)</f>
        <v>-1</v>
      </c>
      <c r="AV129" s="1949">
        <f>SUM(AV107:AV128)</f>
        <v>127</v>
      </c>
      <c r="AW129" s="1883">
        <f>SUM(AW107:AW128)</f>
        <v>144</v>
      </c>
      <c r="AX129" s="1884">
        <f>AV129-AW129</f>
        <v>-17</v>
      </c>
      <c r="AZ129" s="1939" t="s">
        <v>152</v>
      </c>
      <c r="BA129" s="1945">
        <f>SUM(BA107:BA128)</f>
        <v>21</v>
      </c>
      <c r="BB129" s="1219">
        <f>SUM(BB107:BB128)</f>
        <v>32</v>
      </c>
      <c r="BC129" s="1884">
        <f t="shared" ref="BC129:BI129" si="129">SUM(BC107:BC128)</f>
        <v>-11</v>
      </c>
      <c r="BD129" s="1940">
        <f t="shared" si="129"/>
        <v>25</v>
      </c>
      <c r="BE129" s="1219">
        <f t="shared" si="129"/>
        <v>98</v>
      </c>
      <c r="BF129" s="1947">
        <f t="shared" si="129"/>
        <v>-73</v>
      </c>
      <c r="BG129" s="1945">
        <f t="shared" si="129"/>
        <v>108</v>
      </c>
      <c r="BH129" s="1219">
        <f t="shared" si="129"/>
        <v>181</v>
      </c>
      <c r="BI129" s="1884">
        <f t="shared" si="129"/>
        <v>-73</v>
      </c>
      <c r="BJ129" s="1940">
        <f>SUM(BJ107:BJ128)</f>
        <v>5</v>
      </c>
      <c r="BK129" s="1219">
        <f>SUM(BK107:BK128)</f>
        <v>5</v>
      </c>
      <c r="BL129" s="1947">
        <f>SUM(BL107:BL128)</f>
        <v>0</v>
      </c>
      <c r="BM129" s="1947">
        <f t="shared" si="110"/>
        <v>159</v>
      </c>
      <c r="BN129" s="1883">
        <f>BB129+BE129+BH129+BK129</f>
        <v>316</v>
      </c>
      <c r="BO129" s="1884">
        <f>BM129-BN129</f>
        <v>-157</v>
      </c>
    </row>
    <row r="130" spans="1:67">
      <c r="A130" s="245"/>
    </row>
    <row r="131" spans="1:67" ht="13.5" thickBot="1">
      <c r="A131" s="245"/>
    </row>
    <row r="132" spans="1:67" ht="13.5" customHeight="1" thickBot="1">
      <c r="A132" s="1934" t="s">
        <v>766</v>
      </c>
      <c r="B132" s="4414" t="s">
        <v>160</v>
      </c>
      <c r="C132" s="4415"/>
      <c r="D132" s="4416"/>
      <c r="E132" s="4414" t="s">
        <v>161</v>
      </c>
      <c r="F132" s="4415"/>
      <c r="G132" s="4416"/>
      <c r="H132" s="4414" t="s">
        <v>163</v>
      </c>
      <c r="I132" s="4415"/>
      <c r="J132" s="4416"/>
      <c r="K132" s="4414" t="s">
        <v>164</v>
      </c>
      <c r="L132" s="4415"/>
      <c r="M132" s="4416"/>
      <c r="N132" s="4414" t="s">
        <v>152</v>
      </c>
      <c r="O132" s="4415"/>
      <c r="P132" s="4416"/>
      <c r="R132" s="1934" t="s">
        <v>832</v>
      </c>
      <c r="S132" s="4414" t="s">
        <v>160</v>
      </c>
      <c r="T132" s="4415"/>
      <c r="U132" s="4416"/>
      <c r="V132" s="4414" t="s">
        <v>161</v>
      </c>
      <c r="W132" s="4415"/>
      <c r="X132" s="4416"/>
      <c r="Y132" s="4414" t="s">
        <v>163</v>
      </c>
      <c r="Z132" s="4415"/>
      <c r="AA132" s="4416"/>
      <c r="AB132" s="4414" t="s">
        <v>164</v>
      </c>
      <c r="AC132" s="4415"/>
      <c r="AD132" s="4416"/>
      <c r="AE132" s="4414" t="s">
        <v>152</v>
      </c>
      <c r="AF132" s="4415"/>
      <c r="AG132" s="4416"/>
      <c r="AI132" s="1934" t="s">
        <v>782</v>
      </c>
      <c r="AJ132" s="4414" t="s">
        <v>160</v>
      </c>
      <c r="AK132" s="4415"/>
      <c r="AL132" s="4416"/>
      <c r="AM132" s="4414" t="s">
        <v>161</v>
      </c>
      <c r="AN132" s="4415"/>
      <c r="AO132" s="4416"/>
      <c r="AP132" s="4414" t="s">
        <v>163</v>
      </c>
      <c r="AQ132" s="4415"/>
      <c r="AR132" s="4416"/>
      <c r="AS132" s="4414" t="s">
        <v>164</v>
      </c>
      <c r="AT132" s="4415"/>
      <c r="AU132" s="4416"/>
      <c r="AV132" s="4414" t="s">
        <v>152</v>
      </c>
      <c r="AW132" s="4415"/>
      <c r="AX132" s="4416"/>
      <c r="AZ132" s="1934" t="s">
        <v>785</v>
      </c>
      <c r="BA132" s="4414" t="s">
        <v>160</v>
      </c>
      <c r="BB132" s="4415"/>
      <c r="BC132" s="4416"/>
      <c r="BD132" s="4414" t="s">
        <v>161</v>
      </c>
      <c r="BE132" s="4415"/>
      <c r="BF132" s="4416"/>
      <c r="BG132" s="4414" t="s">
        <v>163</v>
      </c>
      <c r="BH132" s="4415"/>
      <c r="BI132" s="4416"/>
      <c r="BJ132" s="4414" t="s">
        <v>164</v>
      </c>
      <c r="BK132" s="4415"/>
      <c r="BL132" s="4416"/>
      <c r="BM132" s="4414" t="s">
        <v>152</v>
      </c>
      <c r="BN132" s="4415"/>
      <c r="BO132" s="4416"/>
    </row>
    <row r="133" spans="1:67" ht="45.75" thickBot="1">
      <c r="A133" s="2317" t="s">
        <v>612</v>
      </c>
      <c r="B133" s="474" t="s">
        <v>165</v>
      </c>
      <c r="C133" s="583" t="s">
        <v>166</v>
      </c>
      <c r="D133" s="1855" t="s">
        <v>167</v>
      </c>
      <c r="E133" s="475" t="s">
        <v>165</v>
      </c>
      <c r="F133" s="475" t="s">
        <v>166</v>
      </c>
      <c r="G133" s="583" t="s">
        <v>167</v>
      </c>
      <c r="H133" s="474" t="s">
        <v>165</v>
      </c>
      <c r="I133" s="475" t="s">
        <v>166</v>
      </c>
      <c r="J133" s="1855" t="s">
        <v>167</v>
      </c>
      <c r="K133" s="475" t="s">
        <v>165</v>
      </c>
      <c r="L133" s="475" t="s">
        <v>166</v>
      </c>
      <c r="M133" s="583" t="s">
        <v>167</v>
      </c>
      <c r="N133" s="474" t="s">
        <v>165</v>
      </c>
      <c r="O133" s="583" t="s">
        <v>166</v>
      </c>
      <c r="P133" s="1855" t="s">
        <v>167</v>
      </c>
      <c r="R133" s="2317" t="s">
        <v>612</v>
      </c>
      <c r="S133" s="474" t="s">
        <v>165</v>
      </c>
      <c r="T133" s="583" t="s">
        <v>166</v>
      </c>
      <c r="U133" s="1855" t="s">
        <v>167</v>
      </c>
      <c r="V133" s="475" t="s">
        <v>165</v>
      </c>
      <c r="W133" s="475" t="s">
        <v>166</v>
      </c>
      <c r="X133" s="583" t="s">
        <v>167</v>
      </c>
      <c r="Y133" s="474" t="s">
        <v>165</v>
      </c>
      <c r="Z133" s="475" t="s">
        <v>166</v>
      </c>
      <c r="AA133" s="1855" t="s">
        <v>167</v>
      </c>
      <c r="AB133" s="475" t="s">
        <v>165</v>
      </c>
      <c r="AC133" s="475" t="s">
        <v>166</v>
      </c>
      <c r="AD133" s="583" t="s">
        <v>167</v>
      </c>
      <c r="AE133" s="474" t="s">
        <v>165</v>
      </c>
      <c r="AF133" s="583" t="s">
        <v>166</v>
      </c>
      <c r="AG133" s="1855" t="s">
        <v>167</v>
      </c>
      <c r="AI133" s="2317" t="s">
        <v>612</v>
      </c>
      <c r="AJ133" s="474" t="s">
        <v>165</v>
      </c>
      <c r="AK133" s="583" t="s">
        <v>166</v>
      </c>
      <c r="AL133" s="1855" t="s">
        <v>167</v>
      </c>
      <c r="AM133" s="475" t="s">
        <v>165</v>
      </c>
      <c r="AN133" s="475" t="s">
        <v>166</v>
      </c>
      <c r="AO133" s="583" t="s">
        <v>167</v>
      </c>
      <c r="AP133" s="474" t="s">
        <v>165</v>
      </c>
      <c r="AQ133" s="475" t="s">
        <v>166</v>
      </c>
      <c r="AR133" s="1855" t="s">
        <v>167</v>
      </c>
      <c r="AS133" s="475" t="s">
        <v>165</v>
      </c>
      <c r="AT133" s="475" t="s">
        <v>166</v>
      </c>
      <c r="AU133" s="583" t="s">
        <v>167</v>
      </c>
      <c r="AV133" s="474" t="s">
        <v>165</v>
      </c>
      <c r="AW133" s="583" t="s">
        <v>166</v>
      </c>
      <c r="AX133" s="1855" t="s">
        <v>167</v>
      </c>
      <c r="AZ133" s="2317" t="s">
        <v>612</v>
      </c>
      <c r="BA133" s="474" t="s">
        <v>165</v>
      </c>
      <c r="BB133" s="583" t="s">
        <v>166</v>
      </c>
      <c r="BC133" s="1855" t="s">
        <v>167</v>
      </c>
      <c r="BD133" s="475" t="s">
        <v>165</v>
      </c>
      <c r="BE133" s="475" t="s">
        <v>166</v>
      </c>
      <c r="BF133" s="583" t="s">
        <v>167</v>
      </c>
      <c r="BG133" s="474" t="s">
        <v>165</v>
      </c>
      <c r="BH133" s="475" t="s">
        <v>166</v>
      </c>
      <c r="BI133" s="1855" t="s">
        <v>167</v>
      </c>
      <c r="BJ133" s="475" t="s">
        <v>165</v>
      </c>
      <c r="BK133" s="475" t="s">
        <v>166</v>
      </c>
      <c r="BL133" s="583" t="s">
        <v>167</v>
      </c>
      <c r="BM133" s="474" t="s">
        <v>165</v>
      </c>
      <c r="BN133" s="583" t="s">
        <v>166</v>
      </c>
      <c r="BO133" s="1855" t="s">
        <v>167</v>
      </c>
    </row>
    <row r="134" spans="1:67">
      <c r="A134" s="795" t="s">
        <v>433</v>
      </c>
      <c r="B134" s="1941">
        <v>2</v>
      </c>
      <c r="C134" s="2318">
        <v>0</v>
      </c>
      <c r="D134" s="1942">
        <f>B134-C134</f>
        <v>2</v>
      </c>
      <c r="E134" s="2319">
        <v>2</v>
      </c>
      <c r="F134" s="2318">
        <v>0</v>
      </c>
      <c r="G134" s="2320">
        <f>E134-F134</f>
        <v>2</v>
      </c>
      <c r="H134" s="1941">
        <v>23</v>
      </c>
      <c r="I134" s="2318">
        <v>121</v>
      </c>
      <c r="J134" s="1942">
        <f>H134-I134</f>
        <v>-98</v>
      </c>
      <c r="K134" s="2319">
        <v>0</v>
      </c>
      <c r="L134" s="2318">
        <v>4</v>
      </c>
      <c r="M134" s="2320">
        <f>K134-L134</f>
        <v>-4</v>
      </c>
      <c r="N134" s="1948">
        <f>SUM(B134,E134,H134,K134)</f>
        <v>27</v>
      </c>
      <c r="O134" s="2321">
        <f>SUM(C134,F134,I134,L134)</f>
        <v>125</v>
      </c>
      <c r="P134" s="1527">
        <f>N134-O134</f>
        <v>-98</v>
      </c>
      <c r="R134" s="795" t="s">
        <v>433</v>
      </c>
      <c r="S134" s="1941">
        <v>0</v>
      </c>
      <c r="T134" s="2318">
        <v>0</v>
      </c>
      <c r="U134" s="1942">
        <f>S134-T134</f>
        <v>0</v>
      </c>
      <c r="V134" s="2319">
        <v>1</v>
      </c>
      <c r="W134" s="2318">
        <v>0</v>
      </c>
      <c r="X134" s="2320">
        <f>V134-W134</f>
        <v>1</v>
      </c>
      <c r="Y134" s="1941">
        <v>24</v>
      </c>
      <c r="Z134" s="2318">
        <v>63</v>
      </c>
      <c r="AA134" s="1942">
        <f>Y134-Z134</f>
        <v>-39</v>
      </c>
      <c r="AB134" s="2319">
        <v>0</v>
      </c>
      <c r="AC134" s="2318">
        <v>0</v>
      </c>
      <c r="AD134" s="2320">
        <f>AB134-AC134</f>
        <v>0</v>
      </c>
      <c r="AE134" s="1948">
        <f>SUM(S134,V134,Y134,AB134)</f>
        <v>25</v>
      </c>
      <c r="AF134" s="2321">
        <f>SUM(T134,W134,Z134,AC134)</f>
        <v>63</v>
      </c>
      <c r="AG134" s="1527">
        <f>AE134-AF134</f>
        <v>-38</v>
      </c>
      <c r="AI134" s="795" t="s">
        <v>433</v>
      </c>
      <c r="AJ134" s="1941">
        <v>0</v>
      </c>
      <c r="AK134" s="2318">
        <v>0</v>
      </c>
      <c r="AL134" s="1942">
        <f>AJ134-AK134</f>
        <v>0</v>
      </c>
      <c r="AM134" s="2319">
        <v>1</v>
      </c>
      <c r="AN134" s="2318">
        <v>0</v>
      </c>
      <c r="AO134" s="2320">
        <f>AM134-AN134</f>
        <v>1</v>
      </c>
      <c r="AP134" s="1941">
        <v>16</v>
      </c>
      <c r="AQ134" s="2318">
        <v>41</v>
      </c>
      <c r="AR134" s="1942">
        <f>AP134-AQ134</f>
        <v>-25</v>
      </c>
      <c r="AS134" s="2319">
        <v>0</v>
      </c>
      <c r="AT134" s="2318">
        <v>0</v>
      </c>
      <c r="AU134" s="2320">
        <f>AS134-AT134</f>
        <v>0</v>
      </c>
      <c r="AV134" s="1948">
        <f>SUM(AJ134,AM134,AP134,AS134)</f>
        <v>17</v>
      </c>
      <c r="AW134" s="2321">
        <f>SUM(AK134,AN134,AQ134,AT134)</f>
        <v>41</v>
      </c>
      <c r="AX134" s="1527">
        <f>AV134-AW134</f>
        <v>-24</v>
      </c>
      <c r="AZ134" s="795" t="s">
        <v>433</v>
      </c>
      <c r="BA134" s="1941">
        <v>0</v>
      </c>
      <c r="BB134" s="2318">
        <v>1</v>
      </c>
      <c r="BC134" s="1942">
        <f>BA134-BB134</f>
        <v>-1</v>
      </c>
      <c r="BD134" s="2319">
        <v>0</v>
      </c>
      <c r="BE134" s="2318">
        <v>0</v>
      </c>
      <c r="BF134" s="2320">
        <f>BD134-BE134</f>
        <v>0</v>
      </c>
      <c r="BG134" s="1941">
        <v>4</v>
      </c>
      <c r="BH134" s="2318">
        <v>11</v>
      </c>
      <c r="BI134" s="1942">
        <f>BG134-BH134</f>
        <v>-7</v>
      </c>
      <c r="BJ134" s="2319">
        <v>0</v>
      </c>
      <c r="BK134" s="2318">
        <v>0</v>
      </c>
      <c r="BL134" s="2320">
        <f>BJ134-BK134</f>
        <v>0</v>
      </c>
      <c r="BM134" s="1948">
        <f>SUM(BA134,BD134,BG134,BJ134)</f>
        <v>4</v>
      </c>
      <c r="BN134" s="2321">
        <f>SUM(BB134,BE134,BH134,BK134)</f>
        <v>12</v>
      </c>
      <c r="BO134" s="1527">
        <f>BM134-BN134</f>
        <v>-8</v>
      </c>
    </row>
    <row r="135" spans="1:67">
      <c r="A135" s="1935" t="s">
        <v>434</v>
      </c>
      <c r="B135" s="1943">
        <v>0</v>
      </c>
      <c r="C135" s="1214">
        <v>1</v>
      </c>
      <c r="D135" s="1942">
        <f t="shared" ref="D135:D147" si="130">B135-C135</f>
        <v>-1</v>
      </c>
      <c r="E135" s="2457">
        <v>0</v>
      </c>
      <c r="F135" s="1214">
        <v>0</v>
      </c>
      <c r="G135" s="2320">
        <f t="shared" ref="G135:G147" si="131">E135-F135</f>
        <v>0</v>
      </c>
      <c r="H135" s="1943">
        <v>0</v>
      </c>
      <c r="I135" s="1214">
        <v>0</v>
      </c>
      <c r="J135" s="1942">
        <f t="shared" ref="J135:J147" si="132">H135-I135</f>
        <v>0</v>
      </c>
      <c r="K135" s="2457">
        <v>0</v>
      </c>
      <c r="L135" s="1214">
        <v>0</v>
      </c>
      <c r="M135" s="2320">
        <f t="shared" ref="M135:M153" si="133">K135-L135</f>
        <v>0</v>
      </c>
      <c r="N135" s="1948">
        <f t="shared" ref="N135:O150" si="134">SUM(B135,E135,H135,K135)</f>
        <v>0</v>
      </c>
      <c r="O135" s="2321">
        <f t="shared" si="134"/>
        <v>1</v>
      </c>
      <c r="P135" s="1527">
        <f t="shared" ref="P135" si="135">N135-O135</f>
        <v>-1</v>
      </c>
      <c r="R135" s="1935" t="s">
        <v>434</v>
      </c>
      <c r="S135" s="1943">
        <v>0</v>
      </c>
      <c r="T135" s="1214">
        <v>0</v>
      </c>
      <c r="U135" s="1942">
        <f t="shared" ref="U135:U147" si="136">S135-T135</f>
        <v>0</v>
      </c>
      <c r="V135" s="2457">
        <v>0</v>
      </c>
      <c r="W135" s="1214">
        <v>0</v>
      </c>
      <c r="X135" s="2320">
        <f t="shared" ref="X135:X147" si="137">V135-W135</f>
        <v>0</v>
      </c>
      <c r="Y135" s="1943">
        <v>0</v>
      </c>
      <c r="Z135" s="1214">
        <v>0</v>
      </c>
      <c r="AA135" s="1942">
        <f t="shared" ref="AA135:AA147" si="138">Y135-Z135</f>
        <v>0</v>
      </c>
      <c r="AB135" s="2457">
        <v>0</v>
      </c>
      <c r="AC135" s="1214">
        <v>0</v>
      </c>
      <c r="AD135" s="2320">
        <f t="shared" ref="AD135:AD153" si="139">AB135-AC135</f>
        <v>0</v>
      </c>
      <c r="AE135" s="1948">
        <f t="shared" ref="AE135:AF150" si="140">SUM(S135,V135,Y135,AB135)</f>
        <v>0</v>
      </c>
      <c r="AF135" s="2321">
        <f t="shared" si="140"/>
        <v>0</v>
      </c>
      <c r="AG135" s="1527">
        <f t="shared" ref="AG135" si="141">AE135-AF135</f>
        <v>0</v>
      </c>
      <c r="AI135" s="1935" t="s">
        <v>434</v>
      </c>
      <c r="AJ135" s="1943">
        <v>0</v>
      </c>
      <c r="AK135" s="1214">
        <v>0</v>
      </c>
      <c r="AL135" s="1942">
        <f t="shared" ref="AL135:AL147" si="142">AJ135-AK135</f>
        <v>0</v>
      </c>
      <c r="AM135" s="2457">
        <v>0</v>
      </c>
      <c r="AN135" s="1214">
        <v>0</v>
      </c>
      <c r="AO135" s="2320">
        <f t="shared" ref="AO135:AO147" si="143">AM135-AN135</f>
        <v>0</v>
      </c>
      <c r="AP135" s="1943">
        <v>0</v>
      </c>
      <c r="AQ135" s="1214">
        <v>0</v>
      </c>
      <c r="AR135" s="1942">
        <f t="shared" ref="AR135:AR147" si="144">AP135-AQ135</f>
        <v>0</v>
      </c>
      <c r="AS135" s="2457">
        <v>0</v>
      </c>
      <c r="AT135" s="1214">
        <v>0</v>
      </c>
      <c r="AU135" s="2320">
        <f t="shared" ref="AU135:AU153" si="145">AS135-AT135</f>
        <v>0</v>
      </c>
      <c r="AV135" s="1948">
        <f t="shared" ref="AV135:AW150" si="146">SUM(AJ135,AM135,AP135,AS135)</f>
        <v>0</v>
      </c>
      <c r="AW135" s="2321">
        <f t="shared" si="146"/>
        <v>0</v>
      </c>
      <c r="AX135" s="1527">
        <f t="shared" ref="AX135" si="147">AV135-AW135</f>
        <v>0</v>
      </c>
      <c r="AZ135" s="1935" t="s">
        <v>434</v>
      </c>
      <c r="BA135" s="1943">
        <v>0</v>
      </c>
      <c r="BB135" s="1214">
        <v>0</v>
      </c>
      <c r="BC135" s="1942">
        <f t="shared" ref="BC135:BC147" si="148">BA135-BB135</f>
        <v>0</v>
      </c>
      <c r="BD135" s="2457">
        <v>0</v>
      </c>
      <c r="BE135" s="1214">
        <v>0</v>
      </c>
      <c r="BF135" s="2320">
        <f t="shared" ref="BF135:BF147" si="149">BD135-BE135</f>
        <v>0</v>
      </c>
      <c r="BG135" s="1943">
        <v>0</v>
      </c>
      <c r="BH135" s="1214">
        <v>0</v>
      </c>
      <c r="BI135" s="1942">
        <f t="shared" ref="BI135:BI147" si="150">BG135-BH135</f>
        <v>0</v>
      </c>
      <c r="BJ135" s="2457">
        <v>0</v>
      </c>
      <c r="BK135" s="1214">
        <v>0</v>
      </c>
      <c r="BL135" s="2320">
        <f t="shared" ref="BL135:BL153" si="151">BJ135-BK135</f>
        <v>0</v>
      </c>
      <c r="BM135" s="1948">
        <f t="shared" ref="BM135:BN150" si="152">SUM(BA135,BD135,BG135,BJ135)</f>
        <v>0</v>
      </c>
      <c r="BN135" s="2321">
        <f t="shared" si="152"/>
        <v>0</v>
      </c>
      <c r="BO135" s="1527">
        <f t="shared" ref="BO135" si="153">BM135-BN135</f>
        <v>0</v>
      </c>
    </row>
    <row r="136" spans="1:67">
      <c r="A136" s="1935" t="s">
        <v>435</v>
      </c>
      <c r="B136" s="1943">
        <v>3</v>
      </c>
      <c r="C136" s="1214">
        <v>4</v>
      </c>
      <c r="D136" s="1942">
        <f t="shared" si="130"/>
        <v>-1</v>
      </c>
      <c r="E136" s="2457">
        <v>0</v>
      </c>
      <c r="F136" s="1214">
        <v>1</v>
      </c>
      <c r="G136" s="2320">
        <f t="shared" si="131"/>
        <v>-1</v>
      </c>
      <c r="H136" s="1943">
        <v>8</v>
      </c>
      <c r="I136" s="1214">
        <v>26</v>
      </c>
      <c r="J136" s="1942">
        <f t="shared" si="132"/>
        <v>-18</v>
      </c>
      <c r="K136" s="2457">
        <v>0</v>
      </c>
      <c r="L136" s="1214">
        <v>2</v>
      </c>
      <c r="M136" s="2320">
        <f t="shared" si="133"/>
        <v>-2</v>
      </c>
      <c r="N136" s="1948">
        <f t="shared" si="134"/>
        <v>11</v>
      </c>
      <c r="O136" s="2321">
        <f t="shared" si="134"/>
        <v>33</v>
      </c>
      <c r="P136" s="1527">
        <f>N136-O136</f>
        <v>-22</v>
      </c>
      <c r="R136" s="1935" t="s">
        <v>435</v>
      </c>
      <c r="S136" s="1943">
        <v>1</v>
      </c>
      <c r="T136" s="1214">
        <v>0</v>
      </c>
      <c r="U136" s="1942">
        <f t="shared" si="136"/>
        <v>1</v>
      </c>
      <c r="V136" s="2457">
        <v>0</v>
      </c>
      <c r="W136" s="1214">
        <v>1</v>
      </c>
      <c r="X136" s="2320">
        <f t="shared" si="137"/>
        <v>-1</v>
      </c>
      <c r="Y136" s="1943">
        <v>10</v>
      </c>
      <c r="Z136" s="1214">
        <v>6</v>
      </c>
      <c r="AA136" s="1942">
        <f t="shared" si="138"/>
        <v>4</v>
      </c>
      <c r="AB136" s="2457">
        <v>1</v>
      </c>
      <c r="AC136" s="1214">
        <v>1</v>
      </c>
      <c r="AD136" s="2320">
        <f t="shared" si="139"/>
        <v>0</v>
      </c>
      <c r="AE136" s="1948">
        <f t="shared" si="140"/>
        <v>12</v>
      </c>
      <c r="AF136" s="2321">
        <f t="shared" si="140"/>
        <v>8</v>
      </c>
      <c r="AG136" s="1527">
        <f>AE136-AF136</f>
        <v>4</v>
      </c>
      <c r="AI136" s="1935" t="s">
        <v>435</v>
      </c>
      <c r="AJ136" s="1943">
        <v>1</v>
      </c>
      <c r="AK136" s="1214">
        <v>0</v>
      </c>
      <c r="AL136" s="1942">
        <f t="shared" si="142"/>
        <v>1</v>
      </c>
      <c r="AM136" s="2457">
        <v>1</v>
      </c>
      <c r="AN136" s="1214">
        <v>2</v>
      </c>
      <c r="AO136" s="2320">
        <f t="shared" si="143"/>
        <v>-1</v>
      </c>
      <c r="AP136" s="1943">
        <v>2</v>
      </c>
      <c r="AQ136" s="1214">
        <v>3</v>
      </c>
      <c r="AR136" s="1942">
        <f t="shared" si="144"/>
        <v>-1</v>
      </c>
      <c r="AS136" s="2457">
        <v>0</v>
      </c>
      <c r="AT136" s="1214">
        <v>0</v>
      </c>
      <c r="AU136" s="2320">
        <f t="shared" si="145"/>
        <v>0</v>
      </c>
      <c r="AV136" s="1948">
        <f t="shared" si="146"/>
        <v>4</v>
      </c>
      <c r="AW136" s="2321">
        <f t="shared" si="146"/>
        <v>5</v>
      </c>
      <c r="AX136" s="1527">
        <f>AV136-AW136</f>
        <v>-1</v>
      </c>
      <c r="AZ136" s="1935" t="s">
        <v>435</v>
      </c>
      <c r="BA136" s="1943">
        <v>1</v>
      </c>
      <c r="BB136" s="1214">
        <v>4</v>
      </c>
      <c r="BC136" s="1942">
        <f t="shared" si="148"/>
        <v>-3</v>
      </c>
      <c r="BD136" s="2457">
        <v>0</v>
      </c>
      <c r="BE136" s="1214">
        <v>6</v>
      </c>
      <c r="BF136" s="2320">
        <f t="shared" si="149"/>
        <v>-6</v>
      </c>
      <c r="BG136" s="1943">
        <v>3</v>
      </c>
      <c r="BH136" s="1214">
        <v>11</v>
      </c>
      <c r="BI136" s="1942">
        <f t="shared" si="150"/>
        <v>-8</v>
      </c>
      <c r="BJ136" s="2457">
        <v>0</v>
      </c>
      <c r="BK136" s="1214">
        <v>0</v>
      </c>
      <c r="BL136" s="2320">
        <f t="shared" si="151"/>
        <v>0</v>
      </c>
      <c r="BM136" s="1948">
        <f t="shared" si="152"/>
        <v>4</v>
      </c>
      <c r="BN136" s="2321">
        <f t="shared" si="152"/>
        <v>21</v>
      </c>
      <c r="BO136" s="1527">
        <f>BM136-BN136</f>
        <v>-17</v>
      </c>
    </row>
    <row r="137" spans="1:67" ht="22.5">
      <c r="A137" s="1936" t="s">
        <v>436</v>
      </c>
      <c r="B137" s="1943">
        <v>1</v>
      </c>
      <c r="C137" s="1214">
        <v>0</v>
      </c>
      <c r="D137" s="1942">
        <f t="shared" si="130"/>
        <v>1</v>
      </c>
      <c r="E137" s="2457">
        <v>0</v>
      </c>
      <c r="F137" s="1214">
        <v>0</v>
      </c>
      <c r="G137" s="2320">
        <f t="shared" si="131"/>
        <v>0</v>
      </c>
      <c r="H137" s="1943">
        <v>0</v>
      </c>
      <c r="I137" s="1214">
        <v>1</v>
      </c>
      <c r="J137" s="1942">
        <f t="shared" si="132"/>
        <v>-1</v>
      </c>
      <c r="K137" s="2457">
        <v>0</v>
      </c>
      <c r="L137" s="1214">
        <v>0</v>
      </c>
      <c r="M137" s="2320">
        <f t="shared" si="133"/>
        <v>0</v>
      </c>
      <c r="N137" s="1948">
        <f t="shared" si="134"/>
        <v>1</v>
      </c>
      <c r="O137" s="2321">
        <f t="shared" si="134"/>
        <v>1</v>
      </c>
      <c r="P137" s="1527">
        <f t="shared" ref="P137:P140" si="154">N137-O137</f>
        <v>0</v>
      </c>
      <c r="R137" s="1936" t="s">
        <v>436</v>
      </c>
      <c r="S137" s="1943">
        <v>1</v>
      </c>
      <c r="T137" s="1214">
        <v>0</v>
      </c>
      <c r="U137" s="1942">
        <f t="shared" si="136"/>
        <v>1</v>
      </c>
      <c r="V137" s="2457">
        <v>0</v>
      </c>
      <c r="W137" s="1214">
        <v>0</v>
      </c>
      <c r="X137" s="2320">
        <f t="shared" si="137"/>
        <v>0</v>
      </c>
      <c r="Y137" s="1943">
        <v>0</v>
      </c>
      <c r="Z137" s="1214">
        <v>0</v>
      </c>
      <c r="AA137" s="1942">
        <f t="shared" si="138"/>
        <v>0</v>
      </c>
      <c r="AB137" s="2457">
        <v>0</v>
      </c>
      <c r="AC137" s="1214">
        <v>0</v>
      </c>
      <c r="AD137" s="2320">
        <f t="shared" si="139"/>
        <v>0</v>
      </c>
      <c r="AE137" s="1948">
        <f t="shared" si="140"/>
        <v>1</v>
      </c>
      <c r="AF137" s="2321">
        <f t="shared" si="140"/>
        <v>0</v>
      </c>
      <c r="AG137" s="1527">
        <f t="shared" ref="AG137:AG140" si="155">AE137-AF137</f>
        <v>1</v>
      </c>
      <c r="AI137" s="1936" t="s">
        <v>436</v>
      </c>
      <c r="AJ137" s="1943">
        <v>1</v>
      </c>
      <c r="AK137" s="1214">
        <v>0</v>
      </c>
      <c r="AL137" s="1942">
        <f t="shared" si="142"/>
        <v>1</v>
      </c>
      <c r="AM137" s="2457">
        <v>0</v>
      </c>
      <c r="AN137" s="1214">
        <v>0</v>
      </c>
      <c r="AO137" s="2320">
        <f t="shared" si="143"/>
        <v>0</v>
      </c>
      <c r="AP137" s="1943">
        <v>1</v>
      </c>
      <c r="AQ137" s="1214">
        <v>0</v>
      </c>
      <c r="AR137" s="1942">
        <f t="shared" si="144"/>
        <v>1</v>
      </c>
      <c r="AS137" s="2457">
        <v>0</v>
      </c>
      <c r="AT137" s="1214">
        <v>0</v>
      </c>
      <c r="AU137" s="2320">
        <f t="shared" si="145"/>
        <v>0</v>
      </c>
      <c r="AV137" s="1948">
        <f t="shared" si="146"/>
        <v>2</v>
      </c>
      <c r="AW137" s="2321">
        <f t="shared" si="146"/>
        <v>0</v>
      </c>
      <c r="AX137" s="1527">
        <f t="shared" ref="AX137:AX140" si="156">AV137-AW137</f>
        <v>2</v>
      </c>
      <c r="AZ137" s="1936" t="s">
        <v>436</v>
      </c>
      <c r="BA137" s="1943">
        <v>1</v>
      </c>
      <c r="BB137" s="1214">
        <v>1</v>
      </c>
      <c r="BC137" s="1942">
        <f t="shared" si="148"/>
        <v>0</v>
      </c>
      <c r="BD137" s="2457">
        <v>0</v>
      </c>
      <c r="BE137" s="1214">
        <v>0</v>
      </c>
      <c r="BF137" s="2320">
        <f t="shared" si="149"/>
        <v>0</v>
      </c>
      <c r="BG137" s="1943">
        <v>0</v>
      </c>
      <c r="BH137" s="1214">
        <v>0</v>
      </c>
      <c r="BI137" s="1942">
        <f t="shared" si="150"/>
        <v>0</v>
      </c>
      <c r="BJ137" s="2457">
        <v>0</v>
      </c>
      <c r="BK137" s="1214">
        <v>0</v>
      </c>
      <c r="BL137" s="2320">
        <f t="shared" si="151"/>
        <v>0</v>
      </c>
      <c r="BM137" s="1948">
        <f t="shared" si="152"/>
        <v>1</v>
      </c>
      <c r="BN137" s="2321">
        <f t="shared" si="152"/>
        <v>1</v>
      </c>
      <c r="BO137" s="1527">
        <f t="shared" ref="BO137:BO140" si="157">BM137-BN137</f>
        <v>0</v>
      </c>
    </row>
    <row r="138" spans="1:67" ht="22.5">
      <c r="A138" s="1936" t="s">
        <v>437</v>
      </c>
      <c r="B138" s="1943">
        <v>0</v>
      </c>
      <c r="C138" s="1214">
        <v>0</v>
      </c>
      <c r="D138" s="1942">
        <f t="shared" si="130"/>
        <v>0</v>
      </c>
      <c r="E138" s="2457">
        <v>0</v>
      </c>
      <c r="F138" s="1214">
        <v>0</v>
      </c>
      <c r="G138" s="2320">
        <f t="shared" si="131"/>
        <v>0</v>
      </c>
      <c r="H138" s="1943">
        <v>0</v>
      </c>
      <c r="I138" s="1214">
        <v>0</v>
      </c>
      <c r="J138" s="1942">
        <f t="shared" si="132"/>
        <v>0</v>
      </c>
      <c r="K138" s="2457">
        <v>1</v>
      </c>
      <c r="L138" s="1214">
        <v>0</v>
      </c>
      <c r="M138" s="2320">
        <f t="shared" si="133"/>
        <v>1</v>
      </c>
      <c r="N138" s="1948">
        <f>SUM(B138,E138,H138,K138)</f>
        <v>1</v>
      </c>
      <c r="O138" s="2321">
        <f t="shared" si="134"/>
        <v>0</v>
      </c>
      <c r="P138" s="1527">
        <f t="shared" si="154"/>
        <v>1</v>
      </c>
      <c r="R138" s="1936" t="s">
        <v>437</v>
      </c>
      <c r="S138" s="1943">
        <v>0</v>
      </c>
      <c r="T138" s="1214">
        <v>0</v>
      </c>
      <c r="U138" s="1942">
        <f t="shared" si="136"/>
        <v>0</v>
      </c>
      <c r="V138" s="2457">
        <v>0</v>
      </c>
      <c r="W138" s="1214">
        <v>0</v>
      </c>
      <c r="X138" s="2320">
        <f t="shared" si="137"/>
        <v>0</v>
      </c>
      <c r="Y138" s="1943">
        <v>0</v>
      </c>
      <c r="Z138" s="1214">
        <v>0</v>
      </c>
      <c r="AA138" s="1942">
        <f t="shared" si="138"/>
        <v>0</v>
      </c>
      <c r="AB138" s="2457">
        <v>0</v>
      </c>
      <c r="AC138" s="1214">
        <v>0</v>
      </c>
      <c r="AD138" s="2320">
        <f t="shared" si="139"/>
        <v>0</v>
      </c>
      <c r="AE138" s="1948">
        <f>SUM(S138,V138,Y138,AB138)</f>
        <v>0</v>
      </c>
      <c r="AF138" s="2321">
        <f t="shared" si="140"/>
        <v>0</v>
      </c>
      <c r="AG138" s="1527">
        <f t="shared" si="155"/>
        <v>0</v>
      </c>
      <c r="AI138" s="1936" t="s">
        <v>437</v>
      </c>
      <c r="AJ138" s="1943">
        <v>0</v>
      </c>
      <c r="AK138" s="1214">
        <v>0</v>
      </c>
      <c r="AL138" s="1942">
        <f t="shared" si="142"/>
        <v>0</v>
      </c>
      <c r="AM138" s="2457">
        <v>0</v>
      </c>
      <c r="AN138" s="1214">
        <v>0</v>
      </c>
      <c r="AO138" s="2320">
        <f t="shared" si="143"/>
        <v>0</v>
      </c>
      <c r="AP138" s="1943">
        <v>0</v>
      </c>
      <c r="AQ138" s="1214">
        <v>0</v>
      </c>
      <c r="AR138" s="1942">
        <f t="shared" si="144"/>
        <v>0</v>
      </c>
      <c r="AS138" s="2457">
        <v>0</v>
      </c>
      <c r="AT138" s="1214">
        <v>0</v>
      </c>
      <c r="AU138" s="2320">
        <f t="shared" si="145"/>
        <v>0</v>
      </c>
      <c r="AV138" s="1948">
        <f>SUM(AJ138,AM138,AP138,AS138)</f>
        <v>0</v>
      </c>
      <c r="AW138" s="2321">
        <f t="shared" si="146"/>
        <v>0</v>
      </c>
      <c r="AX138" s="1527">
        <f t="shared" si="156"/>
        <v>0</v>
      </c>
      <c r="AZ138" s="1936" t="s">
        <v>437</v>
      </c>
      <c r="BA138" s="1943">
        <v>0</v>
      </c>
      <c r="BB138" s="1214">
        <v>0</v>
      </c>
      <c r="BC138" s="1942">
        <f t="shared" si="148"/>
        <v>0</v>
      </c>
      <c r="BD138" s="2457">
        <v>0</v>
      </c>
      <c r="BE138" s="1214">
        <v>0</v>
      </c>
      <c r="BF138" s="2320">
        <f t="shared" si="149"/>
        <v>0</v>
      </c>
      <c r="BG138" s="1943">
        <v>0</v>
      </c>
      <c r="BH138" s="1214">
        <v>0</v>
      </c>
      <c r="BI138" s="1942">
        <f t="shared" si="150"/>
        <v>0</v>
      </c>
      <c r="BJ138" s="2457">
        <v>0</v>
      </c>
      <c r="BK138" s="1214">
        <v>0</v>
      </c>
      <c r="BL138" s="2320">
        <f t="shared" si="151"/>
        <v>0</v>
      </c>
      <c r="BM138" s="1948">
        <f>SUM(BA138,BD138,BG138,BJ138)</f>
        <v>0</v>
      </c>
      <c r="BN138" s="2321">
        <f t="shared" si="152"/>
        <v>0</v>
      </c>
      <c r="BO138" s="1527">
        <f t="shared" si="157"/>
        <v>0</v>
      </c>
    </row>
    <row r="139" spans="1:67">
      <c r="A139" s="1937" t="s">
        <v>438</v>
      </c>
      <c r="B139" s="1943">
        <v>6</v>
      </c>
      <c r="C139" s="1214">
        <v>6</v>
      </c>
      <c r="D139" s="1942">
        <f t="shared" si="130"/>
        <v>0</v>
      </c>
      <c r="E139" s="2457">
        <v>3</v>
      </c>
      <c r="F139" s="1214">
        <v>3</v>
      </c>
      <c r="G139" s="2320">
        <f t="shared" si="131"/>
        <v>0</v>
      </c>
      <c r="H139" s="1943">
        <v>32</v>
      </c>
      <c r="I139" s="1214">
        <v>74</v>
      </c>
      <c r="J139" s="1942">
        <f t="shared" si="132"/>
        <v>-42</v>
      </c>
      <c r="K139" s="2457">
        <v>1</v>
      </c>
      <c r="L139" s="1214">
        <v>0</v>
      </c>
      <c r="M139" s="2320">
        <f t="shared" si="133"/>
        <v>1</v>
      </c>
      <c r="N139" s="1948">
        <f>SUM(B139,E139,H139,K139)</f>
        <v>42</v>
      </c>
      <c r="O139" s="2321">
        <f t="shared" si="134"/>
        <v>83</v>
      </c>
      <c r="P139" s="1527">
        <f t="shared" si="154"/>
        <v>-41</v>
      </c>
      <c r="R139" s="1937" t="s">
        <v>438</v>
      </c>
      <c r="S139" s="1943">
        <v>8</v>
      </c>
      <c r="T139" s="1214">
        <v>1</v>
      </c>
      <c r="U139" s="1942">
        <f t="shared" si="136"/>
        <v>7</v>
      </c>
      <c r="V139" s="2457">
        <v>0</v>
      </c>
      <c r="W139" s="1214">
        <v>1</v>
      </c>
      <c r="X139" s="2320">
        <f t="shared" si="137"/>
        <v>-1</v>
      </c>
      <c r="Y139" s="1943">
        <v>16</v>
      </c>
      <c r="Z139" s="1214">
        <v>27</v>
      </c>
      <c r="AA139" s="1942">
        <f t="shared" si="138"/>
        <v>-11</v>
      </c>
      <c r="AB139" s="2457">
        <v>0</v>
      </c>
      <c r="AC139" s="1214">
        <v>1</v>
      </c>
      <c r="AD139" s="2320">
        <f t="shared" si="139"/>
        <v>-1</v>
      </c>
      <c r="AE139" s="1948">
        <f>SUM(S139,V139,Y139,AB139)</f>
        <v>24</v>
      </c>
      <c r="AF139" s="2321">
        <f t="shared" si="140"/>
        <v>30</v>
      </c>
      <c r="AG139" s="1527">
        <f t="shared" si="155"/>
        <v>-6</v>
      </c>
      <c r="AI139" s="1937" t="s">
        <v>438</v>
      </c>
      <c r="AJ139" s="1943">
        <v>2</v>
      </c>
      <c r="AK139" s="1214">
        <v>1</v>
      </c>
      <c r="AL139" s="1942">
        <f t="shared" si="142"/>
        <v>1</v>
      </c>
      <c r="AM139" s="2457">
        <v>1</v>
      </c>
      <c r="AN139" s="1214">
        <v>0</v>
      </c>
      <c r="AO139" s="2320">
        <f t="shared" si="143"/>
        <v>1</v>
      </c>
      <c r="AP139" s="1943">
        <v>12</v>
      </c>
      <c r="AQ139" s="1214">
        <v>20</v>
      </c>
      <c r="AR139" s="1942">
        <f t="shared" si="144"/>
        <v>-8</v>
      </c>
      <c r="AS139" s="2457">
        <v>0</v>
      </c>
      <c r="AT139" s="1214">
        <v>0</v>
      </c>
      <c r="AU139" s="2320">
        <f t="shared" si="145"/>
        <v>0</v>
      </c>
      <c r="AV139" s="1948">
        <f>SUM(AJ139,AM139,AP139,AS139)</f>
        <v>15</v>
      </c>
      <c r="AW139" s="2321">
        <f t="shared" si="146"/>
        <v>21</v>
      </c>
      <c r="AX139" s="1527">
        <f t="shared" si="156"/>
        <v>-6</v>
      </c>
      <c r="AZ139" s="1937" t="s">
        <v>438</v>
      </c>
      <c r="BA139" s="1943">
        <v>1</v>
      </c>
      <c r="BB139" s="1214">
        <v>3</v>
      </c>
      <c r="BC139" s="1942">
        <f t="shared" si="148"/>
        <v>-2</v>
      </c>
      <c r="BD139" s="2457">
        <v>2</v>
      </c>
      <c r="BE139" s="1214">
        <v>9</v>
      </c>
      <c r="BF139" s="2320">
        <f t="shared" si="149"/>
        <v>-7</v>
      </c>
      <c r="BG139" s="1943">
        <v>9</v>
      </c>
      <c r="BH139" s="1214">
        <v>24</v>
      </c>
      <c r="BI139" s="1942">
        <f t="shared" si="150"/>
        <v>-15</v>
      </c>
      <c r="BJ139" s="2457">
        <v>0</v>
      </c>
      <c r="BK139" s="1214">
        <v>0</v>
      </c>
      <c r="BL139" s="2320">
        <f t="shared" si="151"/>
        <v>0</v>
      </c>
      <c r="BM139" s="1948">
        <f>SUM(BA139,BD139,BG139,BJ139)</f>
        <v>12</v>
      </c>
      <c r="BN139" s="2321">
        <f t="shared" si="152"/>
        <v>36</v>
      </c>
      <c r="BO139" s="1527">
        <f t="shared" si="157"/>
        <v>-24</v>
      </c>
    </row>
    <row r="140" spans="1:67" ht="22.5">
      <c r="A140" s="1938" t="s">
        <v>439</v>
      </c>
      <c r="B140" s="1943">
        <v>0</v>
      </c>
      <c r="C140" s="1214">
        <v>2</v>
      </c>
      <c r="D140" s="1942">
        <f t="shared" si="130"/>
        <v>-2</v>
      </c>
      <c r="E140" s="2457">
        <v>7</v>
      </c>
      <c r="F140" s="1214">
        <v>10</v>
      </c>
      <c r="G140" s="2320">
        <f t="shared" si="131"/>
        <v>-3</v>
      </c>
      <c r="H140" s="1943">
        <v>36</v>
      </c>
      <c r="I140" s="1214">
        <v>61</v>
      </c>
      <c r="J140" s="1942">
        <f t="shared" si="132"/>
        <v>-25</v>
      </c>
      <c r="K140" s="2457">
        <v>0</v>
      </c>
      <c r="L140" s="1214">
        <v>1</v>
      </c>
      <c r="M140" s="2320">
        <f t="shared" si="133"/>
        <v>-1</v>
      </c>
      <c r="N140" s="1948">
        <f>SUM(B140,E140,H140,K140)</f>
        <v>43</v>
      </c>
      <c r="O140" s="2321">
        <f t="shared" si="134"/>
        <v>74</v>
      </c>
      <c r="P140" s="1527">
        <f t="shared" si="154"/>
        <v>-31</v>
      </c>
      <c r="R140" s="1938" t="s">
        <v>439</v>
      </c>
      <c r="S140" s="1943">
        <v>6</v>
      </c>
      <c r="T140" s="1214">
        <v>5</v>
      </c>
      <c r="U140" s="1942">
        <f t="shared" si="136"/>
        <v>1</v>
      </c>
      <c r="V140" s="2457">
        <v>5</v>
      </c>
      <c r="W140" s="1214">
        <v>2</v>
      </c>
      <c r="X140" s="2320">
        <f t="shared" si="137"/>
        <v>3</v>
      </c>
      <c r="Y140" s="1943">
        <v>26</v>
      </c>
      <c r="Z140" s="1214">
        <v>27</v>
      </c>
      <c r="AA140" s="1942">
        <f t="shared" si="138"/>
        <v>-1</v>
      </c>
      <c r="AB140" s="2457">
        <v>0</v>
      </c>
      <c r="AC140" s="1214">
        <v>0</v>
      </c>
      <c r="AD140" s="2320">
        <f t="shared" si="139"/>
        <v>0</v>
      </c>
      <c r="AE140" s="1948">
        <f>SUM(S140,V140,Y140,AB140)</f>
        <v>37</v>
      </c>
      <c r="AF140" s="2321">
        <f t="shared" si="140"/>
        <v>34</v>
      </c>
      <c r="AG140" s="1527">
        <f t="shared" si="155"/>
        <v>3</v>
      </c>
      <c r="AI140" s="1938" t="s">
        <v>439</v>
      </c>
      <c r="AJ140" s="1943">
        <v>4</v>
      </c>
      <c r="AK140" s="1214">
        <v>1</v>
      </c>
      <c r="AL140" s="1942">
        <f t="shared" si="142"/>
        <v>3</v>
      </c>
      <c r="AM140" s="2457">
        <v>4</v>
      </c>
      <c r="AN140" s="1214">
        <v>3</v>
      </c>
      <c r="AO140" s="2320">
        <f t="shared" si="143"/>
        <v>1</v>
      </c>
      <c r="AP140" s="1943">
        <v>25</v>
      </c>
      <c r="AQ140" s="1214">
        <v>24</v>
      </c>
      <c r="AR140" s="1942">
        <f t="shared" si="144"/>
        <v>1</v>
      </c>
      <c r="AS140" s="2457">
        <v>3</v>
      </c>
      <c r="AT140" s="1214">
        <v>0</v>
      </c>
      <c r="AU140" s="2320">
        <f t="shared" si="145"/>
        <v>3</v>
      </c>
      <c r="AV140" s="1948">
        <f>SUM(AJ140,AM140,AP140,AS140)</f>
        <v>36</v>
      </c>
      <c r="AW140" s="2321">
        <f t="shared" si="146"/>
        <v>28</v>
      </c>
      <c r="AX140" s="1527">
        <f t="shared" si="156"/>
        <v>8</v>
      </c>
      <c r="AZ140" s="1938" t="s">
        <v>439</v>
      </c>
      <c r="BA140" s="1943">
        <v>1</v>
      </c>
      <c r="BB140" s="1214">
        <v>1</v>
      </c>
      <c r="BC140" s="1942">
        <f t="shared" si="148"/>
        <v>0</v>
      </c>
      <c r="BD140" s="2457">
        <v>2</v>
      </c>
      <c r="BE140" s="1214">
        <v>10</v>
      </c>
      <c r="BF140" s="2320">
        <f t="shared" si="149"/>
        <v>-8</v>
      </c>
      <c r="BG140" s="1943">
        <v>30</v>
      </c>
      <c r="BH140" s="1214">
        <v>42</v>
      </c>
      <c r="BI140" s="1942">
        <f t="shared" si="150"/>
        <v>-12</v>
      </c>
      <c r="BJ140" s="2457">
        <v>2</v>
      </c>
      <c r="BK140" s="1214">
        <v>0</v>
      </c>
      <c r="BL140" s="2320">
        <f t="shared" si="151"/>
        <v>2</v>
      </c>
      <c r="BM140" s="1948">
        <f>SUM(BA140,BD140,BG140,BJ140)</f>
        <v>35</v>
      </c>
      <c r="BN140" s="2321">
        <f t="shared" si="152"/>
        <v>53</v>
      </c>
      <c r="BO140" s="1527">
        <f t="shared" si="157"/>
        <v>-18</v>
      </c>
    </row>
    <row r="141" spans="1:67">
      <c r="A141" s="1935" t="s">
        <v>440</v>
      </c>
      <c r="B141" s="1943">
        <v>3</v>
      </c>
      <c r="C141" s="1214">
        <v>1</v>
      </c>
      <c r="D141" s="1942">
        <f t="shared" si="130"/>
        <v>2</v>
      </c>
      <c r="E141" s="2457">
        <v>0</v>
      </c>
      <c r="F141" s="1214">
        <v>2</v>
      </c>
      <c r="G141" s="2320">
        <f t="shared" si="131"/>
        <v>-2</v>
      </c>
      <c r="H141" s="1943">
        <v>3</v>
      </c>
      <c r="I141" s="1214">
        <v>4</v>
      </c>
      <c r="J141" s="1942">
        <f t="shared" si="132"/>
        <v>-1</v>
      </c>
      <c r="K141" s="2457">
        <v>0</v>
      </c>
      <c r="L141" s="1214">
        <v>1</v>
      </c>
      <c r="M141" s="2320">
        <f t="shared" si="133"/>
        <v>-1</v>
      </c>
      <c r="N141" s="1948">
        <f>SUM(B141,E141,H141,K141)</f>
        <v>6</v>
      </c>
      <c r="O141" s="2321">
        <f t="shared" si="134"/>
        <v>8</v>
      </c>
      <c r="P141" s="1527">
        <f>N141-O141</f>
        <v>-2</v>
      </c>
      <c r="R141" s="1935" t="s">
        <v>440</v>
      </c>
      <c r="S141" s="1943">
        <v>0</v>
      </c>
      <c r="T141" s="1214">
        <v>0</v>
      </c>
      <c r="U141" s="1942">
        <f t="shared" si="136"/>
        <v>0</v>
      </c>
      <c r="V141" s="2457">
        <v>0</v>
      </c>
      <c r="W141" s="1214">
        <v>1</v>
      </c>
      <c r="X141" s="2320">
        <f t="shared" si="137"/>
        <v>-1</v>
      </c>
      <c r="Y141" s="1943">
        <v>1</v>
      </c>
      <c r="Z141" s="1214">
        <v>4</v>
      </c>
      <c r="AA141" s="1942">
        <f t="shared" si="138"/>
        <v>-3</v>
      </c>
      <c r="AB141" s="2457">
        <v>0</v>
      </c>
      <c r="AC141" s="1214">
        <v>0</v>
      </c>
      <c r="AD141" s="2320">
        <f t="shared" si="139"/>
        <v>0</v>
      </c>
      <c r="AE141" s="1948">
        <f>SUM(S141,V141,Y141,AB141)</f>
        <v>1</v>
      </c>
      <c r="AF141" s="2321">
        <f t="shared" si="140"/>
        <v>5</v>
      </c>
      <c r="AG141" s="1527">
        <f>AE141-AF141</f>
        <v>-4</v>
      </c>
      <c r="AI141" s="1935" t="s">
        <v>440</v>
      </c>
      <c r="AJ141" s="1943">
        <v>0</v>
      </c>
      <c r="AK141" s="1214">
        <v>0</v>
      </c>
      <c r="AL141" s="1942">
        <f t="shared" si="142"/>
        <v>0</v>
      </c>
      <c r="AM141" s="2457">
        <v>0</v>
      </c>
      <c r="AN141" s="1214">
        <v>1</v>
      </c>
      <c r="AO141" s="2320">
        <f t="shared" si="143"/>
        <v>-1</v>
      </c>
      <c r="AP141" s="1943">
        <v>0</v>
      </c>
      <c r="AQ141" s="1214">
        <v>1</v>
      </c>
      <c r="AR141" s="1942">
        <f t="shared" si="144"/>
        <v>-1</v>
      </c>
      <c r="AS141" s="2457">
        <v>0</v>
      </c>
      <c r="AT141" s="1214">
        <v>0</v>
      </c>
      <c r="AU141" s="2320">
        <f t="shared" si="145"/>
        <v>0</v>
      </c>
      <c r="AV141" s="1948">
        <f>SUM(AJ141,AM141,AP141,AS141)</f>
        <v>0</v>
      </c>
      <c r="AW141" s="2321">
        <f t="shared" si="146"/>
        <v>2</v>
      </c>
      <c r="AX141" s="1527">
        <f>AV141-AW141</f>
        <v>-2</v>
      </c>
      <c r="AZ141" s="1935" t="s">
        <v>440</v>
      </c>
      <c r="BA141" s="1943">
        <v>0</v>
      </c>
      <c r="BB141" s="1214">
        <v>1</v>
      </c>
      <c r="BC141" s="1942">
        <f t="shared" si="148"/>
        <v>-1</v>
      </c>
      <c r="BD141" s="2457">
        <v>0</v>
      </c>
      <c r="BE141" s="1214">
        <v>0</v>
      </c>
      <c r="BF141" s="2320">
        <f t="shared" si="149"/>
        <v>0</v>
      </c>
      <c r="BG141" s="1943">
        <v>0</v>
      </c>
      <c r="BH141" s="1214">
        <v>2</v>
      </c>
      <c r="BI141" s="1942">
        <f t="shared" si="150"/>
        <v>-2</v>
      </c>
      <c r="BJ141" s="2457">
        <v>0</v>
      </c>
      <c r="BK141" s="1214">
        <v>0</v>
      </c>
      <c r="BL141" s="2320">
        <f t="shared" si="151"/>
        <v>0</v>
      </c>
      <c r="BM141" s="1948">
        <f>SUM(BA141,BD141,BG141,BJ141)</f>
        <v>0</v>
      </c>
      <c r="BN141" s="2321">
        <f t="shared" si="152"/>
        <v>3</v>
      </c>
      <c r="BO141" s="1527">
        <f>BM141-BN141</f>
        <v>-3</v>
      </c>
    </row>
    <row r="142" spans="1:67">
      <c r="A142" s="1935" t="s">
        <v>441</v>
      </c>
      <c r="B142" s="1943">
        <v>2</v>
      </c>
      <c r="C142" s="1214">
        <v>4</v>
      </c>
      <c r="D142" s="1942">
        <f t="shared" si="130"/>
        <v>-2</v>
      </c>
      <c r="E142" s="2457">
        <v>7</v>
      </c>
      <c r="F142" s="1214">
        <v>4</v>
      </c>
      <c r="G142" s="2320">
        <f t="shared" si="131"/>
        <v>3</v>
      </c>
      <c r="H142" s="1943">
        <v>10</v>
      </c>
      <c r="I142" s="1214">
        <v>23</v>
      </c>
      <c r="J142" s="1942">
        <f t="shared" si="132"/>
        <v>-13</v>
      </c>
      <c r="K142" s="2457">
        <v>1</v>
      </c>
      <c r="L142" s="1214">
        <v>1</v>
      </c>
      <c r="M142" s="2320">
        <f t="shared" si="133"/>
        <v>0</v>
      </c>
      <c r="N142" s="1948">
        <f>SUM(B142,E142,H142,K142)</f>
        <v>20</v>
      </c>
      <c r="O142" s="2321">
        <f t="shared" si="134"/>
        <v>32</v>
      </c>
      <c r="P142" s="1527">
        <f t="shared" ref="P142:P154" si="158">N142-O142</f>
        <v>-12</v>
      </c>
      <c r="R142" s="1935" t="s">
        <v>441</v>
      </c>
      <c r="S142" s="1943">
        <v>1</v>
      </c>
      <c r="T142" s="1214">
        <v>1</v>
      </c>
      <c r="U142" s="1942">
        <f t="shared" si="136"/>
        <v>0</v>
      </c>
      <c r="V142" s="2457">
        <v>4</v>
      </c>
      <c r="W142" s="1214">
        <v>2</v>
      </c>
      <c r="X142" s="2320">
        <f t="shared" si="137"/>
        <v>2</v>
      </c>
      <c r="Y142" s="1943">
        <v>12</v>
      </c>
      <c r="Z142" s="1214">
        <v>19</v>
      </c>
      <c r="AA142" s="1942">
        <f t="shared" si="138"/>
        <v>-7</v>
      </c>
      <c r="AB142" s="2457">
        <v>0</v>
      </c>
      <c r="AC142" s="1214">
        <v>0</v>
      </c>
      <c r="AD142" s="2320">
        <f t="shared" si="139"/>
        <v>0</v>
      </c>
      <c r="AE142" s="1948">
        <f>SUM(S142,V142,Y142,AB142)</f>
        <v>17</v>
      </c>
      <c r="AF142" s="2321">
        <f t="shared" si="140"/>
        <v>22</v>
      </c>
      <c r="AG142" s="1527">
        <f t="shared" ref="AG142:AG154" si="159">AE142-AF142</f>
        <v>-5</v>
      </c>
      <c r="AI142" s="1935" t="s">
        <v>441</v>
      </c>
      <c r="AJ142" s="1943">
        <v>0</v>
      </c>
      <c r="AK142" s="1214">
        <v>0</v>
      </c>
      <c r="AL142" s="1942">
        <f t="shared" si="142"/>
        <v>0</v>
      </c>
      <c r="AM142" s="2457">
        <v>2</v>
      </c>
      <c r="AN142" s="1214">
        <v>5</v>
      </c>
      <c r="AO142" s="2320">
        <f t="shared" si="143"/>
        <v>-3</v>
      </c>
      <c r="AP142" s="1943">
        <v>14</v>
      </c>
      <c r="AQ142" s="1214">
        <v>15</v>
      </c>
      <c r="AR142" s="1942">
        <f t="shared" si="144"/>
        <v>-1</v>
      </c>
      <c r="AS142" s="2457">
        <v>0</v>
      </c>
      <c r="AT142" s="1214">
        <v>0</v>
      </c>
      <c r="AU142" s="2320">
        <f t="shared" si="145"/>
        <v>0</v>
      </c>
      <c r="AV142" s="1948">
        <f>SUM(AJ142,AM142,AP142,AS142)</f>
        <v>16</v>
      </c>
      <c r="AW142" s="2321">
        <f t="shared" si="146"/>
        <v>20</v>
      </c>
      <c r="AX142" s="1527">
        <f t="shared" ref="AX142:AX154" si="160">AV142-AW142</f>
        <v>-4</v>
      </c>
      <c r="AZ142" s="1935" t="s">
        <v>441</v>
      </c>
      <c r="BA142" s="1943">
        <v>3</v>
      </c>
      <c r="BB142" s="1214">
        <v>0</v>
      </c>
      <c r="BC142" s="1942">
        <f t="shared" si="148"/>
        <v>3</v>
      </c>
      <c r="BD142" s="2457">
        <v>6</v>
      </c>
      <c r="BE142" s="1214">
        <v>14</v>
      </c>
      <c r="BF142" s="2320">
        <f t="shared" si="149"/>
        <v>-8</v>
      </c>
      <c r="BG142" s="1943">
        <v>17</v>
      </c>
      <c r="BH142" s="1214">
        <v>23</v>
      </c>
      <c r="BI142" s="1942">
        <f t="shared" si="150"/>
        <v>-6</v>
      </c>
      <c r="BJ142" s="2457">
        <v>0</v>
      </c>
      <c r="BK142" s="1214">
        <v>0</v>
      </c>
      <c r="BL142" s="2320">
        <f t="shared" si="151"/>
        <v>0</v>
      </c>
      <c r="BM142" s="1948">
        <f>SUM(BA142,BD142,BG142,BJ142)</f>
        <v>26</v>
      </c>
      <c r="BN142" s="2321">
        <f t="shared" si="152"/>
        <v>37</v>
      </c>
      <c r="BO142" s="1527">
        <f t="shared" ref="BO142:BO154" si="161">BM142-BN142</f>
        <v>-11</v>
      </c>
    </row>
    <row r="143" spans="1:67">
      <c r="A143" s="1935" t="s">
        <v>442</v>
      </c>
      <c r="B143" s="1943">
        <v>1</v>
      </c>
      <c r="C143" s="1214">
        <v>1</v>
      </c>
      <c r="D143" s="1942">
        <f t="shared" si="130"/>
        <v>0</v>
      </c>
      <c r="E143" s="2457">
        <v>0</v>
      </c>
      <c r="F143" s="1214">
        <v>0</v>
      </c>
      <c r="G143" s="2320">
        <f t="shared" si="131"/>
        <v>0</v>
      </c>
      <c r="H143" s="1943">
        <v>5</v>
      </c>
      <c r="I143" s="1214">
        <v>4</v>
      </c>
      <c r="J143" s="1942">
        <f t="shared" si="132"/>
        <v>1</v>
      </c>
      <c r="K143" s="2457">
        <v>0</v>
      </c>
      <c r="L143" s="1214">
        <v>0</v>
      </c>
      <c r="M143" s="2320">
        <f t="shared" si="133"/>
        <v>0</v>
      </c>
      <c r="N143" s="1948">
        <f t="shared" ref="N143:O155" si="162">SUM(B143,E143,H143,K143)</f>
        <v>6</v>
      </c>
      <c r="O143" s="2321">
        <f t="shared" si="134"/>
        <v>5</v>
      </c>
      <c r="P143" s="1527">
        <f t="shared" si="158"/>
        <v>1</v>
      </c>
      <c r="R143" s="1935" t="s">
        <v>442</v>
      </c>
      <c r="S143" s="1943">
        <v>0</v>
      </c>
      <c r="T143" s="1214">
        <v>1</v>
      </c>
      <c r="U143" s="1942">
        <f t="shared" si="136"/>
        <v>-1</v>
      </c>
      <c r="V143" s="2457">
        <v>2</v>
      </c>
      <c r="W143" s="1214">
        <v>0</v>
      </c>
      <c r="X143" s="2320">
        <f t="shared" si="137"/>
        <v>2</v>
      </c>
      <c r="Y143" s="1943">
        <v>1</v>
      </c>
      <c r="Z143" s="1214">
        <v>2</v>
      </c>
      <c r="AA143" s="1942">
        <f t="shared" si="138"/>
        <v>-1</v>
      </c>
      <c r="AB143" s="2457">
        <v>0</v>
      </c>
      <c r="AC143" s="1214">
        <v>0</v>
      </c>
      <c r="AD143" s="2320">
        <f t="shared" si="139"/>
        <v>0</v>
      </c>
      <c r="AE143" s="1948">
        <f t="shared" ref="AE143:AF155" si="163">SUM(S143,V143,Y143,AB143)</f>
        <v>3</v>
      </c>
      <c r="AF143" s="2321">
        <f t="shared" si="140"/>
        <v>3</v>
      </c>
      <c r="AG143" s="1527">
        <f t="shared" si="159"/>
        <v>0</v>
      </c>
      <c r="AI143" s="1935" t="s">
        <v>442</v>
      </c>
      <c r="AJ143" s="1943">
        <v>0</v>
      </c>
      <c r="AK143" s="1214">
        <v>2</v>
      </c>
      <c r="AL143" s="1942">
        <f t="shared" si="142"/>
        <v>-2</v>
      </c>
      <c r="AM143" s="2457">
        <v>0</v>
      </c>
      <c r="AN143" s="1214">
        <v>1</v>
      </c>
      <c r="AO143" s="2320">
        <f t="shared" si="143"/>
        <v>-1</v>
      </c>
      <c r="AP143" s="1943">
        <v>1</v>
      </c>
      <c r="AQ143" s="1214">
        <v>3</v>
      </c>
      <c r="AR143" s="1942">
        <f t="shared" si="144"/>
        <v>-2</v>
      </c>
      <c r="AS143" s="2457">
        <v>0</v>
      </c>
      <c r="AT143" s="1214">
        <v>0</v>
      </c>
      <c r="AU143" s="2320">
        <f t="shared" si="145"/>
        <v>0</v>
      </c>
      <c r="AV143" s="1948">
        <f t="shared" ref="AV143:AW155" si="164">SUM(AJ143,AM143,AP143,AS143)</f>
        <v>1</v>
      </c>
      <c r="AW143" s="2321">
        <f t="shared" si="146"/>
        <v>6</v>
      </c>
      <c r="AX143" s="1527">
        <f t="shared" si="160"/>
        <v>-5</v>
      </c>
      <c r="AZ143" s="1935" t="s">
        <v>442</v>
      </c>
      <c r="BA143" s="1943">
        <v>0</v>
      </c>
      <c r="BB143" s="1214">
        <v>1</v>
      </c>
      <c r="BC143" s="1942">
        <f t="shared" si="148"/>
        <v>-1</v>
      </c>
      <c r="BD143" s="2457">
        <v>0</v>
      </c>
      <c r="BE143" s="1214">
        <v>2</v>
      </c>
      <c r="BF143" s="2320">
        <f t="shared" si="149"/>
        <v>-2</v>
      </c>
      <c r="BG143" s="1943">
        <v>0</v>
      </c>
      <c r="BH143" s="1214">
        <v>2</v>
      </c>
      <c r="BI143" s="1942">
        <f t="shared" si="150"/>
        <v>-2</v>
      </c>
      <c r="BJ143" s="2457">
        <v>0</v>
      </c>
      <c r="BK143" s="1214">
        <v>0</v>
      </c>
      <c r="BL143" s="2320">
        <f t="shared" si="151"/>
        <v>0</v>
      </c>
      <c r="BM143" s="1948">
        <f t="shared" ref="BM143:BN155" si="165">SUM(BA143,BD143,BG143,BJ143)</f>
        <v>0</v>
      </c>
      <c r="BN143" s="2321">
        <f t="shared" si="152"/>
        <v>5</v>
      </c>
      <c r="BO143" s="1527">
        <f t="shared" si="161"/>
        <v>-5</v>
      </c>
    </row>
    <row r="144" spans="1:67">
      <c r="A144" s="1935" t="s">
        <v>443</v>
      </c>
      <c r="B144" s="1943">
        <v>0</v>
      </c>
      <c r="C144" s="1214">
        <v>1</v>
      </c>
      <c r="D144" s="1942">
        <f t="shared" si="130"/>
        <v>-1</v>
      </c>
      <c r="E144" s="2457">
        <v>0</v>
      </c>
      <c r="F144" s="1214">
        <v>0</v>
      </c>
      <c r="G144" s="2320">
        <f t="shared" si="131"/>
        <v>0</v>
      </c>
      <c r="H144" s="1943">
        <v>5</v>
      </c>
      <c r="I144" s="1214">
        <v>6</v>
      </c>
      <c r="J144" s="1942">
        <f t="shared" si="132"/>
        <v>-1</v>
      </c>
      <c r="K144" s="2457">
        <v>0</v>
      </c>
      <c r="L144" s="1214">
        <v>0</v>
      </c>
      <c r="M144" s="2320">
        <f t="shared" si="133"/>
        <v>0</v>
      </c>
      <c r="N144" s="1948">
        <f t="shared" si="162"/>
        <v>5</v>
      </c>
      <c r="O144" s="2321">
        <f t="shared" si="134"/>
        <v>7</v>
      </c>
      <c r="P144" s="1527">
        <f t="shared" si="158"/>
        <v>-2</v>
      </c>
      <c r="R144" s="1935" t="s">
        <v>443</v>
      </c>
      <c r="S144" s="1943">
        <v>0</v>
      </c>
      <c r="T144" s="1214">
        <v>0</v>
      </c>
      <c r="U144" s="1942">
        <f t="shared" si="136"/>
        <v>0</v>
      </c>
      <c r="V144" s="2457">
        <v>0</v>
      </c>
      <c r="W144" s="1214">
        <v>1</v>
      </c>
      <c r="X144" s="2320">
        <f t="shared" si="137"/>
        <v>-1</v>
      </c>
      <c r="Y144" s="1943">
        <v>11</v>
      </c>
      <c r="Z144" s="1214">
        <v>4</v>
      </c>
      <c r="AA144" s="1942">
        <f t="shared" si="138"/>
        <v>7</v>
      </c>
      <c r="AB144" s="2457">
        <v>0</v>
      </c>
      <c r="AC144" s="1214">
        <v>0</v>
      </c>
      <c r="AD144" s="2320">
        <f t="shared" si="139"/>
        <v>0</v>
      </c>
      <c r="AE144" s="1948">
        <f t="shared" si="163"/>
        <v>11</v>
      </c>
      <c r="AF144" s="2321">
        <f t="shared" si="140"/>
        <v>5</v>
      </c>
      <c r="AG144" s="1527">
        <f t="shared" si="159"/>
        <v>6</v>
      </c>
      <c r="AI144" s="1935" t="s">
        <v>443</v>
      </c>
      <c r="AJ144" s="1943">
        <v>0</v>
      </c>
      <c r="AK144" s="1214">
        <v>0</v>
      </c>
      <c r="AL144" s="1942">
        <f t="shared" si="142"/>
        <v>0</v>
      </c>
      <c r="AM144" s="2457">
        <v>0</v>
      </c>
      <c r="AN144" s="1214">
        <v>0</v>
      </c>
      <c r="AO144" s="2320">
        <f t="shared" si="143"/>
        <v>0</v>
      </c>
      <c r="AP144" s="1943">
        <v>8</v>
      </c>
      <c r="AQ144" s="1214">
        <v>4</v>
      </c>
      <c r="AR144" s="1942">
        <f t="shared" si="144"/>
        <v>4</v>
      </c>
      <c r="AS144" s="2457">
        <v>0</v>
      </c>
      <c r="AT144" s="1214">
        <v>0</v>
      </c>
      <c r="AU144" s="2320">
        <f t="shared" si="145"/>
        <v>0</v>
      </c>
      <c r="AV144" s="1948">
        <f t="shared" si="164"/>
        <v>8</v>
      </c>
      <c r="AW144" s="2321">
        <f t="shared" si="146"/>
        <v>4</v>
      </c>
      <c r="AX144" s="1527">
        <f t="shared" si="160"/>
        <v>4</v>
      </c>
      <c r="AZ144" s="1935" t="s">
        <v>443</v>
      </c>
      <c r="BA144" s="1943">
        <v>0</v>
      </c>
      <c r="BB144" s="1214">
        <v>0</v>
      </c>
      <c r="BC144" s="1942">
        <f t="shared" si="148"/>
        <v>0</v>
      </c>
      <c r="BD144" s="2457">
        <v>0</v>
      </c>
      <c r="BE144" s="1214">
        <v>3</v>
      </c>
      <c r="BF144" s="2320">
        <f t="shared" si="149"/>
        <v>-3</v>
      </c>
      <c r="BG144" s="1943">
        <v>6</v>
      </c>
      <c r="BH144" s="1214">
        <v>6</v>
      </c>
      <c r="BI144" s="1942">
        <f t="shared" si="150"/>
        <v>0</v>
      </c>
      <c r="BJ144" s="2457">
        <v>1</v>
      </c>
      <c r="BK144" s="1214">
        <v>0</v>
      </c>
      <c r="BL144" s="2320">
        <f t="shared" si="151"/>
        <v>1</v>
      </c>
      <c r="BM144" s="1948">
        <f t="shared" si="165"/>
        <v>7</v>
      </c>
      <c r="BN144" s="2321">
        <f t="shared" si="152"/>
        <v>9</v>
      </c>
      <c r="BO144" s="1527">
        <f t="shared" si="161"/>
        <v>-2</v>
      </c>
    </row>
    <row r="145" spans="1:67">
      <c r="A145" s="1935" t="s">
        <v>444</v>
      </c>
      <c r="B145" s="1943">
        <v>1</v>
      </c>
      <c r="C145" s="1214">
        <v>4</v>
      </c>
      <c r="D145" s="1942">
        <f t="shared" si="130"/>
        <v>-3</v>
      </c>
      <c r="E145" s="2457">
        <v>1</v>
      </c>
      <c r="F145" s="1214">
        <v>1</v>
      </c>
      <c r="G145" s="2320">
        <f t="shared" si="131"/>
        <v>0</v>
      </c>
      <c r="H145" s="1943">
        <v>0</v>
      </c>
      <c r="I145" s="1214">
        <v>5</v>
      </c>
      <c r="J145" s="1942">
        <f t="shared" si="132"/>
        <v>-5</v>
      </c>
      <c r="K145" s="2457">
        <v>1</v>
      </c>
      <c r="L145" s="1214">
        <v>0</v>
      </c>
      <c r="M145" s="2320">
        <f t="shared" si="133"/>
        <v>1</v>
      </c>
      <c r="N145" s="1948">
        <f t="shared" si="162"/>
        <v>3</v>
      </c>
      <c r="O145" s="2321">
        <f t="shared" si="134"/>
        <v>10</v>
      </c>
      <c r="P145" s="1527">
        <f t="shared" si="158"/>
        <v>-7</v>
      </c>
      <c r="R145" s="1935" t="s">
        <v>444</v>
      </c>
      <c r="S145" s="1943">
        <v>1</v>
      </c>
      <c r="T145" s="1214">
        <v>0</v>
      </c>
      <c r="U145" s="1942">
        <f t="shared" si="136"/>
        <v>1</v>
      </c>
      <c r="V145" s="2457">
        <v>0</v>
      </c>
      <c r="W145" s="1214">
        <v>1</v>
      </c>
      <c r="X145" s="2320">
        <f t="shared" si="137"/>
        <v>-1</v>
      </c>
      <c r="Y145" s="1943">
        <v>1</v>
      </c>
      <c r="Z145" s="1214">
        <v>2</v>
      </c>
      <c r="AA145" s="1942">
        <f t="shared" si="138"/>
        <v>-1</v>
      </c>
      <c r="AB145" s="2457">
        <v>3</v>
      </c>
      <c r="AC145" s="1214">
        <v>0</v>
      </c>
      <c r="AD145" s="2320">
        <f t="shared" si="139"/>
        <v>3</v>
      </c>
      <c r="AE145" s="1948">
        <f t="shared" si="163"/>
        <v>5</v>
      </c>
      <c r="AF145" s="2321">
        <f t="shared" si="140"/>
        <v>3</v>
      </c>
      <c r="AG145" s="1527">
        <f t="shared" si="159"/>
        <v>2</v>
      </c>
      <c r="AI145" s="1935" t="s">
        <v>444</v>
      </c>
      <c r="AJ145" s="1943">
        <v>1</v>
      </c>
      <c r="AK145" s="1214">
        <v>0</v>
      </c>
      <c r="AL145" s="1942">
        <f t="shared" si="142"/>
        <v>1</v>
      </c>
      <c r="AM145" s="2457">
        <v>0</v>
      </c>
      <c r="AN145" s="1214">
        <v>0</v>
      </c>
      <c r="AO145" s="2320">
        <f t="shared" si="143"/>
        <v>0</v>
      </c>
      <c r="AP145" s="1943">
        <v>4</v>
      </c>
      <c r="AQ145" s="1214">
        <v>1</v>
      </c>
      <c r="AR145" s="1942">
        <f t="shared" si="144"/>
        <v>3</v>
      </c>
      <c r="AS145" s="2457">
        <v>5</v>
      </c>
      <c r="AT145" s="1214">
        <v>0</v>
      </c>
      <c r="AU145" s="2320">
        <f t="shared" si="145"/>
        <v>5</v>
      </c>
      <c r="AV145" s="1948">
        <f t="shared" si="164"/>
        <v>10</v>
      </c>
      <c r="AW145" s="2321">
        <f t="shared" si="146"/>
        <v>1</v>
      </c>
      <c r="AX145" s="1527">
        <f t="shared" si="160"/>
        <v>9</v>
      </c>
      <c r="AZ145" s="1935" t="s">
        <v>444</v>
      </c>
      <c r="BA145" s="1943">
        <v>2</v>
      </c>
      <c r="BB145" s="1214">
        <v>5</v>
      </c>
      <c r="BC145" s="1942">
        <f t="shared" si="148"/>
        <v>-3</v>
      </c>
      <c r="BD145" s="2457">
        <v>0</v>
      </c>
      <c r="BE145" s="1214">
        <v>7</v>
      </c>
      <c r="BF145" s="2320">
        <f t="shared" si="149"/>
        <v>-7</v>
      </c>
      <c r="BG145" s="1943">
        <v>2</v>
      </c>
      <c r="BH145" s="1214">
        <v>0</v>
      </c>
      <c r="BI145" s="1942">
        <f t="shared" si="150"/>
        <v>2</v>
      </c>
      <c r="BJ145" s="2457">
        <v>1</v>
      </c>
      <c r="BK145" s="1214">
        <v>1</v>
      </c>
      <c r="BL145" s="2320">
        <f t="shared" si="151"/>
        <v>0</v>
      </c>
      <c r="BM145" s="1948">
        <f t="shared" si="165"/>
        <v>5</v>
      </c>
      <c r="BN145" s="2321">
        <f t="shared" si="152"/>
        <v>13</v>
      </c>
      <c r="BO145" s="1527">
        <f t="shared" si="161"/>
        <v>-8</v>
      </c>
    </row>
    <row r="146" spans="1:67">
      <c r="A146" s="1935" t="s">
        <v>445</v>
      </c>
      <c r="B146" s="1943">
        <v>1</v>
      </c>
      <c r="C146" s="1214">
        <v>1</v>
      </c>
      <c r="D146" s="1942">
        <f t="shared" si="130"/>
        <v>0</v>
      </c>
      <c r="E146" s="2457">
        <v>1</v>
      </c>
      <c r="F146" s="1214">
        <v>2</v>
      </c>
      <c r="G146" s="2320">
        <f t="shared" si="131"/>
        <v>-1</v>
      </c>
      <c r="H146" s="1943">
        <v>6</v>
      </c>
      <c r="I146" s="1214">
        <v>7</v>
      </c>
      <c r="J146" s="1942">
        <f t="shared" si="132"/>
        <v>-1</v>
      </c>
      <c r="K146" s="2457">
        <v>2</v>
      </c>
      <c r="L146" s="1214">
        <v>2</v>
      </c>
      <c r="M146" s="2320">
        <f t="shared" si="133"/>
        <v>0</v>
      </c>
      <c r="N146" s="1948">
        <f t="shared" si="162"/>
        <v>10</v>
      </c>
      <c r="O146" s="2321">
        <f t="shared" si="134"/>
        <v>12</v>
      </c>
      <c r="P146" s="1527">
        <f t="shared" si="158"/>
        <v>-2</v>
      </c>
      <c r="R146" s="1935" t="s">
        <v>445</v>
      </c>
      <c r="S146" s="1943">
        <v>0</v>
      </c>
      <c r="T146" s="1214">
        <v>1</v>
      </c>
      <c r="U146" s="1942">
        <f t="shared" si="136"/>
        <v>-1</v>
      </c>
      <c r="V146" s="2457">
        <v>0</v>
      </c>
      <c r="W146" s="1214">
        <v>0</v>
      </c>
      <c r="X146" s="2320">
        <f t="shared" si="137"/>
        <v>0</v>
      </c>
      <c r="Y146" s="1943">
        <v>2</v>
      </c>
      <c r="Z146" s="1214">
        <v>7</v>
      </c>
      <c r="AA146" s="1942">
        <f t="shared" si="138"/>
        <v>-5</v>
      </c>
      <c r="AB146" s="2457">
        <v>0</v>
      </c>
      <c r="AC146" s="1214">
        <v>1</v>
      </c>
      <c r="AD146" s="2320">
        <f t="shared" si="139"/>
        <v>-1</v>
      </c>
      <c r="AE146" s="1948">
        <f t="shared" si="163"/>
        <v>2</v>
      </c>
      <c r="AF146" s="2321">
        <f t="shared" si="140"/>
        <v>9</v>
      </c>
      <c r="AG146" s="1527">
        <f t="shared" si="159"/>
        <v>-7</v>
      </c>
      <c r="AI146" s="1935" t="s">
        <v>445</v>
      </c>
      <c r="AJ146" s="1943">
        <v>0</v>
      </c>
      <c r="AK146" s="1214">
        <v>1</v>
      </c>
      <c r="AL146" s="1942">
        <f t="shared" si="142"/>
        <v>-1</v>
      </c>
      <c r="AM146" s="2457">
        <v>0</v>
      </c>
      <c r="AN146" s="1214">
        <v>1</v>
      </c>
      <c r="AO146" s="2320">
        <f t="shared" si="143"/>
        <v>-1</v>
      </c>
      <c r="AP146" s="1943">
        <v>3</v>
      </c>
      <c r="AQ146" s="1214">
        <v>2</v>
      </c>
      <c r="AR146" s="1942">
        <f t="shared" si="144"/>
        <v>1</v>
      </c>
      <c r="AS146" s="2457">
        <v>1</v>
      </c>
      <c r="AT146" s="1214">
        <v>1</v>
      </c>
      <c r="AU146" s="2320">
        <f t="shared" si="145"/>
        <v>0</v>
      </c>
      <c r="AV146" s="1948">
        <f t="shared" si="164"/>
        <v>4</v>
      </c>
      <c r="AW146" s="2321">
        <f t="shared" si="146"/>
        <v>5</v>
      </c>
      <c r="AX146" s="1527">
        <f t="shared" si="160"/>
        <v>-1</v>
      </c>
      <c r="AZ146" s="1935" t="s">
        <v>445</v>
      </c>
      <c r="BA146" s="1943">
        <v>1</v>
      </c>
      <c r="BB146" s="1214">
        <v>2</v>
      </c>
      <c r="BC146" s="1942">
        <f t="shared" si="148"/>
        <v>-1</v>
      </c>
      <c r="BD146" s="2457">
        <v>0</v>
      </c>
      <c r="BE146" s="1214">
        <v>4</v>
      </c>
      <c r="BF146" s="2320">
        <f t="shared" si="149"/>
        <v>-4</v>
      </c>
      <c r="BG146" s="1943">
        <v>3</v>
      </c>
      <c r="BH146" s="1214">
        <v>3</v>
      </c>
      <c r="BI146" s="1942">
        <f t="shared" si="150"/>
        <v>0</v>
      </c>
      <c r="BJ146" s="2457">
        <v>0</v>
      </c>
      <c r="BK146" s="1214">
        <v>0</v>
      </c>
      <c r="BL146" s="2320">
        <f t="shared" si="151"/>
        <v>0</v>
      </c>
      <c r="BM146" s="1948">
        <f t="shared" si="165"/>
        <v>4</v>
      </c>
      <c r="BN146" s="2321">
        <f t="shared" si="152"/>
        <v>9</v>
      </c>
      <c r="BO146" s="1527">
        <f t="shared" si="161"/>
        <v>-5</v>
      </c>
    </row>
    <row r="147" spans="1:67" ht="22.5">
      <c r="A147" s="1936" t="s">
        <v>446</v>
      </c>
      <c r="B147" s="1943">
        <v>0</v>
      </c>
      <c r="C147" s="1214">
        <v>4</v>
      </c>
      <c r="D147" s="1942">
        <f t="shared" si="130"/>
        <v>-4</v>
      </c>
      <c r="E147" s="2457">
        <v>1</v>
      </c>
      <c r="F147" s="1214">
        <v>0</v>
      </c>
      <c r="G147" s="2320">
        <f t="shared" si="131"/>
        <v>1</v>
      </c>
      <c r="H147" s="1943">
        <v>2</v>
      </c>
      <c r="I147" s="1214">
        <v>4</v>
      </c>
      <c r="J147" s="1942">
        <f t="shared" si="132"/>
        <v>-2</v>
      </c>
      <c r="K147" s="2457">
        <v>0</v>
      </c>
      <c r="L147" s="1214">
        <v>1</v>
      </c>
      <c r="M147" s="2320">
        <f t="shared" si="133"/>
        <v>-1</v>
      </c>
      <c r="N147" s="1948">
        <f t="shared" si="162"/>
        <v>3</v>
      </c>
      <c r="O147" s="2321">
        <f t="shared" si="134"/>
        <v>9</v>
      </c>
      <c r="P147" s="1527">
        <f t="shared" si="158"/>
        <v>-6</v>
      </c>
      <c r="R147" s="1936" t="s">
        <v>446</v>
      </c>
      <c r="S147" s="1943">
        <v>1</v>
      </c>
      <c r="T147" s="1214">
        <v>0</v>
      </c>
      <c r="U147" s="1942">
        <f t="shared" si="136"/>
        <v>1</v>
      </c>
      <c r="V147" s="2457">
        <v>0</v>
      </c>
      <c r="W147" s="1214">
        <v>1</v>
      </c>
      <c r="X147" s="2320">
        <f t="shared" si="137"/>
        <v>-1</v>
      </c>
      <c r="Y147" s="1943">
        <v>4</v>
      </c>
      <c r="Z147" s="1214">
        <v>3</v>
      </c>
      <c r="AA147" s="1942">
        <f t="shared" si="138"/>
        <v>1</v>
      </c>
      <c r="AB147" s="2457">
        <v>0</v>
      </c>
      <c r="AC147" s="1214">
        <v>1</v>
      </c>
      <c r="AD147" s="2320">
        <f t="shared" si="139"/>
        <v>-1</v>
      </c>
      <c r="AE147" s="1948">
        <f t="shared" si="163"/>
        <v>5</v>
      </c>
      <c r="AF147" s="2321">
        <f t="shared" si="140"/>
        <v>5</v>
      </c>
      <c r="AG147" s="1527">
        <f t="shared" si="159"/>
        <v>0</v>
      </c>
      <c r="AI147" s="1936" t="s">
        <v>446</v>
      </c>
      <c r="AJ147" s="1943">
        <v>2</v>
      </c>
      <c r="AK147" s="1214">
        <v>0</v>
      </c>
      <c r="AL147" s="1942">
        <f t="shared" si="142"/>
        <v>2</v>
      </c>
      <c r="AM147" s="2457">
        <v>0</v>
      </c>
      <c r="AN147" s="1214">
        <v>0</v>
      </c>
      <c r="AO147" s="2320">
        <f t="shared" si="143"/>
        <v>0</v>
      </c>
      <c r="AP147" s="1943">
        <v>1</v>
      </c>
      <c r="AQ147" s="1214">
        <v>4</v>
      </c>
      <c r="AR147" s="1942">
        <f t="shared" si="144"/>
        <v>-3</v>
      </c>
      <c r="AS147" s="2457">
        <v>1</v>
      </c>
      <c r="AT147" s="1214">
        <v>0</v>
      </c>
      <c r="AU147" s="2320">
        <f t="shared" si="145"/>
        <v>1</v>
      </c>
      <c r="AV147" s="1948">
        <f t="shared" si="164"/>
        <v>4</v>
      </c>
      <c r="AW147" s="2321">
        <f t="shared" si="146"/>
        <v>4</v>
      </c>
      <c r="AX147" s="1527">
        <f t="shared" si="160"/>
        <v>0</v>
      </c>
      <c r="AZ147" s="1936" t="s">
        <v>446</v>
      </c>
      <c r="BA147" s="1943">
        <v>0</v>
      </c>
      <c r="BB147" s="1214">
        <v>1</v>
      </c>
      <c r="BC147" s="1942">
        <f t="shared" si="148"/>
        <v>-1</v>
      </c>
      <c r="BD147" s="2457">
        <v>0</v>
      </c>
      <c r="BE147" s="1214">
        <v>3</v>
      </c>
      <c r="BF147" s="2320">
        <f t="shared" si="149"/>
        <v>-3</v>
      </c>
      <c r="BG147" s="1943">
        <v>2</v>
      </c>
      <c r="BH147" s="1214">
        <v>0</v>
      </c>
      <c r="BI147" s="1942">
        <f t="shared" si="150"/>
        <v>2</v>
      </c>
      <c r="BJ147" s="2457">
        <v>0</v>
      </c>
      <c r="BK147" s="1214">
        <v>2</v>
      </c>
      <c r="BL147" s="2320">
        <f t="shared" si="151"/>
        <v>-2</v>
      </c>
      <c r="BM147" s="1948">
        <f t="shared" si="165"/>
        <v>2</v>
      </c>
      <c r="BN147" s="2321">
        <f t="shared" si="152"/>
        <v>6</v>
      </c>
      <c r="BO147" s="1527">
        <f t="shared" si="161"/>
        <v>-4</v>
      </c>
    </row>
    <row r="148" spans="1:67" ht="22.5">
      <c r="A148" s="1936" t="s">
        <v>451</v>
      </c>
      <c r="B148" s="1944">
        <v>0</v>
      </c>
      <c r="C148" s="1217">
        <v>0</v>
      </c>
      <c r="D148" s="1942">
        <v>0</v>
      </c>
      <c r="E148" s="2458">
        <v>0</v>
      </c>
      <c r="F148" s="1217">
        <v>0</v>
      </c>
      <c r="G148" s="2320">
        <v>0</v>
      </c>
      <c r="H148" s="1944">
        <v>0</v>
      </c>
      <c r="I148" s="1217">
        <v>0</v>
      </c>
      <c r="J148" s="1942">
        <v>0</v>
      </c>
      <c r="K148" s="2457">
        <v>0</v>
      </c>
      <c r="L148" s="1214">
        <v>0</v>
      </c>
      <c r="M148" s="2320">
        <f t="shared" si="133"/>
        <v>0</v>
      </c>
      <c r="N148" s="1948">
        <f t="shared" si="162"/>
        <v>0</v>
      </c>
      <c r="O148" s="2321">
        <f t="shared" si="134"/>
        <v>0</v>
      </c>
      <c r="P148" s="1527">
        <f t="shared" si="158"/>
        <v>0</v>
      </c>
      <c r="R148" s="1936" t="s">
        <v>451</v>
      </c>
      <c r="S148" s="1944"/>
      <c r="T148" s="1217"/>
      <c r="U148" s="1942">
        <v>0</v>
      </c>
      <c r="V148" s="2458"/>
      <c r="W148" s="1217"/>
      <c r="X148" s="2320">
        <v>0</v>
      </c>
      <c r="Y148" s="1944"/>
      <c r="Z148" s="1217"/>
      <c r="AA148" s="1942">
        <v>0</v>
      </c>
      <c r="AB148" s="2457"/>
      <c r="AC148" s="1214"/>
      <c r="AD148" s="2320">
        <f t="shared" si="139"/>
        <v>0</v>
      </c>
      <c r="AE148" s="1948">
        <f t="shared" si="163"/>
        <v>0</v>
      </c>
      <c r="AF148" s="2321">
        <f t="shared" si="140"/>
        <v>0</v>
      </c>
      <c r="AG148" s="1527">
        <f t="shared" si="159"/>
        <v>0</v>
      </c>
      <c r="AI148" s="1936" t="s">
        <v>451</v>
      </c>
      <c r="AJ148" s="1944">
        <v>0</v>
      </c>
      <c r="AK148" s="1217">
        <v>0</v>
      </c>
      <c r="AL148" s="1942">
        <v>0</v>
      </c>
      <c r="AM148" s="2458">
        <v>0</v>
      </c>
      <c r="AN148" s="1217">
        <v>0</v>
      </c>
      <c r="AO148" s="2320">
        <v>0</v>
      </c>
      <c r="AP148" s="1944">
        <v>0</v>
      </c>
      <c r="AQ148" s="1217">
        <v>0</v>
      </c>
      <c r="AR148" s="1942">
        <v>0</v>
      </c>
      <c r="AS148" s="2457">
        <v>0</v>
      </c>
      <c r="AT148" s="1214">
        <v>0</v>
      </c>
      <c r="AU148" s="2320">
        <f t="shared" si="145"/>
        <v>0</v>
      </c>
      <c r="AV148" s="1948">
        <f t="shared" si="164"/>
        <v>0</v>
      </c>
      <c r="AW148" s="2321">
        <f t="shared" si="146"/>
        <v>0</v>
      </c>
      <c r="AX148" s="1527">
        <f t="shared" si="160"/>
        <v>0</v>
      </c>
      <c r="AZ148" s="1936" t="s">
        <v>451</v>
      </c>
      <c r="BA148" s="1944">
        <v>0</v>
      </c>
      <c r="BB148" s="1217">
        <v>0</v>
      </c>
      <c r="BC148" s="1942">
        <v>0</v>
      </c>
      <c r="BD148" s="2458">
        <v>0</v>
      </c>
      <c r="BE148" s="1217">
        <v>0</v>
      </c>
      <c r="BF148" s="2320">
        <v>0</v>
      </c>
      <c r="BG148" s="1944">
        <v>0</v>
      </c>
      <c r="BH148" s="1217">
        <v>0</v>
      </c>
      <c r="BI148" s="1942">
        <v>0</v>
      </c>
      <c r="BJ148" s="2457">
        <v>0</v>
      </c>
      <c r="BK148" s="1214">
        <v>0</v>
      </c>
      <c r="BL148" s="2320">
        <f t="shared" si="151"/>
        <v>0</v>
      </c>
      <c r="BM148" s="1948">
        <f t="shared" si="165"/>
        <v>0</v>
      </c>
      <c r="BN148" s="2321">
        <f t="shared" si="152"/>
        <v>0</v>
      </c>
      <c r="BO148" s="1527">
        <f t="shared" si="161"/>
        <v>0</v>
      </c>
    </row>
    <row r="149" spans="1:67">
      <c r="A149" s="1935" t="s">
        <v>447</v>
      </c>
      <c r="B149" s="1943">
        <v>0</v>
      </c>
      <c r="C149" s="1214">
        <v>1</v>
      </c>
      <c r="D149" s="1942">
        <f t="shared" ref="D149:D152" si="166">B149-C149</f>
        <v>-1</v>
      </c>
      <c r="E149" s="2457">
        <v>0</v>
      </c>
      <c r="F149" s="1214">
        <v>0</v>
      </c>
      <c r="G149" s="2320">
        <f t="shared" ref="G149:G152" si="167">E149-F149</f>
        <v>0</v>
      </c>
      <c r="H149" s="1943">
        <v>0</v>
      </c>
      <c r="I149" s="1214">
        <v>0</v>
      </c>
      <c r="J149" s="1942">
        <f t="shared" ref="J149:J152" si="168">H149-I149</f>
        <v>0</v>
      </c>
      <c r="K149" s="2457">
        <v>0</v>
      </c>
      <c r="L149" s="1214">
        <v>1</v>
      </c>
      <c r="M149" s="2320">
        <f t="shared" si="133"/>
        <v>-1</v>
      </c>
      <c r="N149" s="1948">
        <f t="shared" si="162"/>
        <v>0</v>
      </c>
      <c r="O149" s="2321">
        <f t="shared" si="134"/>
        <v>2</v>
      </c>
      <c r="P149" s="1527">
        <f t="shared" si="158"/>
        <v>-2</v>
      </c>
      <c r="R149" s="1935" t="s">
        <v>447</v>
      </c>
      <c r="S149" s="1943">
        <v>0</v>
      </c>
      <c r="T149" s="1214">
        <v>1</v>
      </c>
      <c r="U149" s="1942">
        <f t="shared" ref="U149:U152" si="169">S149-T149</f>
        <v>-1</v>
      </c>
      <c r="V149" s="2457">
        <v>0</v>
      </c>
      <c r="W149" s="1214">
        <v>0</v>
      </c>
      <c r="X149" s="2320">
        <f t="shared" ref="X149:X152" si="170">V149-W149</f>
        <v>0</v>
      </c>
      <c r="Y149" s="1943">
        <v>0</v>
      </c>
      <c r="Z149" s="1214">
        <v>1</v>
      </c>
      <c r="AA149" s="1942">
        <f t="shared" ref="AA149:AA152" si="171">Y149-Z149</f>
        <v>-1</v>
      </c>
      <c r="AB149" s="2457">
        <v>0</v>
      </c>
      <c r="AC149" s="1214">
        <v>0</v>
      </c>
      <c r="AD149" s="2320">
        <f t="shared" si="139"/>
        <v>0</v>
      </c>
      <c r="AE149" s="1948">
        <f t="shared" si="163"/>
        <v>0</v>
      </c>
      <c r="AF149" s="2321">
        <f t="shared" si="140"/>
        <v>2</v>
      </c>
      <c r="AG149" s="1527">
        <f t="shared" si="159"/>
        <v>-2</v>
      </c>
      <c r="AI149" s="1935" t="s">
        <v>447</v>
      </c>
      <c r="AJ149" s="1943">
        <v>0</v>
      </c>
      <c r="AK149" s="1214">
        <v>0</v>
      </c>
      <c r="AL149" s="1942">
        <f t="shared" ref="AL149:AL152" si="172">AJ149-AK149</f>
        <v>0</v>
      </c>
      <c r="AM149" s="2457">
        <v>0</v>
      </c>
      <c r="AN149" s="1214">
        <v>1</v>
      </c>
      <c r="AO149" s="2320">
        <f t="shared" ref="AO149:AO152" si="173">AM149-AN149</f>
        <v>-1</v>
      </c>
      <c r="AP149" s="1943">
        <v>0</v>
      </c>
      <c r="AQ149" s="1214">
        <v>0</v>
      </c>
      <c r="AR149" s="1942">
        <f t="shared" ref="AR149:AR152" si="174">AP149-AQ149</f>
        <v>0</v>
      </c>
      <c r="AS149" s="2457">
        <v>0</v>
      </c>
      <c r="AT149" s="1214">
        <v>0</v>
      </c>
      <c r="AU149" s="2320">
        <f t="shared" si="145"/>
        <v>0</v>
      </c>
      <c r="AV149" s="1948">
        <f t="shared" si="164"/>
        <v>0</v>
      </c>
      <c r="AW149" s="2321">
        <f t="shared" si="146"/>
        <v>1</v>
      </c>
      <c r="AX149" s="1527">
        <f t="shared" si="160"/>
        <v>-1</v>
      </c>
      <c r="AZ149" s="1935" t="s">
        <v>447</v>
      </c>
      <c r="BA149" s="1943">
        <v>0</v>
      </c>
      <c r="BB149" s="1214">
        <v>0</v>
      </c>
      <c r="BC149" s="1942">
        <f t="shared" ref="BC149:BC152" si="175">BA149-BB149</f>
        <v>0</v>
      </c>
      <c r="BD149" s="2457">
        <v>0</v>
      </c>
      <c r="BE149" s="1214">
        <v>0</v>
      </c>
      <c r="BF149" s="2320">
        <f t="shared" ref="BF149:BF152" si="176">BD149-BE149</f>
        <v>0</v>
      </c>
      <c r="BG149" s="1943">
        <v>0</v>
      </c>
      <c r="BH149" s="1214">
        <v>0</v>
      </c>
      <c r="BI149" s="1942">
        <f t="shared" ref="BI149:BI152" si="177">BG149-BH149</f>
        <v>0</v>
      </c>
      <c r="BJ149" s="2457">
        <v>0</v>
      </c>
      <c r="BK149" s="1214">
        <v>0</v>
      </c>
      <c r="BL149" s="2320">
        <f t="shared" si="151"/>
        <v>0</v>
      </c>
      <c r="BM149" s="1948">
        <f t="shared" si="165"/>
        <v>0</v>
      </c>
      <c r="BN149" s="2321">
        <f t="shared" si="152"/>
        <v>0</v>
      </c>
      <c r="BO149" s="1527">
        <f t="shared" si="161"/>
        <v>0</v>
      </c>
    </row>
    <row r="150" spans="1:67">
      <c r="A150" s="1935" t="s">
        <v>448</v>
      </c>
      <c r="B150" s="1943">
        <v>0</v>
      </c>
      <c r="C150" s="1214">
        <v>0</v>
      </c>
      <c r="D150" s="1942">
        <f t="shared" si="166"/>
        <v>0</v>
      </c>
      <c r="E150" s="2457">
        <v>0</v>
      </c>
      <c r="F150" s="1214">
        <v>0</v>
      </c>
      <c r="G150" s="2320">
        <f t="shared" si="167"/>
        <v>0</v>
      </c>
      <c r="H150" s="1943">
        <v>0</v>
      </c>
      <c r="I150" s="1214">
        <v>1</v>
      </c>
      <c r="J150" s="1942">
        <f t="shared" si="168"/>
        <v>-1</v>
      </c>
      <c r="K150" s="2457">
        <v>0</v>
      </c>
      <c r="L150" s="1214">
        <v>0</v>
      </c>
      <c r="M150" s="2320">
        <f t="shared" si="133"/>
        <v>0</v>
      </c>
      <c r="N150" s="1948">
        <f t="shared" si="162"/>
        <v>0</v>
      </c>
      <c r="O150" s="2321">
        <f t="shared" si="134"/>
        <v>1</v>
      </c>
      <c r="P150" s="1527">
        <f t="shared" si="158"/>
        <v>-1</v>
      </c>
      <c r="R150" s="1935" t="s">
        <v>448</v>
      </c>
      <c r="S150" s="1943">
        <v>0</v>
      </c>
      <c r="T150" s="1214">
        <v>0</v>
      </c>
      <c r="U150" s="1942">
        <f t="shared" si="169"/>
        <v>0</v>
      </c>
      <c r="V150" s="2457">
        <v>0</v>
      </c>
      <c r="W150" s="1214">
        <v>0</v>
      </c>
      <c r="X150" s="2320">
        <f t="shared" si="170"/>
        <v>0</v>
      </c>
      <c r="Y150" s="1943">
        <v>0</v>
      </c>
      <c r="Z150" s="1214">
        <v>0</v>
      </c>
      <c r="AA150" s="1942">
        <f t="shared" si="171"/>
        <v>0</v>
      </c>
      <c r="AB150" s="2457">
        <v>0</v>
      </c>
      <c r="AC150" s="1214">
        <v>0</v>
      </c>
      <c r="AD150" s="2320">
        <f t="shared" si="139"/>
        <v>0</v>
      </c>
      <c r="AE150" s="1948">
        <f t="shared" si="163"/>
        <v>0</v>
      </c>
      <c r="AF150" s="2321">
        <f t="shared" si="140"/>
        <v>0</v>
      </c>
      <c r="AG150" s="1527">
        <f t="shared" si="159"/>
        <v>0</v>
      </c>
      <c r="AI150" s="1935" t="s">
        <v>448</v>
      </c>
      <c r="AJ150" s="1943">
        <v>0</v>
      </c>
      <c r="AK150" s="1214">
        <v>0</v>
      </c>
      <c r="AL150" s="1942">
        <f t="shared" si="172"/>
        <v>0</v>
      </c>
      <c r="AM150" s="2457">
        <v>1</v>
      </c>
      <c r="AN150" s="1214">
        <v>0</v>
      </c>
      <c r="AO150" s="2320">
        <f t="shared" si="173"/>
        <v>1</v>
      </c>
      <c r="AP150" s="1943">
        <v>0</v>
      </c>
      <c r="AQ150" s="1214">
        <v>1</v>
      </c>
      <c r="AR150" s="1942">
        <f t="shared" si="174"/>
        <v>-1</v>
      </c>
      <c r="AS150" s="2457">
        <v>0</v>
      </c>
      <c r="AT150" s="1214">
        <v>1</v>
      </c>
      <c r="AU150" s="2320">
        <f t="shared" si="145"/>
        <v>-1</v>
      </c>
      <c r="AV150" s="1948">
        <f t="shared" si="164"/>
        <v>1</v>
      </c>
      <c r="AW150" s="2321">
        <f t="shared" si="146"/>
        <v>2</v>
      </c>
      <c r="AX150" s="1527">
        <f t="shared" si="160"/>
        <v>-1</v>
      </c>
      <c r="AZ150" s="1935" t="s">
        <v>448</v>
      </c>
      <c r="BA150" s="1943">
        <v>0</v>
      </c>
      <c r="BB150" s="1214">
        <v>1</v>
      </c>
      <c r="BC150" s="1942">
        <f t="shared" si="175"/>
        <v>-1</v>
      </c>
      <c r="BD150" s="2457">
        <v>0</v>
      </c>
      <c r="BE150" s="1214">
        <v>0</v>
      </c>
      <c r="BF150" s="2320">
        <f t="shared" si="176"/>
        <v>0</v>
      </c>
      <c r="BG150" s="1943">
        <v>0</v>
      </c>
      <c r="BH150" s="1214">
        <v>0</v>
      </c>
      <c r="BI150" s="1942">
        <f t="shared" si="177"/>
        <v>0</v>
      </c>
      <c r="BJ150" s="2457">
        <v>0</v>
      </c>
      <c r="BK150" s="1214">
        <v>1</v>
      </c>
      <c r="BL150" s="2320">
        <f t="shared" si="151"/>
        <v>-1</v>
      </c>
      <c r="BM150" s="1948">
        <f t="shared" si="165"/>
        <v>0</v>
      </c>
      <c r="BN150" s="2321">
        <f t="shared" si="152"/>
        <v>2</v>
      </c>
      <c r="BO150" s="1527">
        <f t="shared" si="161"/>
        <v>-2</v>
      </c>
    </row>
    <row r="151" spans="1:67" ht="22.5">
      <c r="A151" s="1936" t="s">
        <v>454</v>
      </c>
      <c r="B151" s="1943">
        <v>0</v>
      </c>
      <c r="C151" s="1214">
        <v>1</v>
      </c>
      <c r="D151" s="1942">
        <f t="shared" si="166"/>
        <v>-1</v>
      </c>
      <c r="E151" s="2457">
        <v>1</v>
      </c>
      <c r="F151" s="1214">
        <v>0</v>
      </c>
      <c r="G151" s="2320">
        <f t="shared" si="167"/>
        <v>1</v>
      </c>
      <c r="H151" s="1943">
        <v>1</v>
      </c>
      <c r="I151" s="1214">
        <v>3</v>
      </c>
      <c r="J151" s="1942">
        <f t="shared" si="168"/>
        <v>-2</v>
      </c>
      <c r="K151" s="2457">
        <v>1</v>
      </c>
      <c r="L151" s="1214">
        <v>0</v>
      </c>
      <c r="M151" s="2320">
        <f t="shared" si="133"/>
        <v>1</v>
      </c>
      <c r="N151" s="1948">
        <f t="shared" si="162"/>
        <v>3</v>
      </c>
      <c r="O151" s="2321">
        <f t="shared" si="162"/>
        <v>4</v>
      </c>
      <c r="P151" s="1527">
        <f t="shared" si="158"/>
        <v>-1</v>
      </c>
      <c r="R151" s="1936" t="s">
        <v>454</v>
      </c>
      <c r="S151" s="1943">
        <v>0</v>
      </c>
      <c r="T151" s="1214">
        <v>2</v>
      </c>
      <c r="U151" s="1942">
        <f t="shared" si="169"/>
        <v>-2</v>
      </c>
      <c r="V151" s="2457">
        <v>0</v>
      </c>
      <c r="W151" s="1214">
        <v>0</v>
      </c>
      <c r="X151" s="2320">
        <f t="shared" si="170"/>
        <v>0</v>
      </c>
      <c r="Y151" s="1943">
        <v>0</v>
      </c>
      <c r="Z151" s="1214">
        <v>1</v>
      </c>
      <c r="AA151" s="1942">
        <f t="shared" si="171"/>
        <v>-1</v>
      </c>
      <c r="AB151" s="2457">
        <v>1</v>
      </c>
      <c r="AC151" s="1214">
        <v>0</v>
      </c>
      <c r="AD151" s="2320">
        <f t="shared" si="139"/>
        <v>1</v>
      </c>
      <c r="AE151" s="1948">
        <f t="shared" si="163"/>
        <v>1</v>
      </c>
      <c r="AF151" s="2321">
        <f t="shared" si="163"/>
        <v>3</v>
      </c>
      <c r="AG151" s="1527">
        <f t="shared" si="159"/>
        <v>-2</v>
      </c>
      <c r="AI151" s="1936" t="s">
        <v>454</v>
      </c>
      <c r="AJ151" s="1943">
        <v>0</v>
      </c>
      <c r="AK151" s="1214">
        <v>0</v>
      </c>
      <c r="AL151" s="1942">
        <f t="shared" si="172"/>
        <v>0</v>
      </c>
      <c r="AM151" s="2457">
        <v>1</v>
      </c>
      <c r="AN151" s="1214">
        <v>0</v>
      </c>
      <c r="AO151" s="2320">
        <f t="shared" si="173"/>
        <v>1</v>
      </c>
      <c r="AP151" s="1943">
        <v>3</v>
      </c>
      <c r="AQ151" s="1214">
        <v>1</v>
      </c>
      <c r="AR151" s="1942">
        <f t="shared" si="174"/>
        <v>2</v>
      </c>
      <c r="AS151" s="2457">
        <v>3</v>
      </c>
      <c r="AT151" s="1214">
        <v>0</v>
      </c>
      <c r="AU151" s="2320">
        <f t="shared" si="145"/>
        <v>3</v>
      </c>
      <c r="AV151" s="1948">
        <f t="shared" si="164"/>
        <v>7</v>
      </c>
      <c r="AW151" s="2321">
        <f t="shared" si="164"/>
        <v>1</v>
      </c>
      <c r="AX151" s="1527">
        <f t="shared" si="160"/>
        <v>6</v>
      </c>
      <c r="AZ151" s="1936" t="s">
        <v>454</v>
      </c>
      <c r="BA151" s="1943">
        <v>0</v>
      </c>
      <c r="BB151" s="1214">
        <v>2</v>
      </c>
      <c r="BC151" s="1942">
        <f t="shared" si="175"/>
        <v>-2</v>
      </c>
      <c r="BD151" s="2457">
        <v>0</v>
      </c>
      <c r="BE151" s="1214">
        <v>1</v>
      </c>
      <c r="BF151" s="2320">
        <f t="shared" si="176"/>
        <v>-1</v>
      </c>
      <c r="BG151" s="1943">
        <v>2</v>
      </c>
      <c r="BH151" s="1214">
        <v>3</v>
      </c>
      <c r="BI151" s="1942">
        <f t="shared" si="177"/>
        <v>-1</v>
      </c>
      <c r="BJ151" s="2457">
        <v>1</v>
      </c>
      <c r="BK151" s="1214">
        <v>0</v>
      </c>
      <c r="BL151" s="2320">
        <f t="shared" si="151"/>
        <v>1</v>
      </c>
      <c r="BM151" s="1948">
        <f t="shared" si="165"/>
        <v>3</v>
      </c>
      <c r="BN151" s="2321">
        <f t="shared" si="165"/>
        <v>6</v>
      </c>
      <c r="BO151" s="1527">
        <f t="shared" si="161"/>
        <v>-3</v>
      </c>
    </row>
    <row r="152" spans="1:67">
      <c r="A152" s="1935" t="s">
        <v>449</v>
      </c>
      <c r="B152" s="1943">
        <v>0</v>
      </c>
      <c r="C152" s="1214">
        <v>0</v>
      </c>
      <c r="D152" s="1942">
        <f t="shared" si="166"/>
        <v>0</v>
      </c>
      <c r="E152" s="2457">
        <v>0</v>
      </c>
      <c r="F152" s="1214">
        <v>2</v>
      </c>
      <c r="G152" s="2320">
        <f t="shared" si="167"/>
        <v>-2</v>
      </c>
      <c r="H152" s="1943">
        <v>7</v>
      </c>
      <c r="I152" s="1214">
        <v>8</v>
      </c>
      <c r="J152" s="1942">
        <f t="shared" si="168"/>
        <v>-1</v>
      </c>
      <c r="K152" s="2457">
        <v>0</v>
      </c>
      <c r="L152" s="1214">
        <v>0</v>
      </c>
      <c r="M152" s="2320">
        <f t="shared" si="133"/>
        <v>0</v>
      </c>
      <c r="N152" s="1948">
        <f t="shared" si="162"/>
        <v>7</v>
      </c>
      <c r="O152" s="2321">
        <f t="shared" si="162"/>
        <v>10</v>
      </c>
      <c r="P152" s="1527">
        <f t="shared" si="158"/>
        <v>-3</v>
      </c>
      <c r="R152" s="1935" t="s">
        <v>449</v>
      </c>
      <c r="S152" s="1943">
        <v>0</v>
      </c>
      <c r="T152" s="1214">
        <v>0</v>
      </c>
      <c r="U152" s="1942">
        <f t="shared" si="169"/>
        <v>0</v>
      </c>
      <c r="V152" s="2457">
        <v>0</v>
      </c>
      <c r="W152" s="1214">
        <v>1</v>
      </c>
      <c r="X152" s="2320">
        <f t="shared" si="170"/>
        <v>-1</v>
      </c>
      <c r="Y152" s="1943">
        <v>10</v>
      </c>
      <c r="Z152" s="1214">
        <v>4</v>
      </c>
      <c r="AA152" s="1942">
        <f t="shared" si="171"/>
        <v>6</v>
      </c>
      <c r="AB152" s="2457">
        <v>0</v>
      </c>
      <c r="AC152" s="1214">
        <v>0</v>
      </c>
      <c r="AD152" s="2320">
        <f t="shared" si="139"/>
        <v>0</v>
      </c>
      <c r="AE152" s="1948">
        <f t="shared" si="163"/>
        <v>10</v>
      </c>
      <c r="AF152" s="2321">
        <f t="shared" si="163"/>
        <v>5</v>
      </c>
      <c r="AG152" s="1527">
        <f t="shared" si="159"/>
        <v>5</v>
      </c>
      <c r="AI152" s="1935" t="s">
        <v>449</v>
      </c>
      <c r="AJ152" s="1943">
        <v>0</v>
      </c>
      <c r="AK152" s="1214">
        <v>0</v>
      </c>
      <c r="AL152" s="1942">
        <f t="shared" si="172"/>
        <v>0</v>
      </c>
      <c r="AM152" s="2457">
        <v>0</v>
      </c>
      <c r="AN152" s="1214">
        <v>0</v>
      </c>
      <c r="AO152" s="2320">
        <f t="shared" si="173"/>
        <v>0</v>
      </c>
      <c r="AP152" s="1943">
        <v>7</v>
      </c>
      <c r="AQ152" s="1214">
        <v>1</v>
      </c>
      <c r="AR152" s="1942">
        <f t="shared" si="174"/>
        <v>6</v>
      </c>
      <c r="AS152" s="2457">
        <v>0</v>
      </c>
      <c r="AT152" s="1214">
        <v>0</v>
      </c>
      <c r="AU152" s="2320">
        <f t="shared" si="145"/>
        <v>0</v>
      </c>
      <c r="AV152" s="1948">
        <f t="shared" si="164"/>
        <v>7</v>
      </c>
      <c r="AW152" s="2321">
        <f t="shared" si="164"/>
        <v>1</v>
      </c>
      <c r="AX152" s="1527">
        <f t="shared" si="160"/>
        <v>6</v>
      </c>
      <c r="AZ152" s="1935" t="s">
        <v>449</v>
      </c>
      <c r="BA152" s="1943">
        <v>0</v>
      </c>
      <c r="BB152" s="1214">
        <v>1</v>
      </c>
      <c r="BC152" s="1942">
        <f t="shared" si="175"/>
        <v>-1</v>
      </c>
      <c r="BD152" s="2457">
        <v>1</v>
      </c>
      <c r="BE152" s="1214">
        <v>3</v>
      </c>
      <c r="BF152" s="2320">
        <f t="shared" si="176"/>
        <v>-2</v>
      </c>
      <c r="BG152" s="1943">
        <v>7</v>
      </c>
      <c r="BH152" s="1214">
        <v>6</v>
      </c>
      <c r="BI152" s="1942">
        <f t="shared" si="177"/>
        <v>1</v>
      </c>
      <c r="BJ152" s="2457">
        <v>0</v>
      </c>
      <c r="BK152" s="1214">
        <v>0</v>
      </c>
      <c r="BL152" s="2320">
        <f t="shared" si="151"/>
        <v>0</v>
      </c>
      <c r="BM152" s="1948">
        <f t="shared" si="165"/>
        <v>8</v>
      </c>
      <c r="BN152" s="2321">
        <f t="shared" si="165"/>
        <v>10</v>
      </c>
      <c r="BO152" s="1527">
        <f t="shared" si="161"/>
        <v>-2</v>
      </c>
    </row>
    <row r="153" spans="1:67" ht="22.5">
      <c r="A153" s="1936" t="s">
        <v>453</v>
      </c>
      <c r="B153" s="1944">
        <v>0</v>
      </c>
      <c r="C153" s="1217">
        <v>0</v>
      </c>
      <c r="D153" s="1942">
        <v>0</v>
      </c>
      <c r="E153" s="2458">
        <v>0</v>
      </c>
      <c r="F153" s="1217">
        <v>0</v>
      </c>
      <c r="G153" s="2320">
        <v>0</v>
      </c>
      <c r="H153" s="1944">
        <v>0</v>
      </c>
      <c r="I153" s="1217">
        <v>0</v>
      </c>
      <c r="J153" s="1942">
        <v>0</v>
      </c>
      <c r="K153" s="2457">
        <v>0</v>
      </c>
      <c r="L153" s="1214">
        <v>0</v>
      </c>
      <c r="M153" s="2320">
        <f t="shared" si="133"/>
        <v>0</v>
      </c>
      <c r="N153" s="1948">
        <f t="shared" si="162"/>
        <v>0</v>
      </c>
      <c r="O153" s="2321">
        <f t="shared" si="162"/>
        <v>0</v>
      </c>
      <c r="P153" s="1527">
        <f t="shared" si="158"/>
        <v>0</v>
      </c>
      <c r="R153" s="1936" t="s">
        <v>453</v>
      </c>
      <c r="S153" s="1944"/>
      <c r="T153" s="1217"/>
      <c r="U153" s="1942">
        <v>0</v>
      </c>
      <c r="V153" s="2458"/>
      <c r="W153" s="1217"/>
      <c r="X153" s="2320">
        <v>0</v>
      </c>
      <c r="Y153" s="1944"/>
      <c r="Z153" s="1217"/>
      <c r="AA153" s="1942">
        <v>0</v>
      </c>
      <c r="AB153" s="2457"/>
      <c r="AC153" s="1214"/>
      <c r="AD153" s="2320">
        <f t="shared" si="139"/>
        <v>0</v>
      </c>
      <c r="AE153" s="1948">
        <f t="shared" si="163"/>
        <v>0</v>
      </c>
      <c r="AF153" s="2321">
        <f t="shared" si="163"/>
        <v>0</v>
      </c>
      <c r="AG153" s="1527">
        <f t="shared" si="159"/>
        <v>0</v>
      </c>
      <c r="AI153" s="1936" t="s">
        <v>453</v>
      </c>
      <c r="AJ153" s="1944">
        <v>0</v>
      </c>
      <c r="AK153" s="1217">
        <v>0</v>
      </c>
      <c r="AL153" s="1942">
        <v>0</v>
      </c>
      <c r="AM153" s="2458">
        <v>0</v>
      </c>
      <c r="AN153" s="1217">
        <v>0</v>
      </c>
      <c r="AO153" s="2320">
        <v>0</v>
      </c>
      <c r="AP153" s="1944">
        <v>0</v>
      </c>
      <c r="AQ153" s="1217">
        <v>0</v>
      </c>
      <c r="AR153" s="1942">
        <v>0</v>
      </c>
      <c r="AS153" s="2457">
        <v>0</v>
      </c>
      <c r="AT153" s="1214">
        <v>0</v>
      </c>
      <c r="AU153" s="2320">
        <f t="shared" si="145"/>
        <v>0</v>
      </c>
      <c r="AV153" s="1948">
        <f t="shared" si="164"/>
        <v>0</v>
      </c>
      <c r="AW153" s="2321">
        <f t="shared" si="164"/>
        <v>0</v>
      </c>
      <c r="AX153" s="1527">
        <f t="shared" si="160"/>
        <v>0</v>
      </c>
      <c r="AZ153" s="1936" t="s">
        <v>453</v>
      </c>
      <c r="BA153" s="1944">
        <v>0</v>
      </c>
      <c r="BB153" s="1217">
        <v>0</v>
      </c>
      <c r="BC153" s="1942">
        <v>0</v>
      </c>
      <c r="BD153" s="2458">
        <v>0</v>
      </c>
      <c r="BE153" s="1217">
        <v>0</v>
      </c>
      <c r="BF153" s="2320">
        <v>0</v>
      </c>
      <c r="BG153" s="1944">
        <v>0</v>
      </c>
      <c r="BH153" s="1217">
        <v>0</v>
      </c>
      <c r="BI153" s="1942">
        <v>0</v>
      </c>
      <c r="BJ153" s="2457">
        <v>0</v>
      </c>
      <c r="BK153" s="1214">
        <v>0</v>
      </c>
      <c r="BL153" s="2320">
        <f t="shared" si="151"/>
        <v>0</v>
      </c>
      <c r="BM153" s="1948">
        <f t="shared" si="165"/>
        <v>0</v>
      </c>
      <c r="BN153" s="2321">
        <f t="shared" si="165"/>
        <v>0</v>
      </c>
      <c r="BO153" s="1527">
        <f t="shared" si="161"/>
        <v>0</v>
      </c>
    </row>
    <row r="154" spans="1:67">
      <c r="A154" s="1935" t="s">
        <v>452</v>
      </c>
      <c r="B154" s="1944">
        <v>0</v>
      </c>
      <c r="C154" s="1217">
        <v>0</v>
      </c>
      <c r="D154" s="1942">
        <v>0</v>
      </c>
      <c r="E154" s="2458">
        <v>0</v>
      </c>
      <c r="F154" s="1217">
        <v>0</v>
      </c>
      <c r="G154" s="2320">
        <v>0</v>
      </c>
      <c r="H154" s="1944">
        <v>0</v>
      </c>
      <c r="I154" s="1217">
        <v>0</v>
      </c>
      <c r="J154" s="1942">
        <v>0</v>
      </c>
      <c r="K154" s="2457">
        <v>0</v>
      </c>
      <c r="L154" s="1214">
        <v>0</v>
      </c>
      <c r="M154" s="2320">
        <v>0</v>
      </c>
      <c r="N154" s="1948">
        <f t="shared" si="162"/>
        <v>0</v>
      </c>
      <c r="O154" s="2321">
        <f t="shared" si="162"/>
        <v>0</v>
      </c>
      <c r="P154" s="1527">
        <f t="shared" si="158"/>
        <v>0</v>
      </c>
      <c r="R154" s="1935" t="s">
        <v>452</v>
      </c>
      <c r="S154" s="1944"/>
      <c r="T154" s="1217"/>
      <c r="U154" s="1942">
        <v>0</v>
      </c>
      <c r="V154" s="2458"/>
      <c r="W154" s="1217"/>
      <c r="X154" s="2320">
        <v>0</v>
      </c>
      <c r="Y154" s="1944"/>
      <c r="Z154" s="1217"/>
      <c r="AA154" s="1942">
        <v>0</v>
      </c>
      <c r="AB154" s="2457"/>
      <c r="AC154" s="1214"/>
      <c r="AD154" s="2320">
        <v>0</v>
      </c>
      <c r="AE154" s="1948">
        <f t="shared" si="163"/>
        <v>0</v>
      </c>
      <c r="AF154" s="2321">
        <f t="shared" si="163"/>
        <v>0</v>
      </c>
      <c r="AG154" s="1527">
        <f t="shared" si="159"/>
        <v>0</v>
      </c>
      <c r="AI154" s="1935" t="s">
        <v>452</v>
      </c>
      <c r="AJ154" s="1944">
        <v>0</v>
      </c>
      <c r="AK154" s="1217">
        <v>0</v>
      </c>
      <c r="AL154" s="1942">
        <v>0</v>
      </c>
      <c r="AM154" s="2458">
        <v>0</v>
      </c>
      <c r="AN154" s="1217">
        <v>0</v>
      </c>
      <c r="AO154" s="2320">
        <v>0</v>
      </c>
      <c r="AP154" s="1944">
        <v>0</v>
      </c>
      <c r="AQ154" s="1217">
        <v>0</v>
      </c>
      <c r="AR154" s="1942">
        <v>0</v>
      </c>
      <c r="AS154" s="2457">
        <v>0</v>
      </c>
      <c r="AT154" s="1214">
        <v>0</v>
      </c>
      <c r="AU154" s="2320">
        <v>0</v>
      </c>
      <c r="AV154" s="1948">
        <f t="shared" si="164"/>
        <v>0</v>
      </c>
      <c r="AW154" s="2321">
        <f t="shared" si="164"/>
        <v>0</v>
      </c>
      <c r="AX154" s="1527">
        <f t="shared" si="160"/>
        <v>0</v>
      </c>
      <c r="AZ154" s="1935" t="s">
        <v>452</v>
      </c>
      <c r="BA154" s="1944">
        <v>0</v>
      </c>
      <c r="BB154" s="1217">
        <v>0</v>
      </c>
      <c r="BC154" s="1942">
        <v>0</v>
      </c>
      <c r="BD154" s="2458">
        <v>0</v>
      </c>
      <c r="BE154" s="1217">
        <v>0</v>
      </c>
      <c r="BF154" s="2320">
        <v>0</v>
      </c>
      <c r="BG154" s="1944">
        <v>0</v>
      </c>
      <c r="BH154" s="1217">
        <v>0</v>
      </c>
      <c r="BI154" s="1942">
        <v>0</v>
      </c>
      <c r="BJ154" s="2457">
        <v>0</v>
      </c>
      <c r="BK154" s="1214">
        <v>0</v>
      </c>
      <c r="BL154" s="2320">
        <v>0</v>
      </c>
      <c r="BM154" s="1948">
        <f t="shared" si="165"/>
        <v>0</v>
      </c>
      <c r="BN154" s="2321">
        <f t="shared" si="165"/>
        <v>0</v>
      </c>
      <c r="BO154" s="1527">
        <f t="shared" si="161"/>
        <v>0</v>
      </c>
    </row>
    <row r="155" spans="1:67">
      <c r="A155" s="1935" t="s">
        <v>450</v>
      </c>
      <c r="B155" s="1943">
        <v>18</v>
      </c>
      <c r="C155" s="1214">
        <v>5</v>
      </c>
      <c r="D155" s="1942">
        <f t="shared" ref="D155" si="178">B155-C155</f>
        <v>13</v>
      </c>
      <c r="E155" s="2457">
        <v>8</v>
      </c>
      <c r="F155" s="1214">
        <v>0</v>
      </c>
      <c r="G155" s="2320">
        <f t="shared" ref="G155" si="179">E155-F155</f>
        <v>8</v>
      </c>
      <c r="H155" s="1943">
        <v>23</v>
      </c>
      <c r="I155" s="1214">
        <v>2</v>
      </c>
      <c r="J155" s="1942">
        <f>H155-I155</f>
        <v>21</v>
      </c>
      <c r="K155" s="2457">
        <v>2</v>
      </c>
      <c r="L155" s="1214">
        <v>1</v>
      </c>
      <c r="M155" s="2320">
        <f t="shared" ref="M155:M156" si="180">K155-L155</f>
        <v>1</v>
      </c>
      <c r="N155" s="1948">
        <f t="shared" si="162"/>
        <v>51</v>
      </c>
      <c r="O155" s="2321">
        <f t="shared" si="162"/>
        <v>8</v>
      </c>
      <c r="P155" s="1527">
        <f>N155-O155</f>
        <v>43</v>
      </c>
      <c r="R155" s="1935" t="s">
        <v>450</v>
      </c>
      <c r="S155" s="1943">
        <v>18</v>
      </c>
      <c r="T155" s="1214">
        <v>2</v>
      </c>
      <c r="U155" s="1942">
        <f t="shared" ref="U155" si="181">S155-T155</f>
        <v>16</v>
      </c>
      <c r="V155" s="2457">
        <v>8</v>
      </c>
      <c r="W155" s="1214">
        <v>0</v>
      </c>
      <c r="X155" s="2320">
        <f t="shared" ref="X155" si="182">V155-W155</f>
        <v>8</v>
      </c>
      <c r="Y155" s="1943">
        <v>13</v>
      </c>
      <c r="Z155" s="1214">
        <v>1</v>
      </c>
      <c r="AA155" s="1942">
        <f>Y155-Z155</f>
        <v>12</v>
      </c>
      <c r="AB155" s="2457">
        <v>2</v>
      </c>
      <c r="AC155" s="1214">
        <v>2</v>
      </c>
      <c r="AD155" s="2320">
        <f t="shared" ref="AD155:AD156" si="183">AB155-AC155</f>
        <v>0</v>
      </c>
      <c r="AE155" s="1948">
        <f t="shared" si="163"/>
        <v>41</v>
      </c>
      <c r="AF155" s="2321">
        <f t="shared" si="163"/>
        <v>5</v>
      </c>
      <c r="AG155" s="1527">
        <f>AE155-AF155</f>
        <v>36</v>
      </c>
      <c r="AI155" s="1935" t="s">
        <v>450</v>
      </c>
      <c r="AJ155" s="1943">
        <v>9</v>
      </c>
      <c r="AK155" s="1214">
        <v>1</v>
      </c>
      <c r="AL155" s="1942">
        <f t="shared" ref="AL155" si="184">AJ155-AK155</f>
        <v>8</v>
      </c>
      <c r="AM155" s="2457">
        <v>7</v>
      </c>
      <c r="AN155" s="1214">
        <v>1</v>
      </c>
      <c r="AO155" s="2320">
        <f t="shared" ref="AO155" si="185">AM155-AN155</f>
        <v>6</v>
      </c>
      <c r="AP155" s="1943">
        <v>15</v>
      </c>
      <c r="AQ155" s="1214">
        <v>0</v>
      </c>
      <c r="AR155" s="1942">
        <f>AP155-AQ155</f>
        <v>15</v>
      </c>
      <c r="AS155" s="2457">
        <v>5</v>
      </c>
      <c r="AT155" s="1214">
        <v>0</v>
      </c>
      <c r="AU155" s="2320">
        <f t="shared" ref="AU155:AU156" si="186">AS155-AT155</f>
        <v>5</v>
      </c>
      <c r="AV155" s="1948">
        <f>SUM(AJ155,AM155,AP155,AS155)</f>
        <v>36</v>
      </c>
      <c r="AW155" s="2321">
        <f t="shared" si="164"/>
        <v>2</v>
      </c>
      <c r="AX155" s="1527">
        <f>AV155-AW155</f>
        <v>34</v>
      </c>
      <c r="AZ155" s="1935" t="s">
        <v>450</v>
      </c>
      <c r="BA155" s="1943">
        <v>15</v>
      </c>
      <c r="BB155" s="1214">
        <v>4</v>
      </c>
      <c r="BC155" s="1942">
        <f t="shared" ref="BC155" si="187">BA155-BB155</f>
        <v>11</v>
      </c>
      <c r="BD155" s="2457">
        <v>12</v>
      </c>
      <c r="BE155" s="1214">
        <v>5</v>
      </c>
      <c r="BF155" s="2320">
        <f t="shared" ref="BF155" si="188">BD155-BE155</f>
        <v>7</v>
      </c>
      <c r="BG155" s="1943">
        <v>22</v>
      </c>
      <c r="BH155" s="1214">
        <v>3</v>
      </c>
      <c r="BI155" s="1942">
        <f>BG155-BH155</f>
        <v>19</v>
      </c>
      <c r="BJ155" s="2457">
        <v>1</v>
      </c>
      <c r="BK155" s="1214">
        <v>2</v>
      </c>
      <c r="BL155" s="2320">
        <f t="shared" ref="BL155:BL156" si="189">BJ155-BK155</f>
        <v>-1</v>
      </c>
      <c r="BM155" s="1948">
        <f>SUM(BA155,BD155,BG155,BJ155)</f>
        <v>50</v>
      </c>
      <c r="BN155" s="2321">
        <f t="shared" si="165"/>
        <v>14</v>
      </c>
      <c r="BO155" s="1527">
        <f>BM155-BN155</f>
        <v>36</v>
      </c>
    </row>
    <row r="156" spans="1:67" ht="13.5" thickBot="1">
      <c r="A156" s="1939" t="s">
        <v>152</v>
      </c>
      <c r="B156" s="1945">
        <f>SUM(B134:B155)</f>
        <v>38</v>
      </c>
      <c r="C156" s="1219">
        <f>SUM(C134:C155)</f>
        <v>36</v>
      </c>
      <c r="D156" s="1884">
        <f>B156-C156</f>
        <v>2</v>
      </c>
      <c r="E156" s="1940">
        <f>SUM(E134:E155)</f>
        <v>31</v>
      </c>
      <c r="F156" s="1219">
        <f>SUM(F134:F155)</f>
        <v>25</v>
      </c>
      <c r="G156" s="1947">
        <f>E156-F156</f>
        <v>6</v>
      </c>
      <c r="H156" s="1945">
        <f>SUM(H134:H155)</f>
        <v>161</v>
      </c>
      <c r="I156" s="1219">
        <f>SUM(I134:I155)</f>
        <v>350</v>
      </c>
      <c r="J156" s="1884">
        <f>H156-I156</f>
        <v>-189</v>
      </c>
      <c r="K156" s="1940">
        <f>SUM(K134:K155)</f>
        <v>9</v>
      </c>
      <c r="L156" s="1219">
        <f>SUM(L134:L155)</f>
        <v>14</v>
      </c>
      <c r="M156" s="1947">
        <f t="shared" si="180"/>
        <v>-5</v>
      </c>
      <c r="N156" s="1949">
        <f>SUM(B156,E156,H156,K156)</f>
        <v>239</v>
      </c>
      <c r="O156" s="1883">
        <f>SUM(C156,F156,I156,L156)</f>
        <v>425</v>
      </c>
      <c r="P156" s="1884">
        <f>N156-O156</f>
        <v>-186</v>
      </c>
      <c r="R156" s="1939" t="s">
        <v>152</v>
      </c>
      <c r="S156" s="1945">
        <f>SUM(S134:S155)</f>
        <v>37</v>
      </c>
      <c r="T156" s="1219">
        <f>SUM(T134:T155)</f>
        <v>14</v>
      </c>
      <c r="U156" s="1884">
        <f>S156-T156</f>
        <v>23</v>
      </c>
      <c r="V156" s="1940">
        <f>SUM(V134:V155)</f>
        <v>20</v>
      </c>
      <c r="W156" s="1219">
        <f>SUM(W134:W155)</f>
        <v>11</v>
      </c>
      <c r="X156" s="1947">
        <f>V156-W156</f>
        <v>9</v>
      </c>
      <c r="Y156" s="1945">
        <f>SUM(Y134:Y155)</f>
        <v>131</v>
      </c>
      <c r="Z156" s="1219">
        <f>SUM(Z134:Z155)</f>
        <v>171</v>
      </c>
      <c r="AA156" s="1884">
        <f>Y156-Z156</f>
        <v>-40</v>
      </c>
      <c r="AB156" s="1940">
        <f>SUM(AB134:AB155)</f>
        <v>7</v>
      </c>
      <c r="AC156" s="1219">
        <f>SUM(AC134:AC155)</f>
        <v>6</v>
      </c>
      <c r="AD156" s="1947">
        <f t="shared" si="183"/>
        <v>1</v>
      </c>
      <c r="AE156" s="1949">
        <f>SUM(S156,V156,Y156,AB156)</f>
        <v>195</v>
      </c>
      <c r="AF156" s="1883">
        <f>SUM(T156,W156,Z156,AC156)</f>
        <v>202</v>
      </c>
      <c r="AG156" s="1884">
        <f>AE156-AF156</f>
        <v>-7</v>
      </c>
      <c r="AI156" s="1939" t="s">
        <v>152</v>
      </c>
      <c r="AJ156" s="1945">
        <f>SUM(AJ134:AJ155)</f>
        <v>20</v>
      </c>
      <c r="AK156" s="1219">
        <f>SUM(AK134:AK155)</f>
        <v>6</v>
      </c>
      <c r="AL156" s="1884">
        <f>AJ156-AK156</f>
        <v>14</v>
      </c>
      <c r="AM156" s="1940">
        <f>SUM(AM134:AM155)</f>
        <v>18</v>
      </c>
      <c r="AN156" s="1219">
        <f>SUM(AN134:AN155)</f>
        <v>15</v>
      </c>
      <c r="AO156" s="1947">
        <f>AM156-AN156</f>
        <v>3</v>
      </c>
      <c r="AP156" s="1945">
        <f>SUM(AP134:AP155)</f>
        <v>112</v>
      </c>
      <c r="AQ156" s="1219">
        <f>SUM(AQ134:AQ155)</f>
        <v>121</v>
      </c>
      <c r="AR156" s="1884">
        <f>AP156-AQ156</f>
        <v>-9</v>
      </c>
      <c r="AS156" s="1940">
        <f>SUM(AS134:AS155)</f>
        <v>18</v>
      </c>
      <c r="AT156" s="1219">
        <f>SUM(AT134:AT155)</f>
        <v>2</v>
      </c>
      <c r="AU156" s="1947">
        <f t="shared" si="186"/>
        <v>16</v>
      </c>
      <c r="AV156" s="1949">
        <f>SUM(AJ156,AM156,AP156,AS156)</f>
        <v>168</v>
      </c>
      <c r="AW156" s="1883">
        <f>SUM(AK156,AN156,AQ156,AT156)</f>
        <v>144</v>
      </c>
      <c r="AX156" s="1884">
        <f>AV156-AW156</f>
        <v>24</v>
      </c>
      <c r="AZ156" s="1939" t="s">
        <v>152</v>
      </c>
      <c r="BA156" s="1945">
        <f>SUM(BA134:BA155)</f>
        <v>25</v>
      </c>
      <c r="BB156" s="1219">
        <f>SUM(BB134:BB155)</f>
        <v>28</v>
      </c>
      <c r="BC156" s="1884">
        <f>BA156-BB156</f>
        <v>-3</v>
      </c>
      <c r="BD156" s="1940">
        <f>SUM(BD134:BD155)</f>
        <v>23</v>
      </c>
      <c r="BE156" s="1219">
        <f>SUM(BE134:BE155)</f>
        <v>67</v>
      </c>
      <c r="BF156" s="1947">
        <f>BD156-BE156</f>
        <v>-44</v>
      </c>
      <c r="BG156" s="1945">
        <f>SUM(BG134:BG155)</f>
        <v>107</v>
      </c>
      <c r="BH156" s="1219">
        <f>SUM(BH134:BH155)</f>
        <v>136</v>
      </c>
      <c r="BI156" s="1884">
        <f>BG156-BH156</f>
        <v>-29</v>
      </c>
      <c r="BJ156" s="1940">
        <f>SUM(BJ134:BJ155)</f>
        <v>6</v>
      </c>
      <c r="BK156" s="1219">
        <f>SUM(BK134:BK155)</f>
        <v>6</v>
      </c>
      <c r="BL156" s="1947">
        <f t="shared" si="189"/>
        <v>0</v>
      </c>
      <c r="BM156" s="1949">
        <f>SUM(BA156,BD156,BG156,BJ156)</f>
        <v>161</v>
      </c>
      <c r="BN156" s="1883">
        <f>SUM(BB156,BE156,BH156,BK156)</f>
        <v>237</v>
      </c>
      <c r="BO156" s="1884">
        <f>BM156-BN156</f>
        <v>-76</v>
      </c>
    </row>
    <row r="157" spans="1:67">
      <c r="A157" s="245"/>
    </row>
    <row r="158" spans="1:67" ht="13.5" thickBot="1">
      <c r="A158" s="245"/>
    </row>
    <row r="159" spans="1:67" ht="48" thickBot="1">
      <c r="A159" s="881" t="s">
        <v>733</v>
      </c>
      <c r="B159" s="882" t="s">
        <v>160</v>
      </c>
      <c r="C159" s="883" t="s">
        <v>160</v>
      </c>
      <c r="D159" s="884"/>
      <c r="E159" s="882" t="s">
        <v>161</v>
      </c>
      <c r="F159" s="883" t="s">
        <v>162</v>
      </c>
      <c r="G159" s="884"/>
      <c r="H159" s="882" t="s">
        <v>163</v>
      </c>
      <c r="I159" s="883" t="s">
        <v>163</v>
      </c>
      <c r="J159" s="884"/>
      <c r="K159" s="883" t="s">
        <v>164</v>
      </c>
      <c r="L159" s="883" t="s">
        <v>164</v>
      </c>
      <c r="M159" s="884"/>
      <c r="N159" s="882" t="s">
        <v>152</v>
      </c>
      <c r="O159" s="883" t="s">
        <v>152</v>
      </c>
      <c r="P159" s="885"/>
      <c r="R159" s="881" t="s">
        <v>833</v>
      </c>
      <c r="S159" s="882" t="s">
        <v>160</v>
      </c>
      <c r="T159" s="883" t="s">
        <v>160</v>
      </c>
      <c r="U159" s="884"/>
      <c r="V159" s="882" t="s">
        <v>161</v>
      </c>
      <c r="W159" s="883" t="s">
        <v>162</v>
      </c>
      <c r="X159" s="884"/>
      <c r="Y159" s="882" t="s">
        <v>163</v>
      </c>
      <c r="Z159" s="883" t="s">
        <v>163</v>
      </c>
      <c r="AA159" s="884"/>
      <c r="AB159" s="883" t="s">
        <v>164</v>
      </c>
      <c r="AC159" s="883" t="s">
        <v>164</v>
      </c>
      <c r="AD159" s="884"/>
      <c r="AE159" s="882" t="s">
        <v>152</v>
      </c>
      <c r="AF159" s="883" t="s">
        <v>152</v>
      </c>
      <c r="AG159" s="885"/>
      <c r="AI159" s="881" t="s">
        <v>754</v>
      </c>
      <c r="AJ159" s="882" t="s">
        <v>160</v>
      </c>
      <c r="AK159" s="883" t="s">
        <v>160</v>
      </c>
      <c r="AL159" s="1854"/>
      <c r="AM159" s="882" t="s">
        <v>161</v>
      </c>
      <c r="AN159" s="883" t="s">
        <v>162</v>
      </c>
      <c r="AO159" s="1854"/>
      <c r="AP159" s="882" t="s">
        <v>163</v>
      </c>
      <c r="AQ159" s="883" t="s">
        <v>163</v>
      </c>
      <c r="AR159" s="1854"/>
      <c r="AS159" s="883" t="s">
        <v>164</v>
      </c>
      <c r="AT159" s="883" t="s">
        <v>164</v>
      </c>
      <c r="AU159" s="1854"/>
      <c r="AV159" s="882" t="s">
        <v>152</v>
      </c>
      <c r="AW159" s="883" t="s">
        <v>152</v>
      </c>
      <c r="AX159" s="1856"/>
      <c r="AZ159" s="1934" t="s">
        <v>761</v>
      </c>
      <c r="BA159" s="882" t="s">
        <v>160</v>
      </c>
      <c r="BB159" s="883" t="s">
        <v>160</v>
      </c>
      <c r="BC159" s="1854"/>
      <c r="BD159" s="883" t="s">
        <v>161</v>
      </c>
      <c r="BE159" s="883" t="s">
        <v>162</v>
      </c>
      <c r="BF159" s="1946"/>
      <c r="BG159" s="882" t="s">
        <v>163</v>
      </c>
      <c r="BH159" s="883" t="s">
        <v>163</v>
      </c>
      <c r="BI159" s="1854"/>
      <c r="BJ159" s="883" t="s">
        <v>164</v>
      </c>
      <c r="BK159" s="883" t="s">
        <v>164</v>
      </c>
      <c r="BL159" s="1946"/>
      <c r="BM159" s="882" t="s">
        <v>152</v>
      </c>
      <c r="BN159" s="883" t="s">
        <v>152</v>
      </c>
      <c r="BO159" s="1856"/>
    </row>
    <row r="160" spans="1:67" ht="45.75" thickBot="1">
      <c r="A160" s="2460" t="s">
        <v>612</v>
      </c>
      <c r="B160" s="474" t="s">
        <v>165</v>
      </c>
      <c r="C160" s="583" t="s">
        <v>166</v>
      </c>
      <c r="D160" s="476" t="s">
        <v>167</v>
      </c>
      <c r="E160" s="474" t="s">
        <v>165</v>
      </c>
      <c r="F160" s="475" t="s">
        <v>166</v>
      </c>
      <c r="G160" s="476" t="s">
        <v>167</v>
      </c>
      <c r="H160" s="474" t="s">
        <v>165</v>
      </c>
      <c r="I160" s="475" t="s">
        <v>166</v>
      </c>
      <c r="J160" s="476" t="s">
        <v>167</v>
      </c>
      <c r="K160" s="474" t="s">
        <v>165</v>
      </c>
      <c r="L160" s="475" t="s">
        <v>166</v>
      </c>
      <c r="M160" s="476" t="s">
        <v>167</v>
      </c>
      <c r="N160" s="474" t="s">
        <v>165</v>
      </c>
      <c r="O160" s="583" t="s">
        <v>166</v>
      </c>
      <c r="P160" s="476" t="s">
        <v>157</v>
      </c>
      <c r="R160" s="2460" t="s">
        <v>612</v>
      </c>
      <c r="S160" s="474" t="s">
        <v>165</v>
      </c>
      <c r="T160" s="583" t="s">
        <v>166</v>
      </c>
      <c r="U160" s="476" t="s">
        <v>167</v>
      </c>
      <c r="V160" s="474" t="s">
        <v>165</v>
      </c>
      <c r="W160" s="475" t="s">
        <v>166</v>
      </c>
      <c r="X160" s="476" t="s">
        <v>167</v>
      </c>
      <c r="Y160" s="474" t="s">
        <v>165</v>
      </c>
      <c r="Z160" s="475" t="s">
        <v>166</v>
      </c>
      <c r="AA160" s="476" t="s">
        <v>167</v>
      </c>
      <c r="AB160" s="474" t="s">
        <v>165</v>
      </c>
      <c r="AC160" s="475" t="s">
        <v>166</v>
      </c>
      <c r="AD160" s="476" t="s">
        <v>167</v>
      </c>
      <c r="AE160" s="474" t="s">
        <v>165</v>
      </c>
      <c r="AF160" s="583" t="s">
        <v>166</v>
      </c>
      <c r="AG160" s="476" t="s">
        <v>157</v>
      </c>
      <c r="AI160" s="2460" t="s">
        <v>612</v>
      </c>
      <c r="AJ160" s="474" t="s">
        <v>165</v>
      </c>
      <c r="AK160" s="583" t="s">
        <v>166</v>
      </c>
      <c r="AL160" s="1855" t="s">
        <v>167</v>
      </c>
      <c r="AM160" s="474" t="s">
        <v>165</v>
      </c>
      <c r="AN160" s="475" t="s">
        <v>166</v>
      </c>
      <c r="AO160" s="1855" t="s">
        <v>167</v>
      </c>
      <c r="AP160" s="474" t="s">
        <v>165</v>
      </c>
      <c r="AQ160" s="475" t="s">
        <v>166</v>
      </c>
      <c r="AR160" s="1855" t="s">
        <v>167</v>
      </c>
      <c r="AS160" s="474" t="s">
        <v>165</v>
      </c>
      <c r="AT160" s="475" t="s">
        <v>166</v>
      </c>
      <c r="AU160" s="1855" t="s">
        <v>167</v>
      </c>
      <c r="AV160" s="474" t="s">
        <v>165</v>
      </c>
      <c r="AW160" s="583" t="s">
        <v>166</v>
      </c>
      <c r="AX160" s="1855" t="s">
        <v>157</v>
      </c>
      <c r="AZ160" s="2317" t="s">
        <v>612</v>
      </c>
      <c r="BA160" s="474" t="s">
        <v>165</v>
      </c>
      <c r="BB160" s="583" t="s">
        <v>166</v>
      </c>
      <c r="BC160" s="1855" t="s">
        <v>167</v>
      </c>
      <c r="BD160" s="475" t="s">
        <v>165</v>
      </c>
      <c r="BE160" s="475" t="s">
        <v>166</v>
      </c>
      <c r="BF160" s="583" t="s">
        <v>167</v>
      </c>
      <c r="BG160" s="474" t="s">
        <v>165</v>
      </c>
      <c r="BH160" s="475" t="s">
        <v>166</v>
      </c>
      <c r="BI160" s="1855" t="s">
        <v>167</v>
      </c>
      <c r="BJ160" s="475" t="s">
        <v>165</v>
      </c>
      <c r="BK160" s="475" t="s">
        <v>166</v>
      </c>
      <c r="BL160" s="583" t="s">
        <v>167</v>
      </c>
      <c r="BM160" s="474" t="s">
        <v>165</v>
      </c>
      <c r="BN160" s="583" t="s">
        <v>166</v>
      </c>
      <c r="BO160" s="1855" t="s">
        <v>157</v>
      </c>
    </row>
    <row r="161" spans="1:67">
      <c r="A161" s="1526" t="s">
        <v>433</v>
      </c>
      <c r="B161" s="2318">
        <v>1</v>
      </c>
      <c r="C161" s="2318">
        <v>1</v>
      </c>
      <c r="D161" s="2318">
        <f>B161-C161</f>
        <v>0</v>
      </c>
      <c r="E161" s="2318">
        <v>0</v>
      </c>
      <c r="F161" s="2318">
        <v>2</v>
      </c>
      <c r="G161" s="2318">
        <f>E161-F161</f>
        <v>-2</v>
      </c>
      <c r="H161" s="2318">
        <v>54</v>
      </c>
      <c r="I161" s="2318">
        <v>101</v>
      </c>
      <c r="J161" s="2318">
        <f>H161-I161</f>
        <v>-47</v>
      </c>
      <c r="K161" s="2318">
        <v>0</v>
      </c>
      <c r="L161" s="2318">
        <v>2</v>
      </c>
      <c r="M161" s="2318">
        <f>K161-L161</f>
        <v>-2</v>
      </c>
      <c r="N161" s="2321">
        <f>B161+E161+H161+K161</f>
        <v>55</v>
      </c>
      <c r="O161" s="2321">
        <f>C161+F161+I161+L161</f>
        <v>106</v>
      </c>
      <c r="P161" s="1527">
        <f>N161-O161</f>
        <v>-51</v>
      </c>
      <c r="R161" s="1526" t="s">
        <v>433</v>
      </c>
      <c r="S161" s="2318">
        <v>0</v>
      </c>
      <c r="T161" s="2318">
        <v>1</v>
      </c>
      <c r="U161" s="2318">
        <f>S161-T161</f>
        <v>-1</v>
      </c>
      <c r="V161" s="2318">
        <v>0</v>
      </c>
      <c r="W161" s="2318">
        <v>0</v>
      </c>
      <c r="X161" s="2318">
        <f>V161-W161</f>
        <v>0</v>
      </c>
      <c r="Y161" s="2318">
        <v>27</v>
      </c>
      <c r="Z161" s="2318">
        <v>10</v>
      </c>
      <c r="AA161" s="2318">
        <f>Y161-Z161</f>
        <v>17</v>
      </c>
      <c r="AB161" s="2318">
        <v>0</v>
      </c>
      <c r="AC161" s="2318">
        <v>0</v>
      </c>
      <c r="AD161" s="2318">
        <f>AB161-AC161</f>
        <v>0</v>
      </c>
      <c r="AE161" s="2321">
        <f>S161+V161+Y161+AB161</f>
        <v>27</v>
      </c>
      <c r="AF161" s="2321">
        <f>T161+W161+Z161+AC161</f>
        <v>11</v>
      </c>
      <c r="AG161" s="1527">
        <f>AE161-AF161</f>
        <v>16</v>
      </c>
      <c r="AI161" s="1526" t="s">
        <v>433</v>
      </c>
      <c r="AJ161" s="2318">
        <v>0</v>
      </c>
      <c r="AK161" s="2318">
        <v>0</v>
      </c>
      <c r="AL161" s="2318">
        <f>AJ161-AK161</f>
        <v>0</v>
      </c>
      <c r="AM161" s="2318">
        <v>2</v>
      </c>
      <c r="AN161" s="2318">
        <v>0</v>
      </c>
      <c r="AO161" s="2318">
        <f>AM161-AN161</f>
        <v>2</v>
      </c>
      <c r="AP161" s="2318">
        <v>4</v>
      </c>
      <c r="AQ161" s="2318">
        <v>15</v>
      </c>
      <c r="AR161" s="2318">
        <f>AP161-AQ161</f>
        <v>-11</v>
      </c>
      <c r="AS161" s="2318">
        <v>0</v>
      </c>
      <c r="AT161" s="2318">
        <v>0</v>
      </c>
      <c r="AU161" s="2318">
        <f>AS161-AT161</f>
        <v>0</v>
      </c>
      <c r="AV161" s="2321">
        <f>SUM(AJ161,AM161,AP161,AS161)</f>
        <v>6</v>
      </c>
      <c r="AW161" s="2321">
        <f>SUM(AK161,AN161,AQ161,AT161)</f>
        <v>15</v>
      </c>
      <c r="AX161" s="1527">
        <f>AV161-AW161</f>
        <v>-9</v>
      </c>
      <c r="AZ161" s="795" t="s">
        <v>433</v>
      </c>
      <c r="BA161" s="1941">
        <v>0</v>
      </c>
      <c r="BB161" s="2318">
        <v>0</v>
      </c>
      <c r="BC161" s="1942">
        <f>BA161-BB161</f>
        <v>0</v>
      </c>
      <c r="BD161" s="2319">
        <v>0</v>
      </c>
      <c r="BE161" s="2318">
        <v>1</v>
      </c>
      <c r="BF161" s="2320">
        <f>BD161-BE161</f>
        <v>-1</v>
      </c>
      <c r="BG161" s="1941">
        <v>9</v>
      </c>
      <c r="BH161" s="2318">
        <v>19</v>
      </c>
      <c r="BI161" s="1942">
        <f>BG161-BH161</f>
        <v>-10</v>
      </c>
      <c r="BJ161" s="2319">
        <v>0</v>
      </c>
      <c r="BK161" s="2318">
        <v>0</v>
      </c>
      <c r="BL161" s="2320">
        <f>BJ161-BK161</f>
        <v>0</v>
      </c>
      <c r="BM161" s="1948">
        <f>SUM(BA161,BD161,BG161,BJ161)</f>
        <v>9</v>
      </c>
      <c r="BN161" s="2321">
        <f>SUM(BB161,BE161,BH161,BK161)</f>
        <v>20</v>
      </c>
      <c r="BO161" s="1527">
        <f>BM161-BN161</f>
        <v>-11</v>
      </c>
    </row>
    <row r="162" spans="1:67">
      <c r="A162" s="878" t="s">
        <v>434</v>
      </c>
      <c r="B162" s="1214">
        <v>0</v>
      </c>
      <c r="C162" s="1214">
        <v>0</v>
      </c>
      <c r="D162" s="1214">
        <f t="shared" ref="D162:D183" si="190">B162-C162</f>
        <v>0</v>
      </c>
      <c r="E162" s="1214">
        <v>0</v>
      </c>
      <c r="F162" s="1214">
        <v>1</v>
      </c>
      <c r="G162" s="1214">
        <f t="shared" ref="G162:G183" si="191">E162-F162</f>
        <v>-1</v>
      </c>
      <c r="H162" s="1214">
        <v>0</v>
      </c>
      <c r="I162" s="1214">
        <v>1</v>
      </c>
      <c r="J162" s="1214">
        <f t="shared" ref="J162:J183" si="192">H162-I162</f>
        <v>-1</v>
      </c>
      <c r="K162" s="1214">
        <v>0</v>
      </c>
      <c r="L162" s="1214">
        <v>0</v>
      </c>
      <c r="M162" s="1214">
        <f t="shared" ref="M162:M183" si="193">K162-L162</f>
        <v>0</v>
      </c>
      <c r="N162" s="1215">
        <f t="shared" ref="N162:O182" si="194">B162+E162+H162+K162</f>
        <v>0</v>
      </c>
      <c r="O162" s="1215">
        <f t="shared" si="194"/>
        <v>2</v>
      </c>
      <c r="P162" s="1216">
        <f t="shared" ref="P162:P183" si="195">N162-O162</f>
        <v>-2</v>
      </c>
      <c r="R162" s="878" t="s">
        <v>434</v>
      </c>
      <c r="S162" s="1214">
        <v>0</v>
      </c>
      <c r="T162" s="1214">
        <v>0</v>
      </c>
      <c r="U162" s="1214">
        <f t="shared" ref="U162:U183" si="196">S162-T162</f>
        <v>0</v>
      </c>
      <c r="V162" s="1214">
        <v>0</v>
      </c>
      <c r="W162" s="1214">
        <v>0</v>
      </c>
      <c r="X162" s="1214">
        <f t="shared" ref="X162:X182" si="197">V162-W162</f>
        <v>0</v>
      </c>
      <c r="Y162" s="1214">
        <v>0</v>
      </c>
      <c r="Z162" s="1214">
        <v>0</v>
      </c>
      <c r="AA162" s="1214">
        <f t="shared" ref="AA162:AA183" si="198">Y162-Z162</f>
        <v>0</v>
      </c>
      <c r="AB162" s="1214">
        <v>0</v>
      </c>
      <c r="AC162" s="1214">
        <v>0</v>
      </c>
      <c r="AD162" s="1214">
        <f t="shared" ref="AD162:AD182" si="199">AB162-AC162</f>
        <v>0</v>
      </c>
      <c r="AE162" s="1215">
        <f t="shared" ref="AE162:AF177" si="200">S162+V162+Y162+AB162</f>
        <v>0</v>
      </c>
      <c r="AF162" s="1215">
        <f t="shared" si="200"/>
        <v>0</v>
      </c>
      <c r="AG162" s="1216">
        <f t="shared" ref="AG162:AG183" si="201">AE162-AF162</f>
        <v>0</v>
      </c>
      <c r="AI162" s="878" t="s">
        <v>434</v>
      </c>
      <c r="AJ162" s="1214">
        <v>0</v>
      </c>
      <c r="AK162" s="1214">
        <v>0</v>
      </c>
      <c r="AL162" s="2318">
        <f t="shared" ref="AL162:AL182" si="202">AJ162-AK162</f>
        <v>0</v>
      </c>
      <c r="AM162" s="1214">
        <v>0</v>
      </c>
      <c r="AN162" s="1214">
        <v>1</v>
      </c>
      <c r="AO162" s="2318">
        <f t="shared" ref="AO162:AO182" si="203">AM162-AN162</f>
        <v>-1</v>
      </c>
      <c r="AP162" s="1214">
        <v>0</v>
      </c>
      <c r="AQ162" s="1214">
        <v>0</v>
      </c>
      <c r="AR162" s="2318">
        <f t="shared" ref="AR162:AR181" si="204">AP162-AQ162</f>
        <v>0</v>
      </c>
      <c r="AS162" s="1214">
        <v>0</v>
      </c>
      <c r="AT162" s="1214">
        <v>0</v>
      </c>
      <c r="AU162" s="2318">
        <f t="shared" ref="AU162:AU183" si="205">AS162-AT162</f>
        <v>0</v>
      </c>
      <c r="AV162" s="2321">
        <f t="shared" ref="AV162:AW177" si="206">SUM(AJ162,AM162,AP162,AS162)</f>
        <v>0</v>
      </c>
      <c r="AW162" s="2321">
        <f t="shared" si="206"/>
        <v>1</v>
      </c>
      <c r="AX162" s="1527">
        <f t="shared" ref="AX162" si="207">AV162-AW162</f>
        <v>-1</v>
      </c>
      <c r="AZ162" s="1935" t="s">
        <v>434</v>
      </c>
      <c r="BA162" s="1943">
        <v>0</v>
      </c>
      <c r="BB162" s="1214">
        <v>0</v>
      </c>
      <c r="BC162" s="1942">
        <f t="shared" ref="BC162:BC182" si="208">BA162-BB162</f>
        <v>0</v>
      </c>
      <c r="BD162" s="2457">
        <v>0</v>
      </c>
      <c r="BE162" s="1214">
        <v>1</v>
      </c>
      <c r="BF162" s="2320">
        <f t="shared" ref="BF162:BF182" si="209">BD162-BE162</f>
        <v>-1</v>
      </c>
      <c r="BG162" s="1943">
        <v>0</v>
      </c>
      <c r="BH162" s="1214">
        <v>0</v>
      </c>
      <c r="BI162" s="1942">
        <f t="shared" ref="BI162:BI181" si="210">BG162-BH162</f>
        <v>0</v>
      </c>
      <c r="BJ162" s="2457">
        <v>0</v>
      </c>
      <c r="BK162" s="1214">
        <v>0</v>
      </c>
      <c r="BL162" s="2320">
        <f t="shared" ref="BL162:BL183" si="211">BJ162-BK162</f>
        <v>0</v>
      </c>
      <c r="BM162" s="1948">
        <f t="shared" ref="BM162:BN177" si="212">SUM(BA162,BD162,BG162,BJ162)</f>
        <v>0</v>
      </c>
      <c r="BN162" s="2321">
        <f t="shared" si="212"/>
        <v>1</v>
      </c>
      <c r="BO162" s="1527">
        <f t="shared" ref="BO162" si="213">BM162-BN162</f>
        <v>-1</v>
      </c>
    </row>
    <row r="163" spans="1:67">
      <c r="A163" s="878" t="s">
        <v>435</v>
      </c>
      <c r="B163" s="1214">
        <v>1</v>
      </c>
      <c r="C163" s="1214">
        <v>2</v>
      </c>
      <c r="D163" s="1214">
        <f t="shared" si="190"/>
        <v>-1</v>
      </c>
      <c r="E163" s="1214">
        <v>1</v>
      </c>
      <c r="F163" s="1214">
        <v>4</v>
      </c>
      <c r="G163" s="1214">
        <f t="shared" si="191"/>
        <v>-3</v>
      </c>
      <c r="H163" s="1214">
        <v>9</v>
      </c>
      <c r="I163" s="1214">
        <v>22</v>
      </c>
      <c r="J163" s="1214">
        <f t="shared" si="192"/>
        <v>-13</v>
      </c>
      <c r="K163" s="1214">
        <v>0</v>
      </c>
      <c r="L163" s="1214">
        <v>1</v>
      </c>
      <c r="M163" s="1214">
        <f t="shared" si="193"/>
        <v>-1</v>
      </c>
      <c r="N163" s="1215">
        <f t="shared" si="194"/>
        <v>11</v>
      </c>
      <c r="O163" s="1215">
        <f t="shared" si="194"/>
        <v>29</v>
      </c>
      <c r="P163" s="1216">
        <f t="shared" si="195"/>
        <v>-18</v>
      </c>
      <c r="R163" s="878" t="s">
        <v>435</v>
      </c>
      <c r="S163" s="1214">
        <v>2</v>
      </c>
      <c r="T163" s="1214">
        <v>1</v>
      </c>
      <c r="U163" s="1214">
        <f t="shared" si="196"/>
        <v>1</v>
      </c>
      <c r="V163" s="1214">
        <v>1</v>
      </c>
      <c r="W163" s="1214">
        <v>1</v>
      </c>
      <c r="X163" s="1214">
        <f t="shared" si="197"/>
        <v>0</v>
      </c>
      <c r="Y163" s="1214">
        <v>2</v>
      </c>
      <c r="Z163" s="1214">
        <v>9</v>
      </c>
      <c r="AA163" s="1214">
        <f t="shared" si="198"/>
        <v>-7</v>
      </c>
      <c r="AB163" s="1214">
        <v>0</v>
      </c>
      <c r="AC163" s="1214">
        <v>0</v>
      </c>
      <c r="AD163" s="1214">
        <f t="shared" si="199"/>
        <v>0</v>
      </c>
      <c r="AE163" s="1215">
        <f t="shared" si="200"/>
        <v>5</v>
      </c>
      <c r="AF163" s="1215">
        <f t="shared" si="200"/>
        <v>11</v>
      </c>
      <c r="AG163" s="1216">
        <f t="shared" si="201"/>
        <v>-6</v>
      </c>
      <c r="AI163" s="878" t="s">
        <v>435</v>
      </c>
      <c r="AJ163" s="1214">
        <v>0</v>
      </c>
      <c r="AK163" s="1214">
        <v>2</v>
      </c>
      <c r="AL163" s="2318">
        <f t="shared" si="202"/>
        <v>-2</v>
      </c>
      <c r="AM163" s="1214">
        <v>0</v>
      </c>
      <c r="AN163" s="1214">
        <v>1</v>
      </c>
      <c r="AO163" s="2318">
        <f t="shared" si="203"/>
        <v>-1</v>
      </c>
      <c r="AP163" s="1214">
        <v>4</v>
      </c>
      <c r="AQ163" s="1214">
        <v>5</v>
      </c>
      <c r="AR163" s="2318">
        <f t="shared" si="204"/>
        <v>-1</v>
      </c>
      <c r="AS163" s="1214">
        <v>0</v>
      </c>
      <c r="AT163" s="1214">
        <v>0</v>
      </c>
      <c r="AU163" s="2318">
        <f t="shared" si="205"/>
        <v>0</v>
      </c>
      <c r="AV163" s="2321">
        <f t="shared" si="206"/>
        <v>4</v>
      </c>
      <c r="AW163" s="2321">
        <f t="shared" si="206"/>
        <v>8</v>
      </c>
      <c r="AX163" s="1527">
        <f>AV163-AW163</f>
        <v>-4</v>
      </c>
      <c r="AZ163" s="1935" t="s">
        <v>435</v>
      </c>
      <c r="BA163" s="1943">
        <v>0</v>
      </c>
      <c r="BB163" s="1214">
        <v>3</v>
      </c>
      <c r="BC163" s="1942">
        <f t="shared" si="208"/>
        <v>-3</v>
      </c>
      <c r="BD163" s="2457">
        <v>1</v>
      </c>
      <c r="BE163" s="1214">
        <v>7</v>
      </c>
      <c r="BF163" s="2320">
        <f t="shared" si="209"/>
        <v>-6</v>
      </c>
      <c r="BG163" s="1943">
        <v>2</v>
      </c>
      <c r="BH163" s="1214">
        <v>12</v>
      </c>
      <c r="BI163" s="1942">
        <f t="shared" si="210"/>
        <v>-10</v>
      </c>
      <c r="BJ163" s="2457">
        <v>1</v>
      </c>
      <c r="BK163" s="1214">
        <v>0</v>
      </c>
      <c r="BL163" s="2320">
        <f t="shared" si="211"/>
        <v>1</v>
      </c>
      <c r="BM163" s="1948">
        <f t="shared" si="212"/>
        <v>4</v>
      </c>
      <c r="BN163" s="2321">
        <f t="shared" si="212"/>
        <v>22</v>
      </c>
      <c r="BO163" s="1527">
        <f>BM163-BN163</f>
        <v>-18</v>
      </c>
    </row>
    <row r="164" spans="1:67" ht="22.5">
      <c r="A164" s="879" t="s">
        <v>436</v>
      </c>
      <c r="B164" s="1214">
        <v>0</v>
      </c>
      <c r="C164" s="1214">
        <v>0</v>
      </c>
      <c r="D164" s="1214">
        <f t="shared" si="190"/>
        <v>0</v>
      </c>
      <c r="E164" s="1214">
        <v>0</v>
      </c>
      <c r="F164" s="1214">
        <v>0</v>
      </c>
      <c r="G164" s="1214">
        <f t="shared" si="191"/>
        <v>0</v>
      </c>
      <c r="H164" s="1214">
        <v>0</v>
      </c>
      <c r="I164" s="1214">
        <v>1</v>
      </c>
      <c r="J164" s="1214">
        <f t="shared" si="192"/>
        <v>-1</v>
      </c>
      <c r="K164" s="1214">
        <v>0</v>
      </c>
      <c r="L164" s="1214">
        <v>0</v>
      </c>
      <c r="M164" s="1214">
        <f t="shared" si="193"/>
        <v>0</v>
      </c>
      <c r="N164" s="1215">
        <f t="shared" si="194"/>
        <v>0</v>
      </c>
      <c r="O164" s="1215">
        <f t="shared" si="194"/>
        <v>1</v>
      </c>
      <c r="P164" s="1216">
        <f t="shared" si="195"/>
        <v>-1</v>
      </c>
      <c r="R164" s="879" t="s">
        <v>436</v>
      </c>
      <c r="S164" s="1214">
        <v>1</v>
      </c>
      <c r="T164" s="1214">
        <v>0</v>
      </c>
      <c r="U164" s="1214">
        <f t="shared" si="196"/>
        <v>1</v>
      </c>
      <c r="V164" s="1214">
        <v>0</v>
      </c>
      <c r="W164" s="1214">
        <v>0</v>
      </c>
      <c r="X164" s="1214">
        <f t="shared" si="197"/>
        <v>0</v>
      </c>
      <c r="Y164" s="1214">
        <v>1</v>
      </c>
      <c r="Z164" s="1214">
        <v>0</v>
      </c>
      <c r="AA164" s="1214">
        <f t="shared" si="198"/>
        <v>1</v>
      </c>
      <c r="AB164" s="1214">
        <v>0</v>
      </c>
      <c r="AC164" s="1214">
        <v>0</v>
      </c>
      <c r="AD164" s="1214">
        <f t="shared" si="199"/>
        <v>0</v>
      </c>
      <c r="AE164" s="1215">
        <f t="shared" si="200"/>
        <v>2</v>
      </c>
      <c r="AF164" s="1215">
        <f t="shared" si="200"/>
        <v>0</v>
      </c>
      <c r="AG164" s="1216">
        <f t="shared" si="201"/>
        <v>2</v>
      </c>
      <c r="AI164" s="879" t="s">
        <v>436</v>
      </c>
      <c r="AJ164" s="1214">
        <v>1</v>
      </c>
      <c r="AK164" s="1214">
        <v>0</v>
      </c>
      <c r="AL164" s="2318">
        <f t="shared" si="202"/>
        <v>1</v>
      </c>
      <c r="AM164" s="1214">
        <v>0</v>
      </c>
      <c r="AN164" s="1214">
        <v>0</v>
      </c>
      <c r="AO164" s="2318">
        <f t="shared" si="203"/>
        <v>0</v>
      </c>
      <c r="AP164" s="1214">
        <v>0</v>
      </c>
      <c r="AQ164" s="1214">
        <v>0</v>
      </c>
      <c r="AR164" s="2318">
        <f t="shared" si="204"/>
        <v>0</v>
      </c>
      <c r="AS164" s="1214">
        <v>0</v>
      </c>
      <c r="AT164" s="1214">
        <v>0</v>
      </c>
      <c r="AU164" s="2318">
        <f t="shared" si="205"/>
        <v>0</v>
      </c>
      <c r="AV164" s="2321">
        <f t="shared" si="206"/>
        <v>1</v>
      </c>
      <c r="AW164" s="2321">
        <f t="shared" si="206"/>
        <v>0</v>
      </c>
      <c r="AX164" s="1527">
        <f t="shared" ref="AX164:AX167" si="214">AV164-AW164</f>
        <v>1</v>
      </c>
      <c r="AZ164" s="1936" t="s">
        <v>436</v>
      </c>
      <c r="BA164" s="1943">
        <v>0</v>
      </c>
      <c r="BB164" s="1214">
        <v>0</v>
      </c>
      <c r="BC164" s="1942">
        <f t="shared" si="208"/>
        <v>0</v>
      </c>
      <c r="BD164" s="2457">
        <v>0</v>
      </c>
      <c r="BE164" s="1214">
        <v>0</v>
      </c>
      <c r="BF164" s="2320">
        <f t="shared" si="209"/>
        <v>0</v>
      </c>
      <c r="BG164" s="1943">
        <v>0</v>
      </c>
      <c r="BH164" s="1214">
        <v>0</v>
      </c>
      <c r="BI164" s="1942">
        <f t="shared" si="210"/>
        <v>0</v>
      </c>
      <c r="BJ164" s="2457">
        <v>0</v>
      </c>
      <c r="BK164" s="1214">
        <v>0</v>
      </c>
      <c r="BL164" s="2320">
        <f t="shared" si="211"/>
        <v>0</v>
      </c>
      <c r="BM164" s="1948">
        <f t="shared" si="212"/>
        <v>0</v>
      </c>
      <c r="BN164" s="2321">
        <f t="shared" si="212"/>
        <v>0</v>
      </c>
      <c r="BO164" s="1527">
        <f t="shared" ref="BO164:BO167" si="215">BM164-BN164</f>
        <v>0</v>
      </c>
    </row>
    <row r="165" spans="1:67" ht="22.5">
      <c r="A165" s="879" t="s">
        <v>437</v>
      </c>
      <c r="B165" s="1214">
        <v>0</v>
      </c>
      <c r="C165" s="1214">
        <v>0</v>
      </c>
      <c r="D165" s="1214">
        <f t="shared" si="190"/>
        <v>0</v>
      </c>
      <c r="E165" s="1214">
        <v>0</v>
      </c>
      <c r="F165" s="1214">
        <v>0</v>
      </c>
      <c r="G165" s="1214">
        <f t="shared" si="191"/>
        <v>0</v>
      </c>
      <c r="H165" s="1214">
        <v>0</v>
      </c>
      <c r="I165" s="1214">
        <v>0</v>
      </c>
      <c r="J165" s="1214">
        <f t="shared" si="192"/>
        <v>0</v>
      </c>
      <c r="K165" s="1214">
        <v>0</v>
      </c>
      <c r="L165" s="1214">
        <v>0</v>
      </c>
      <c r="M165" s="1214">
        <f t="shared" si="193"/>
        <v>0</v>
      </c>
      <c r="N165" s="1215">
        <f t="shared" si="194"/>
        <v>0</v>
      </c>
      <c r="O165" s="1215">
        <f t="shared" si="194"/>
        <v>0</v>
      </c>
      <c r="P165" s="1216">
        <f t="shared" si="195"/>
        <v>0</v>
      </c>
      <c r="R165" s="879" t="s">
        <v>437</v>
      </c>
      <c r="S165" s="1214">
        <v>0</v>
      </c>
      <c r="T165" s="1214">
        <v>1</v>
      </c>
      <c r="U165" s="1214">
        <f t="shared" si="196"/>
        <v>-1</v>
      </c>
      <c r="V165" s="1214">
        <v>0</v>
      </c>
      <c r="W165" s="1214">
        <v>0</v>
      </c>
      <c r="X165" s="1214">
        <f t="shared" si="197"/>
        <v>0</v>
      </c>
      <c r="Y165" s="1214">
        <v>0</v>
      </c>
      <c r="Z165" s="1214">
        <v>0</v>
      </c>
      <c r="AA165" s="1214">
        <f t="shared" si="198"/>
        <v>0</v>
      </c>
      <c r="AB165" s="1214">
        <v>0</v>
      </c>
      <c r="AC165" s="1214">
        <v>0</v>
      </c>
      <c r="AD165" s="1214">
        <f t="shared" si="199"/>
        <v>0</v>
      </c>
      <c r="AE165" s="1215">
        <f t="shared" si="200"/>
        <v>0</v>
      </c>
      <c r="AF165" s="1215">
        <f t="shared" si="200"/>
        <v>1</v>
      </c>
      <c r="AG165" s="1216">
        <f t="shared" si="201"/>
        <v>-1</v>
      </c>
      <c r="AI165" s="879" t="s">
        <v>437</v>
      </c>
      <c r="AJ165" s="1214">
        <v>0</v>
      </c>
      <c r="AK165" s="1214">
        <v>0</v>
      </c>
      <c r="AL165" s="2318">
        <f t="shared" si="202"/>
        <v>0</v>
      </c>
      <c r="AM165" s="1214">
        <v>0</v>
      </c>
      <c r="AN165" s="1214">
        <v>0</v>
      </c>
      <c r="AO165" s="2318">
        <f t="shared" si="203"/>
        <v>0</v>
      </c>
      <c r="AP165" s="1214">
        <v>0</v>
      </c>
      <c r="AQ165" s="1214">
        <v>0</v>
      </c>
      <c r="AR165" s="2318">
        <f t="shared" si="204"/>
        <v>0</v>
      </c>
      <c r="AS165" s="1214">
        <v>0</v>
      </c>
      <c r="AT165" s="1214">
        <v>0</v>
      </c>
      <c r="AU165" s="2318">
        <f t="shared" si="205"/>
        <v>0</v>
      </c>
      <c r="AV165" s="2321">
        <f>SUM(AJ165,AM165,AP165,AS165)</f>
        <v>0</v>
      </c>
      <c r="AW165" s="2321">
        <f t="shared" si="206"/>
        <v>0</v>
      </c>
      <c r="AX165" s="1527">
        <f t="shared" si="214"/>
        <v>0</v>
      </c>
      <c r="AZ165" s="1936" t="s">
        <v>437</v>
      </c>
      <c r="BA165" s="1943">
        <v>0</v>
      </c>
      <c r="BB165" s="1214">
        <v>0</v>
      </c>
      <c r="BC165" s="1942">
        <f t="shared" si="208"/>
        <v>0</v>
      </c>
      <c r="BD165" s="2457">
        <v>0</v>
      </c>
      <c r="BE165" s="1214">
        <v>0</v>
      </c>
      <c r="BF165" s="2320">
        <f t="shared" si="209"/>
        <v>0</v>
      </c>
      <c r="BG165" s="1943">
        <v>0</v>
      </c>
      <c r="BH165" s="1214">
        <v>0</v>
      </c>
      <c r="BI165" s="1942">
        <f t="shared" si="210"/>
        <v>0</v>
      </c>
      <c r="BJ165" s="2457">
        <v>0</v>
      </c>
      <c r="BK165" s="1214">
        <v>0</v>
      </c>
      <c r="BL165" s="2320">
        <f t="shared" si="211"/>
        <v>0</v>
      </c>
      <c r="BM165" s="1948">
        <f>SUM(BA165,BD165,BG165,BJ165)</f>
        <v>0</v>
      </c>
      <c r="BN165" s="2321">
        <f t="shared" si="212"/>
        <v>0</v>
      </c>
      <c r="BO165" s="1527">
        <f t="shared" si="215"/>
        <v>0</v>
      </c>
    </row>
    <row r="166" spans="1:67">
      <c r="A166" s="886" t="s">
        <v>438</v>
      </c>
      <c r="B166" s="1214">
        <v>4</v>
      </c>
      <c r="C166" s="1214">
        <v>4</v>
      </c>
      <c r="D166" s="1214">
        <f t="shared" si="190"/>
        <v>0</v>
      </c>
      <c r="E166" s="1214">
        <v>5</v>
      </c>
      <c r="F166" s="1214">
        <v>1</v>
      </c>
      <c r="G166" s="1214">
        <f t="shared" si="191"/>
        <v>4</v>
      </c>
      <c r="H166" s="1214">
        <v>38</v>
      </c>
      <c r="I166" s="1214">
        <v>81</v>
      </c>
      <c r="J166" s="1214">
        <f t="shared" si="192"/>
        <v>-43</v>
      </c>
      <c r="K166" s="1214">
        <v>0</v>
      </c>
      <c r="L166" s="1214">
        <v>0</v>
      </c>
      <c r="M166" s="1214">
        <f t="shared" si="193"/>
        <v>0</v>
      </c>
      <c r="N166" s="1215">
        <f t="shared" si="194"/>
        <v>47</v>
      </c>
      <c r="O166" s="1215">
        <f t="shared" si="194"/>
        <v>86</v>
      </c>
      <c r="P166" s="1216">
        <f t="shared" si="195"/>
        <v>-39</v>
      </c>
      <c r="R166" s="886" t="s">
        <v>438</v>
      </c>
      <c r="S166" s="1214">
        <v>2</v>
      </c>
      <c r="T166" s="1214">
        <v>2</v>
      </c>
      <c r="U166" s="1214">
        <f t="shared" si="196"/>
        <v>0</v>
      </c>
      <c r="V166" s="1214">
        <v>0</v>
      </c>
      <c r="W166" s="1214">
        <v>2</v>
      </c>
      <c r="X166" s="1214">
        <f t="shared" si="197"/>
        <v>-2</v>
      </c>
      <c r="Y166" s="1214">
        <v>36</v>
      </c>
      <c r="Z166" s="1214">
        <v>35</v>
      </c>
      <c r="AA166" s="1214">
        <f t="shared" si="198"/>
        <v>1</v>
      </c>
      <c r="AB166" s="1214">
        <v>0</v>
      </c>
      <c r="AC166" s="1214">
        <v>0</v>
      </c>
      <c r="AD166" s="1214">
        <f t="shared" si="199"/>
        <v>0</v>
      </c>
      <c r="AE166" s="1215">
        <f t="shared" si="200"/>
        <v>38</v>
      </c>
      <c r="AF166" s="1215">
        <f t="shared" si="200"/>
        <v>39</v>
      </c>
      <c r="AG166" s="1216">
        <f t="shared" si="201"/>
        <v>-1</v>
      </c>
      <c r="AI166" s="886" t="s">
        <v>438</v>
      </c>
      <c r="AJ166" s="1214">
        <v>1</v>
      </c>
      <c r="AK166" s="1214">
        <v>3</v>
      </c>
      <c r="AL166" s="2318">
        <f t="shared" si="202"/>
        <v>-2</v>
      </c>
      <c r="AM166" s="1214">
        <v>1</v>
      </c>
      <c r="AN166" s="1214">
        <v>2</v>
      </c>
      <c r="AO166" s="2318">
        <f t="shared" si="203"/>
        <v>-1</v>
      </c>
      <c r="AP166" s="1214">
        <v>17</v>
      </c>
      <c r="AQ166" s="1214">
        <v>23</v>
      </c>
      <c r="AR166" s="2318">
        <f t="shared" si="204"/>
        <v>-6</v>
      </c>
      <c r="AS166" s="1214">
        <v>0</v>
      </c>
      <c r="AT166" s="1214">
        <v>0</v>
      </c>
      <c r="AU166" s="2318">
        <f t="shared" si="205"/>
        <v>0</v>
      </c>
      <c r="AV166" s="2321">
        <f>SUM(AJ166,AM166,AP166,AS166)</f>
        <v>19</v>
      </c>
      <c r="AW166" s="2321">
        <f t="shared" si="206"/>
        <v>28</v>
      </c>
      <c r="AX166" s="1527">
        <f t="shared" si="214"/>
        <v>-9</v>
      </c>
      <c r="AZ166" s="1937" t="s">
        <v>438</v>
      </c>
      <c r="BA166" s="1943">
        <v>1</v>
      </c>
      <c r="BB166" s="1214">
        <v>7</v>
      </c>
      <c r="BC166" s="1942">
        <f t="shared" si="208"/>
        <v>-6</v>
      </c>
      <c r="BD166" s="2457">
        <v>2</v>
      </c>
      <c r="BE166" s="1214">
        <v>8</v>
      </c>
      <c r="BF166" s="2320">
        <f t="shared" si="209"/>
        <v>-6</v>
      </c>
      <c r="BG166" s="1943">
        <v>9</v>
      </c>
      <c r="BH166" s="1214">
        <v>32</v>
      </c>
      <c r="BI166" s="1942">
        <f t="shared" si="210"/>
        <v>-23</v>
      </c>
      <c r="BJ166" s="2457">
        <v>2</v>
      </c>
      <c r="BK166" s="1214">
        <v>1</v>
      </c>
      <c r="BL166" s="2320">
        <f t="shared" si="211"/>
        <v>1</v>
      </c>
      <c r="BM166" s="1948">
        <f>SUM(BA166,BD166,BG166,BJ166)</f>
        <v>14</v>
      </c>
      <c r="BN166" s="2321">
        <f t="shared" si="212"/>
        <v>48</v>
      </c>
      <c r="BO166" s="1527">
        <f t="shared" si="215"/>
        <v>-34</v>
      </c>
    </row>
    <row r="167" spans="1:67" ht="22.5">
      <c r="A167" s="887" t="s">
        <v>439</v>
      </c>
      <c r="B167" s="1214">
        <v>1</v>
      </c>
      <c r="C167" s="1214">
        <v>7</v>
      </c>
      <c r="D167" s="1214">
        <f t="shared" si="190"/>
        <v>-6</v>
      </c>
      <c r="E167" s="1214">
        <v>5</v>
      </c>
      <c r="F167" s="1214">
        <v>6</v>
      </c>
      <c r="G167" s="1214">
        <f t="shared" si="191"/>
        <v>-1</v>
      </c>
      <c r="H167" s="1214">
        <v>38</v>
      </c>
      <c r="I167" s="1214">
        <v>70</v>
      </c>
      <c r="J167" s="1214">
        <f t="shared" si="192"/>
        <v>-32</v>
      </c>
      <c r="K167" s="1214">
        <v>0</v>
      </c>
      <c r="L167" s="1214">
        <v>0</v>
      </c>
      <c r="M167" s="1214">
        <f t="shared" si="193"/>
        <v>0</v>
      </c>
      <c r="N167" s="1215">
        <f t="shared" si="194"/>
        <v>44</v>
      </c>
      <c r="O167" s="1215">
        <f t="shared" si="194"/>
        <v>83</v>
      </c>
      <c r="P167" s="1216">
        <f t="shared" si="195"/>
        <v>-39</v>
      </c>
      <c r="R167" s="887" t="s">
        <v>439</v>
      </c>
      <c r="S167" s="1214">
        <v>1</v>
      </c>
      <c r="T167" s="1214">
        <v>2</v>
      </c>
      <c r="U167" s="1214">
        <f t="shared" si="196"/>
        <v>-1</v>
      </c>
      <c r="V167" s="1214">
        <v>0</v>
      </c>
      <c r="W167" s="1214">
        <v>1</v>
      </c>
      <c r="X167" s="1214">
        <f t="shared" si="197"/>
        <v>-1</v>
      </c>
      <c r="Y167" s="1214">
        <v>25</v>
      </c>
      <c r="Z167" s="1214">
        <v>30</v>
      </c>
      <c r="AA167" s="1214">
        <f t="shared" si="198"/>
        <v>-5</v>
      </c>
      <c r="AB167" s="1214">
        <v>0</v>
      </c>
      <c r="AC167" s="1214">
        <v>2</v>
      </c>
      <c r="AD167" s="1214">
        <f t="shared" si="199"/>
        <v>-2</v>
      </c>
      <c r="AE167" s="1215">
        <f t="shared" si="200"/>
        <v>26</v>
      </c>
      <c r="AF167" s="1215">
        <f t="shared" si="200"/>
        <v>35</v>
      </c>
      <c r="AG167" s="1216">
        <f t="shared" si="201"/>
        <v>-9</v>
      </c>
      <c r="AI167" s="887" t="s">
        <v>439</v>
      </c>
      <c r="AJ167" s="1214">
        <v>1</v>
      </c>
      <c r="AK167" s="1214">
        <v>1</v>
      </c>
      <c r="AL167" s="2318">
        <f t="shared" si="202"/>
        <v>0</v>
      </c>
      <c r="AM167" s="1214">
        <v>0</v>
      </c>
      <c r="AN167" s="1214">
        <v>9</v>
      </c>
      <c r="AO167" s="2318">
        <f t="shared" si="203"/>
        <v>-9</v>
      </c>
      <c r="AP167" s="1214">
        <v>24</v>
      </c>
      <c r="AQ167" s="1214">
        <v>28</v>
      </c>
      <c r="AR167" s="2318">
        <f t="shared" si="204"/>
        <v>-4</v>
      </c>
      <c r="AS167" s="1214">
        <v>0</v>
      </c>
      <c r="AT167" s="1214">
        <v>0</v>
      </c>
      <c r="AU167" s="2318">
        <f t="shared" si="205"/>
        <v>0</v>
      </c>
      <c r="AV167" s="2321">
        <f>SUM(AJ167,AM167,AP167,AS167)</f>
        <v>25</v>
      </c>
      <c r="AW167" s="2321">
        <f t="shared" si="206"/>
        <v>38</v>
      </c>
      <c r="AX167" s="1527">
        <f t="shared" si="214"/>
        <v>-13</v>
      </c>
      <c r="AZ167" s="1938" t="s">
        <v>439</v>
      </c>
      <c r="BA167" s="1943">
        <v>3</v>
      </c>
      <c r="BB167" s="1214">
        <v>3</v>
      </c>
      <c r="BC167" s="1942">
        <f t="shared" si="208"/>
        <v>0</v>
      </c>
      <c r="BD167" s="2457">
        <v>3</v>
      </c>
      <c r="BE167" s="1214">
        <v>17</v>
      </c>
      <c r="BF167" s="2320">
        <f t="shared" si="209"/>
        <v>-14</v>
      </c>
      <c r="BG167" s="1943">
        <v>25</v>
      </c>
      <c r="BH167" s="1214">
        <v>40</v>
      </c>
      <c r="BI167" s="1942">
        <f t="shared" si="210"/>
        <v>-15</v>
      </c>
      <c r="BJ167" s="2457">
        <v>0</v>
      </c>
      <c r="BK167" s="1214">
        <v>0</v>
      </c>
      <c r="BL167" s="2320">
        <f t="shared" si="211"/>
        <v>0</v>
      </c>
      <c r="BM167" s="1948">
        <f>SUM(BA167,BD167,BG167,BJ167)</f>
        <v>31</v>
      </c>
      <c r="BN167" s="2321">
        <f t="shared" si="212"/>
        <v>60</v>
      </c>
      <c r="BO167" s="1527">
        <f t="shared" si="215"/>
        <v>-29</v>
      </c>
    </row>
    <row r="168" spans="1:67">
      <c r="A168" s="878" t="s">
        <v>440</v>
      </c>
      <c r="B168" s="1214">
        <v>0</v>
      </c>
      <c r="C168" s="1214">
        <v>2</v>
      </c>
      <c r="D168" s="1214">
        <f t="shared" si="190"/>
        <v>-2</v>
      </c>
      <c r="E168" s="1214">
        <v>0</v>
      </c>
      <c r="F168" s="1214">
        <v>1</v>
      </c>
      <c r="G168" s="1214">
        <f t="shared" si="191"/>
        <v>-1</v>
      </c>
      <c r="H168" s="1214">
        <v>10</v>
      </c>
      <c r="I168" s="1214">
        <v>9</v>
      </c>
      <c r="J168" s="1214">
        <f t="shared" si="192"/>
        <v>1</v>
      </c>
      <c r="K168" s="1214">
        <v>0</v>
      </c>
      <c r="L168" s="1214">
        <v>0</v>
      </c>
      <c r="M168" s="1214">
        <f t="shared" si="193"/>
        <v>0</v>
      </c>
      <c r="N168" s="1215">
        <f t="shared" si="194"/>
        <v>10</v>
      </c>
      <c r="O168" s="1215">
        <f t="shared" si="194"/>
        <v>12</v>
      </c>
      <c r="P168" s="1216">
        <f t="shared" si="195"/>
        <v>-2</v>
      </c>
      <c r="R168" s="878" t="s">
        <v>440</v>
      </c>
      <c r="S168" s="1214">
        <v>0</v>
      </c>
      <c r="T168" s="1214">
        <v>0</v>
      </c>
      <c r="U168" s="1214">
        <f t="shared" si="196"/>
        <v>0</v>
      </c>
      <c r="V168" s="1214">
        <v>0</v>
      </c>
      <c r="W168" s="1214">
        <v>0</v>
      </c>
      <c r="X168" s="1214">
        <f t="shared" si="197"/>
        <v>0</v>
      </c>
      <c r="Y168" s="1214">
        <v>2</v>
      </c>
      <c r="Z168" s="1214">
        <v>2</v>
      </c>
      <c r="AA168" s="1214">
        <f t="shared" si="198"/>
        <v>0</v>
      </c>
      <c r="AB168" s="1214">
        <v>0</v>
      </c>
      <c r="AC168" s="1214">
        <v>0</v>
      </c>
      <c r="AD168" s="1214">
        <f t="shared" si="199"/>
        <v>0</v>
      </c>
      <c r="AE168" s="1215">
        <f t="shared" si="200"/>
        <v>2</v>
      </c>
      <c r="AF168" s="1215">
        <f t="shared" si="200"/>
        <v>2</v>
      </c>
      <c r="AG168" s="1216">
        <f t="shared" si="201"/>
        <v>0</v>
      </c>
      <c r="AI168" s="878" t="s">
        <v>440</v>
      </c>
      <c r="AJ168" s="1214">
        <v>0</v>
      </c>
      <c r="AK168" s="1214">
        <v>0</v>
      </c>
      <c r="AL168" s="2318">
        <f t="shared" si="202"/>
        <v>0</v>
      </c>
      <c r="AM168" s="1214">
        <v>0</v>
      </c>
      <c r="AN168" s="1214">
        <v>0</v>
      </c>
      <c r="AO168" s="2318">
        <f t="shared" si="203"/>
        <v>0</v>
      </c>
      <c r="AP168" s="1214">
        <v>1</v>
      </c>
      <c r="AQ168" s="1214">
        <v>6</v>
      </c>
      <c r="AR168" s="2318">
        <f t="shared" si="204"/>
        <v>-5</v>
      </c>
      <c r="AS168" s="1214">
        <v>0</v>
      </c>
      <c r="AT168" s="1214">
        <v>0</v>
      </c>
      <c r="AU168" s="2318">
        <f t="shared" si="205"/>
        <v>0</v>
      </c>
      <c r="AV168" s="2321">
        <f>SUM(AJ168,AM168,AP168,AS168)</f>
        <v>1</v>
      </c>
      <c r="AW168" s="2321">
        <f t="shared" si="206"/>
        <v>6</v>
      </c>
      <c r="AX168" s="1527">
        <f>AV168-AW168</f>
        <v>-5</v>
      </c>
      <c r="AZ168" s="1935" t="s">
        <v>440</v>
      </c>
      <c r="BA168" s="1943">
        <v>0</v>
      </c>
      <c r="BB168" s="1214">
        <v>0</v>
      </c>
      <c r="BC168" s="1942">
        <f t="shared" si="208"/>
        <v>0</v>
      </c>
      <c r="BD168" s="2457">
        <v>1</v>
      </c>
      <c r="BE168" s="1214">
        <v>0</v>
      </c>
      <c r="BF168" s="2320">
        <f t="shared" si="209"/>
        <v>1</v>
      </c>
      <c r="BG168" s="1943">
        <v>0</v>
      </c>
      <c r="BH168" s="1214">
        <v>5</v>
      </c>
      <c r="BI168" s="1942">
        <f t="shared" si="210"/>
        <v>-5</v>
      </c>
      <c r="BJ168" s="2457">
        <v>0</v>
      </c>
      <c r="BK168" s="1214">
        <v>1</v>
      </c>
      <c r="BL168" s="2320">
        <f t="shared" si="211"/>
        <v>-1</v>
      </c>
      <c r="BM168" s="1948">
        <f>SUM(BA168,BD168,BG168,BJ168)</f>
        <v>1</v>
      </c>
      <c r="BN168" s="2321">
        <f t="shared" si="212"/>
        <v>6</v>
      </c>
      <c r="BO168" s="1527">
        <f>BM168-BN168</f>
        <v>-5</v>
      </c>
    </row>
    <row r="169" spans="1:67">
      <c r="A169" s="878" t="s">
        <v>441</v>
      </c>
      <c r="B169" s="1214">
        <v>3</v>
      </c>
      <c r="C169" s="1214">
        <v>3</v>
      </c>
      <c r="D169" s="1214">
        <f t="shared" si="190"/>
        <v>0</v>
      </c>
      <c r="E169" s="1214">
        <v>4</v>
      </c>
      <c r="F169" s="1214">
        <v>6</v>
      </c>
      <c r="G169" s="1214">
        <f t="shared" si="191"/>
        <v>-2</v>
      </c>
      <c r="H169" s="1214">
        <v>12</v>
      </c>
      <c r="I169" s="1214">
        <v>19</v>
      </c>
      <c r="J169" s="1214">
        <f t="shared" si="192"/>
        <v>-7</v>
      </c>
      <c r="K169" s="1214">
        <v>0</v>
      </c>
      <c r="L169" s="1214">
        <v>0</v>
      </c>
      <c r="M169" s="1214">
        <f t="shared" si="193"/>
        <v>0</v>
      </c>
      <c r="N169" s="1215">
        <f t="shared" si="194"/>
        <v>19</v>
      </c>
      <c r="O169" s="1215">
        <f t="shared" si="194"/>
        <v>28</v>
      </c>
      <c r="P169" s="1216">
        <f t="shared" si="195"/>
        <v>-9</v>
      </c>
      <c r="R169" s="878" t="s">
        <v>441</v>
      </c>
      <c r="S169" s="1214">
        <v>1</v>
      </c>
      <c r="T169" s="1214">
        <v>0</v>
      </c>
      <c r="U169" s="1214">
        <f t="shared" si="196"/>
        <v>1</v>
      </c>
      <c r="V169" s="1214">
        <v>8</v>
      </c>
      <c r="W169" s="1214">
        <v>2</v>
      </c>
      <c r="X169" s="1214">
        <f t="shared" si="197"/>
        <v>6</v>
      </c>
      <c r="Y169" s="1214">
        <v>20</v>
      </c>
      <c r="Z169" s="1214">
        <v>14</v>
      </c>
      <c r="AA169" s="1214">
        <f t="shared" si="198"/>
        <v>6</v>
      </c>
      <c r="AB169" s="1214">
        <v>0</v>
      </c>
      <c r="AC169" s="1214">
        <v>0</v>
      </c>
      <c r="AD169" s="1214">
        <f t="shared" si="199"/>
        <v>0</v>
      </c>
      <c r="AE169" s="1215">
        <f t="shared" si="200"/>
        <v>29</v>
      </c>
      <c r="AF169" s="1215">
        <f t="shared" si="200"/>
        <v>16</v>
      </c>
      <c r="AG169" s="1216">
        <f t="shared" si="201"/>
        <v>13</v>
      </c>
      <c r="AI169" s="878" t="s">
        <v>441</v>
      </c>
      <c r="AJ169" s="1214">
        <v>3</v>
      </c>
      <c r="AK169" s="1214">
        <v>3</v>
      </c>
      <c r="AL169" s="2318">
        <f t="shared" si="202"/>
        <v>0</v>
      </c>
      <c r="AM169" s="1214">
        <v>1</v>
      </c>
      <c r="AN169" s="1214">
        <v>4</v>
      </c>
      <c r="AO169" s="2318">
        <f t="shared" si="203"/>
        <v>-3</v>
      </c>
      <c r="AP169" s="1214">
        <v>14</v>
      </c>
      <c r="AQ169" s="1214">
        <v>20</v>
      </c>
      <c r="AR169" s="2318">
        <f t="shared" si="204"/>
        <v>-6</v>
      </c>
      <c r="AS169" s="1214">
        <v>1</v>
      </c>
      <c r="AT169" s="1214">
        <v>0</v>
      </c>
      <c r="AU169" s="2318">
        <f t="shared" si="205"/>
        <v>1</v>
      </c>
      <c r="AV169" s="2321">
        <f>SUM(AJ169,AM169,AP169,AS169)</f>
        <v>19</v>
      </c>
      <c r="AW169" s="2321">
        <f t="shared" si="206"/>
        <v>27</v>
      </c>
      <c r="AX169" s="1527">
        <f t="shared" ref="AX169:AX181" si="216">AV169-AW169</f>
        <v>-8</v>
      </c>
      <c r="AZ169" s="1935" t="s">
        <v>441</v>
      </c>
      <c r="BA169" s="1943">
        <v>3</v>
      </c>
      <c r="BB169" s="1214">
        <v>0</v>
      </c>
      <c r="BC169" s="1942">
        <f t="shared" si="208"/>
        <v>3</v>
      </c>
      <c r="BD169" s="2457">
        <v>3</v>
      </c>
      <c r="BE169" s="1214">
        <v>15</v>
      </c>
      <c r="BF169" s="2320">
        <f t="shared" si="209"/>
        <v>-12</v>
      </c>
      <c r="BG169" s="1943">
        <v>17</v>
      </c>
      <c r="BH169" s="1214">
        <v>21</v>
      </c>
      <c r="BI169" s="1942">
        <f t="shared" si="210"/>
        <v>-4</v>
      </c>
      <c r="BJ169" s="2457">
        <v>0</v>
      </c>
      <c r="BK169" s="1214">
        <v>0</v>
      </c>
      <c r="BL169" s="2320">
        <f t="shared" si="211"/>
        <v>0</v>
      </c>
      <c r="BM169" s="1948">
        <f>SUM(BA169,BD169,BG169,BJ169)</f>
        <v>23</v>
      </c>
      <c r="BN169" s="2321">
        <f t="shared" si="212"/>
        <v>36</v>
      </c>
      <c r="BO169" s="1527">
        <f t="shared" ref="BO169:BO181" si="217">BM169-BN169</f>
        <v>-13</v>
      </c>
    </row>
    <row r="170" spans="1:67">
      <c r="A170" s="878" t="s">
        <v>442</v>
      </c>
      <c r="B170" s="1214">
        <v>0</v>
      </c>
      <c r="C170" s="1214">
        <v>0</v>
      </c>
      <c r="D170" s="1214">
        <f t="shared" si="190"/>
        <v>0</v>
      </c>
      <c r="E170" s="1214">
        <v>0</v>
      </c>
      <c r="F170" s="1214">
        <v>1</v>
      </c>
      <c r="G170" s="1214">
        <f t="shared" si="191"/>
        <v>-1</v>
      </c>
      <c r="H170" s="1214">
        <v>4</v>
      </c>
      <c r="I170" s="1214">
        <v>1</v>
      </c>
      <c r="J170" s="1214">
        <f t="shared" si="192"/>
        <v>3</v>
      </c>
      <c r="K170" s="1214">
        <v>0</v>
      </c>
      <c r="L170" s="1214">
        <v>1</v>
      </c>
      <c r="M170" s="1214">
        <f t="shared" si="193"/>
        <v>-1</v>
      </c>
      <c r="N170" s="1215">
        <f t="shared" si="194"/>
        <v>4</v>
      </c>
      <c r="O170" s="1215">
        <f t="shared" si="194"/>
        <v>3</v>
      </c>
      <c r="P170" s="1216">
        <f t="shared" si="195"/>
        <v>1</v>
      </c>
      <c r="R170" s="878" t="s">
        <v>442</v>
      </c>
      <c r="S170" s="1214">
        <v>0</v>
      </c>
      <c r="T170" s="1214">
        <v>0</v>
      </c>
      <c r="U170" s="1214">
        <f t="shared" si="196"/>
        <v>0</v>
      </c>
      <c r="V170" s="1214">
        <v>0</v>
      </c>
      <c r="W170" s="1214">
        <v>0</v>
      </c>
      <c r="X170" s="1214">
        <f t="shared" si="197"/>
        <v>0</v>
      </c>
      <c r="Y170" s="1214">
        <v>1</v>
      </c>
      <c r="Z170" s="1214">
        <v>0</v>
      </c>
      <c r="AA170" s="1214">
        <f t="shared" si="198"/>
        <v>1</v>
      </c>
      <c r="AB170" s="1214">
        <v>0</v>
      </c>
      <c r="AC170" s="1214">
        <v>0</v>
      </c>
      <c r="AD170" s="1214">
        <f t="shared" si="199"/>
        <v>0</v>
      </c>
      <c r="AE170" s="1215">
        <f t="shared" si="200"/>
        <v>1</v>
      </c>
      <c r="AF170" s="1215">
        <f t="shared" si="200"/>
        <v>0</v>
      </c>
      <c r="AG170" s="1216">
        <f t="shared" si="201"/>
        <v>1</v>
      </c>
      <c r="AI170" s="878" t="s">
        <v>442</v>
      </c>
      <c r="AJ170" s="1214">
        <v>0</v>
      </c>
      <c r="AK170" s="1214">
        <v>0</v>
      </c>
      <c r="AL170" s="2318">
        <f t="shared" si="202"/>
        <v>0</v>
      </c>
      <c r="AM170" s="1214">
        <v>0</v>
      </c>
      <c r="AN170" s="1214">
        <v>0</v>
      </c>
      <c r="AO170" s="2318">
        <f t="shared" si="203"/>
        <v>0</v>
      </c>
      <c r="AP170" s="1214">
        <v>1</v>
      </c>
      <c r="AQ170" s="1214">
        <v>1</v>
      </c>
      <c r="AR170" s="2318">
        <f t="shared" si="204"/>
        <v>0</v>
      </c>
      <c r="AS170" s="1214">
        <v>0</v>
      </c>
      <c r="AT170" s="1214">
        <v>0</v>
      </c>
      <c r="AU170" s="2318">
        <f t="shared" si="205"/>
        <v>0</v>
      </c>
      <c r="AV170" s="2321">
        <f t="shared" ref="AV170:AW182" si="218">SUM(AJ170,AM170,AP170,AS170)</f>
        <v>1</v>
      </c>
      <c r="AW170" s="2321">
        <f t="shared" si="206"/>
        <v>1</v>
      </c>
      <c r="AX170" s="1527">
        <f t="shared" si="216"/>
        <v>0</v>
      </c>
      <c r="AZ170" s="1935" t="s">
        <v>442</v>
      </c>
      <c r="BA170" s="1943">
        <v>0</v>
      </c>
      <c r="BB170" s="1214">
        <v>1</v>
      </c>
      <c r="BC170" s="1942">
        <f t="shared" si="208"/>
        <v>-1</v>
      </c>
      <c r="BD170" s="2457">
        <v>2</v>
      </c>
      <c r="BE170" s="1214">
        <v>2</v>
      </c>
      <c r="BF170" s="2320">
        <f t="shared" si="209"/>
        <v>0</v>
      </c>
      <c r="BG170" s="1943">
        <v>1</v>
      </c>
      <c r="BH170" s="1214">
        <v>1</v>
      </c>
      <c r="BI170" s="1942">
        <f t="shared" si="210"/>
        <v>0</v>
      </c>
      <c r="BJ170" s="2457">
        <v>0</v>
      </c>
      <c r="BK170" s="1214">
        <v>0</v>
      </c>
      <c r="BL170" s="2320">
        <f t="shared" si="211"/>
        <v>0</v>
      </c>
      <c r="BM170" s="1948">
        <f t="shared" ref="BM170:BN182" si="219">SUM(BA170,BD170,BG170,BJ170)</f>
        <v>3</v>
      </c>
      <c r="BN170" s="2321">
        <f t="shared" si="212"/>
        <v>4</v>
      </c>
      <c r="BO170" s="1527">
        <f t="shared" si="217"/>
        <v>-1</v>
      </c>
    </row>
    <row r="171" spans="1:67">
      <c r="A171" s="878" t="s">
        <v>443</v>
      </c>
      <c r="B171" s="1214">
        <v>0</v>
      </c>
      <c r="C171" s="1214">
        <v>0</v>
      </c>
      <c r="D171" s="1214">
        <f t="shared" si="190"/>
        <v>0</v>
      </c>
      <c r="E171" s="1214">
        <v>0</v>
      </c>
      <c r="F171" s="1214">
        <v>2</v>
      </c>
      <c r="G171" s="1214">
        <f t="shared" si="191"/>
        <v>-2</v>
      </c>
      <c r="H171" s="1214">
        <v>5</v>
      </c>
      <c r="I171" s="1214">
        <v>8</v>
      </c>
      <c r="J171" s="1214">
        <f t="shared" si="192"/>
        <v>-3</v>
      </c>
      <c r="K171" s="1214">
        <v>0</v>
      </c>
      <c r="L171" s="1214">
        <v>0</v>
      </c>
      <c r="M171" s="1214">
        <f t="shared" si="193"/>
        <v>0</v>
      </c>
      <c r="N171" s="1215">
        <f t="shared" si="194"/>
        <v>5</v>
      </c>
      <c r="O171" s="1215">
        <f t="shared" si="194"/>
        <v>10</v>
      </c>
      <c r="P171" s="1216">
        <f t="shared" si="195"/>
        <v>-5</v>
      </c>
      <c r="R171" s="878" t="s">
        <v>443</v>
      </c>
      <c r="S171" s="1214">
        <v>0</v>
      </c>
      <c r="T171" s="1214">
        <v>0</v>
      </c>
      <c r="U171" s="1214">
        <f t="shared" si="196"/>
        <v>0</v>
      </c>
      <c r="V171" s="1214">
        <v>0</v>
      </c>
      <c r="W171" s="1214">
        <v>0</v>
      </c>
      <c r="X171" s="1214">
        <f t="shared" si="197"/>
        <v>0</v>
      </c>
      <c r="Y171" s="1214">
        <v>5</v>
      </c>
      <c r="Z171" s="1214">
        <v>2</v>
      </c>
      <c r="AA171" s="1214">
        <f t="shared" si="198"/>
        <v>3</v>
      </c>
      <c r="AB171" s="1214">
        <v>0</v>
      </c>
      <c r="AC171" s="1214">
        <v>0</v>
      </c>
      <c r="AD171" s="1214">
        <f t="shared" si="199"/>
        <v>0</v>
      </c>
      <c r="AE171" s="1215">
        <f t="shared" si="200"/>
        <v>5</v>
      </c>
      <c r="AF171" s="1215">
        <f t="shared" si="200"/>
        <v>2</v>
      </c>
      <c r="AG171" s="1216">
        <f t="shared" si="201"/>
        <v>3</v>
      </c>
      <c r="AI171" s="878" t="s">
        <v>443</v>
      </c>
      <c r="AJ171" s="1214">
        <v>0</v>
      </c>
      <c r="AK171" s="1214">
        <v>1</v>
      </c>
      <c r="AL171" s="2318">
        <f t="shared" si="202"/>
        <v>-1</v>
      </c>
      <c r="AM171" s="1214">
        <v>0</v>
      </c>
      <c r="AN171" s="1214">
        <v>0</v>
      </c>
      <c r="AO171" s="2318">
        <f t="shared" si="203"/>
        <v>0</v>
      </c>
      <c r="AP171" s="1214">
        <v>8</v>
      </c>
      <c r="AQ171" s="1214">
        <v>4</v>
      </c>
      <c r="AR171" s="2318">
        <f t="shared" si="204"/>
        <v>4</v>
      </c>
      <c r="AS171" s="1214">
        <v>0</v>
      </c>
      <c r="AT171" s="1214">
        <v>0</v>
      </c>
      <c r="AU171" s="2318">
        <f t="shared" si="205"/>
        <v>0</v>
      </c>
      <c r="AV171" s="2321">
        <f t="shared" si="218"/>
        <v>8</v>
      </c>
      <c r="AW171" s="2321">
        <f t="shared" si="206"/>
        <v>5</v>
      </c>
      <c r="AX171" s="1527">
        <f t="shared" si="216"/>
        <v>3</v>
      </c>
      <c r="AZ171" s="1935" t="s">
        <v>443</v>
      </c>
      <c r="BA171" s="1943">
        <v>0</v>
      </c>
      <c r="BB171" s="1214">
        <v>0</v>
      </c>
      <c r="BC171" s="1942">
        <f t="shared" si="208"/>
        <v>0</v>
      </c>
      <c r="BD171" s="2457">
        <v>0</v>
      </c>
      <c r="BE171" s="1214">
        <v>2</v>
      </c>
      <c r="BF171" s="2320">
        <f t="shared" si="209"/>
        <v>-2</v>
      </c>
      <c r="BG171" s="1943">
        <v>6</v>
      </c>
      <c r="BH171" s="1214">
        <v>8</v>
      </c>
      <c r="BI171" s="1942">
        <f t="shared" si="210"/>
        <v>-2</v>
      </c>
      <c r="BJ171" s="2457">
        <v>0</v>
      </c>
      <c r="BK171" s="1214">
        <v>0</v>
      </c>
      <c r="BL171" s="2320">
        <f t="shared" si="211"/>
        <v>0</v>
      </c>
      <c r="BM171" s="1948">
        <f t="shared" si="219"/>
        <v>6</v>
      </c>
      <c r="BN171" s="2321">
        <f t="shared" si="212"/>
        <v>10</v>
      </c>
      <c r="BO171" s="1527">
        <f t="shared" si="217"/>
        <v>-4</v>
      </c>
    </row>
    <row r="172" spans="1:67">
      <c r="A172" s="878" t="s">
        <v>444</v>
      </c>
      <c r="B172" s="1214">
        <v>1</v>
      </c>
      <c r="C172" s="1214">
        <v>9</v>
      </c>
      <c r="D172" s="1214">
        <f t="shared" si="190"/>
        <v>-8</v>
      </c>
      <c r="E172" s="1214">
        <v>1</v>
      </c>
      <c r="F172" s="1214">
        <v>2</v>
      </c>
      <c r="G172" s="1214">
        <f t="shared" si="191"/>
        <v>-1</v>
      </c>
      <c r="H172" s="1214">
        <v>2</v>
      </c>
      <c r="I172" s="1214">
        <v>2</v>
      </c>
      <c r="J172" s="1214">
        <f t="shared" si="192"/>
        <v>0</v>
      </c>
      <c r="K172" s="1214">
        <v>0</v>
      </c>
      <c r="L172" s="1214">
        <v>0</v>
      </c>
      <c r="M172" s="1214">
        <f t="shared" si="193"/>
        <v>0</v>
      </c>
      <c r="N172" s="1215">
        <f t="shared" si="194"/>
        <v>4</v>
      </c>
      <c r="O172" s="1215">
        <f t="shared" si="194"/>
        <v>13</v>
      </c>
      <c r="P172" s="1216">
        <f t="shared" si="195"/>
        <v>-9</v>
      </c>
      <c r="R172" s="878" t="s">
        <v>444</v>
      </c>
      <c r="S172" s="1214">
        <v>2</v>
      </c>
      <c r="T172" s="1214">
        <v>1</v>
      </c>
      <c r="U172" s="1214">
        <f t="shared" si="196"/>
        <v>1</v>
      </c>
      <c r="V172" s="1214">
        <v>0</v>
      </c>
      <c r="W172" s="1214">
        <v>0</v>
      </c>
      <c r="X172" s="1214">
        <f t="shared" si="197"/>
        <v>0</v>
      </c>
      <c r="Y172" s="1214">
        <v>0</v>
      </c>
      <c r="Z172" s="1214">
        <v>1</v>
      </c>
      <c r="AA172" s="1214">
        <f t="shared" si="198"/>
        <v>-1</v>
      </c>
      <c r="AB172" s="1214">
        <v>0</v>
      </c>
      <c r="AC172" s="1214">
        <v>0</v>
      </c>
      <c r="AD172" s="1214">
        <f t="shared" si="199"/>
        <v>0</v>
      </c>
      <c r="AE172" s="1215">
        <f t="shared" si="200"/>
        <v>2</v>
      </c>
      <c r="AF172" s="1215">
        <f t="shared" si="200"/>
        <v>2</v>
      </c>
      <c r="AG172" s="1216">
        <f t="shared" si="201"/>
        <v>0</v>
      </c>
      <c r="AI172" s="878" t="s">
        <v>444</v>
      </c>
      <c r="AJ172" s="1214">
        <v>0</v>
      </c>
      <c r="AK172" s="1214">
        <v>0</v>
      </c>
      <c r="AL172" s="2318">
        <f t="shared" si="202"/>
        <v>0</v>
      </c>
      <c r="AM172" s="1214">
        <v>0</v>
      </c>
      <c r="AN172" s="1214">
        <v>2</v>
      </c>
      <c r="AO172" s="2318">
        <f t="shared" si="203"/>
        <v>-2</v>
      </c>
      <c r="AP172" s="1214">
        <v>1</v>
      </c>
      <c r="AQ172" s="1214">
        <v>1</v>
      </c>
      <c r="AR172" s="2318">
        <f t="shared" si="204"/>
        <v>0</v>
      </c>
      <c r="AS172" s="1214">
        <v>0</v>
      </c>
      <c r="AT172" s="1214">
        <v>0</v>
      </c>
      <c r="AU172" s="2318">
        <f t="shared" si="205"/>
        <v>0</v>
      </c>
      <c r="AV172" s="2321">
        <f t="shared" si="218"/>
        <v>1</v>
      </c>
      <c r="AW172" s="2321">
        <f t="shared" si="206"/>
        <v>3</v>
      </c>
      <c r="AX172" s="1527">
        <f t="shared" si="216"/>
        <v>-2</v>
      </c>
      <c r="AZ172" s="1935" t="s">
        <v>444</v>
      </c>
      <c r="BA172" s="1943">
        <v>1</v>
      </c>
      <c r="BB172" s="1214">
        <v>5</v>
      </c>
      <c r="BC172" s="1942">
        <f t="shared" si="208"/>
        <v>-4</v>
      </c>
      <c r="BD172" s="2457">
        <v>0</v>
      </c>
      <c r="BE172" s="1214">
        <v>2</v>
      </c>
      <c r="BF172" s="2320">
        <f t="shared" si="209"/>
        <v>-2</v>
      </c>
      <c r="BG172" s="1943">
        <v>0</v>
      </c>
      <c r="BH172" s="1214">
        <v>2</v>
      </c>
      <c r="BI172" s="1942">
        <f t="shared" si="210"/>
        <v>-2</v>
      </c>
      <c r="BJ172" s="2457">
        <v>0</v>
      </c>
      <c r="BK172" s="1214">
        <v>0</v>
      </c>
      <c r="BL172" s="2320">
        <f t="shared" si="211"/>
        <v>0</v>
      </c>
      <c r="BM172" s="1948">
        <f t="shared" si="219"/>
        <v>1</v>
      </c>
      <c r="BN172" s="2321">
        <f t="shared" si="212"/>
        <v>9</v>
      </c>
      <c r="BO172" s="1527">
        <f t="shared" si="217"/>
        <v>-8</v>
      </c>
    </row>
    <row r="173" spans="1:67">
      <c r="A173" s="878" t="s">
        <v>445</v>
      </c>
      <c r="B173" s="1214">
        <v>1</v>
      </c>
      <c r="C173" s="1214">
        <v>3</v>
      </c>
      <c r="D173" s="1214">
        <f t="shared" si="190"/>
        <v>-2</v>
      </c>
      <c r="E173" s="1214">
        <v>1</v>
      </c>
      <c r="F173" s="1214">
        <v>0</v>
      </c>
      <c r="G173" s="1214">
        <f t="shared" si="191"/>
        <v>1</v>
      </c>
      <c r="H173" s="1214">
        <v>8</v>
      </c>
      <c r="I173" s="1214">
        <v>8</v>
      </c>
      <c r="J173" s="1214">
        <f t="shared" si="192"/>
        <v>0</v>
      </c>
      <c r="K173" s="1214">
        <v>1</v>
      </c>
      <c r="L173" s="1214">
        <v>0</v>
      </c>
      <c r="M173" s="1214">
        <f t="shared" si="193"/>
        <v>1</v>
      </c>
      <c r="N173" s="1215">
        <f t="shared" si="194"/>
        <v>11</v>
      </c>
      <c r="O173" s="1215">
        <f t="shared" si="194"/>
        <v>11</v>
      </c>
      <c r="P173" s="1216">
        <f t="shared" si="195"/>
        <v>0</v>
      </c>
      <c r="R173" s="878" t="s">
        <v>445</v>
      </c>
      <c r="S173" s="1214">
        <v>1</v>
      </c>
      <c r="T173" s="1214">
        <v>1</v>
      </c>
      <c r="U173" s="1214">
        <f t="shared" si="196"/>
        <v>0</v>
      </c>
      <c r="V173" s="1214">
        <v>0</v>
      </c>
      <c r="W173" s="1214">
        <v>0</v>
      </c>
      <c r="X173" s="1214">
        <f t="shared" si="197"/>
        <v>0</v>
      </c>
      <c r="Y173" s="1214">
        <v>1</v>
      </c>
      <c r="Z173" s="1214">
        <v>2</v>
      </c>
      <c r="AA173" s="1214">
        <f t="shared" si="198"/>
        <v>-1</v>
      </c>
      <c r="AB173" s="1214">
        <v>0</v>
      </c>
      <c r="AC173" s="1214">
        <v>0</v>
      </c>
      <c r="AD173" s="1214">
        <f t="shared" si="199"/>
        <v>0</v>
      </c>
      <c r="AE173" s="1215">
        <f t="shared" si="200"/>
        <v>2</v>
      </c>
      <c r="AF173" s="1215">
        <f t="shared" si="200"/>
        <v>3</v>
      </c>
      <c r="AG173" s="1216">
        <f t="shared" si="201"/>
        <v>-1</v>
      </c>
      <c r="AI173" s="878" t="s">
        <v>445</v>
      </c>
      <c r="AJ173" s="1214">
        <v>1</v>
      </c>
      <c r="AK173" s="1214">
        <v>0</v>
      </c>
      <c r="AL173" s="2318">
        <f t="shared" si="202"/>
        <v>1</v>
      </c>
      <c r="AM173" s="1214">
        <v>0</v>
      </c>
      <c r="AN173" s="1214">
        <v>0</v>
      </c>
      <c r="AO173" s="2318">
        <f t="shared" si="203"/>
        <v>0</v>
      </c>
      <c r="AP173" s="1214">
        <v>0</v>
      </c>
      <c r="AQ173" s="1214">
        <v>2</v>
      </c>
      <c r="AR173" s="2318">
        <f t="shared" si="204"/>
        <v>-2</v>
      </c>
      <c r="AS173" s="1214">
        <v>1</v>
      </c>
      <c r="AT173" s="1214">
        <v>0</v>
      </c>
      <c r="AU173" s="2318">
        <f t="shared" si="205"/>
        <v>1</v>
      </c>
      <c r="AV173" s="2321">
        <f t="shared" si="218"/>
        <v>2</v>
      </c>
      <c r="AW173" s="2321">
        <f t="shared" si="206"/>
        <v>2</v>
      </c>
      <c r="AX173" s="1527">
        <f t="shared" si="216"/>
        <v>0</v>
      </c>
      <c r="AZ173" s="1935" t="s">
        <v>445</v>
      </c>
      <c r="BA173" s="1943">
        <v>0</v>
      </c>
      <c r="BB173" s="1214">
        <v>0</v>
      </c>
      <c r="BC173" s="1942">
        <f t="shared" si="208"/>
        <v>0</v>
      </c>
      <c r="BD173" s="2457">
        <v>0</v>
      </c>
      <c r="BE173" s="1214">
        <v>2</v>
      </c>
      <c r="BF173" s="2320">
        <f t="shared" si="209"/>
        <v>-2</v>
      </c>
      <c r="BG173" s="1943">
        <v>4</v>
      </c>
      <c r="BH173" s="1214">
        <v>3</v>
      </c>
      <c r="BI173" s="1942">
        <f t="shared" si="210"/>
        <v>1</v>
      </c>
      <c r="BJ173" s="2457">
        <v>0</v>
      </c>
      <c r="BK173" s="1214">
        <v>1</v>
      </c>
      <c r="BL173" s="2320">
        <f t="shared" si="211"/>
        <v>-1</v>
      </c>
      <c r="BM173" s="1948">
        <f t="shared" si="219"/>
        <v>4</v>
      </c>
      <c r="BN173" s="2321">
        <f t="shared" si="212"/>
        <v>6</v>
      </c>
      <c r="BO173" s="1527">
        <f t="shared" si="217"/>
        <v>-2</v>
      </c>
    </row>
    <row r="174" spans="1:67" ht="22.5">
      <c r="A174" s="879" t="s">
        <v>446</v>
      </c>
      <c r="B174" s="1214">
        <v>0</v>
      </c>
      <c r="C174" s="1214">
        <v>1</v>
      </c>
      <c r="D174" s="1214">
        <f t="shared" si="190"/>
        <v>-1</v>
      </c>
      <c r="E174" s="1214">
        <v>0</v>
      </c>
      <c r="F174" s="1214">
        <v>2</v>
      </c>
      <c r="G174" s="1214">
        <f t="shared" si="191"/>
        <v>-2</v>
      </c>
      <c r="H174" s="1214">
        <v>7</v>
      </c>
      <c r="I174" s="1214">
        <v>7</v>
      </c>
      <c r="J174" s="1214">
        <f t="shared" si="192"/>
        <v>0</v>
      </c>
      <c r="K174" s="1214">
        <v>0</v>
      </c>
      <c r="L174" s="1214">
        <v>0</v>
      </c>
      <c r="M174" s="1214">
        <f t="shared" si="193"/>
        <v>0</v>
      </c>
      <c r="N174" s="1215">
        <f t="shared" si="194"/>
        <v>7</v>
      </c>
      <c r="O174" s="1215">
        <f t="shared" si="194"/>
        <v>10</v>
      </c>
      <c r="P174" s="1216">
        <f t="shared" si="195"/>
        <v>-3</v>
      </c>
      <c r="R174" s="879" t="s">
        <v>446</v>
      </c>
      <c r="S174" s="1214">
        <v>0</v>
      </c>
      <c r="T174" s="1214">
        <v>0</v>
      </c>
      <c r="U174" s="1214">
        <f t="shared" si="196"/>
        <v>0</v>
      </c>
      <c r="V174" s="1214">
        <v>1</v>
      </c>
      <c r="W174" s="1214">
        <v>1</v>
      </c>
      <c r="X174" s="1214">
        <f t="shared" si="197"/>
        <v>0</v>
      </c>
      <c r="Y174" s="1214">
        <v>6</v>
      </c>
      <c r="Z174" s="1214">
        <v>5</v>
      </c>
      <c r="AA174" s="1214">
        <f t="shared" si="198"/>
        <v>1</v>
      </c>
      <c r="AB174" s="1214">
        <v>0</v>
      </c>
      <c r="AC174" s="1214">
        <v>0</v>
      </c>
      <c r="AD174" s="1214">
        <f t="shared" si="199"/>
        <v>0</v>
      </c>
      <c r="AE174" s="1215">
        <f t="shared" si="200"/>
        <v>7</v>
      </c>
      <c r="AF174" s="1215">
        <f t="shared" si="200"/>
        <v>6</v>
      </c>
      <c r="AG174" s="1216">
        <f t="shared" si="201"/>
        <v>1</v>
      </c>
      <c r="AI174" s="879" t="s">
        <v>446</v>
      </c>
      <c r="AJ174" s="1214">
        <v>0</v>
      </c>
      <c r="AK174" s="1214">
        <v>0</v>
      </c>
      <c r="AL174" s="2318">
        <f t="shared" si="202"/>
        <v>0</v>
      </c>
      <c r="AM174" s="1214">
        <v>0</v>
      </c>
      <c r="AN174" s="1214">
        <v>0</v>
      </c>
      <c r="AO174" s="2318">
        <f t="shared" si="203"/>
        <v>0</v>
      </c>
      <c r="AP174" s="1214">
        <v>4</v>
      </c>
      <c r="AQ174" s="1214">
        <v>2</v>
      </c>
      <c r="AR174" s="2318">
        <f t="shared" si="204"/>
        <v>2</v>
      </c>
      <c r="AS174" s="1214">
        <v>0</v>
      </c>
      <c r="AT174" s="1214">
        <v>1</v>
      </c>
      <c r="AU174" s="2318">
        <f t="shared" si="205"/>
        <v>-1</v>
      </c>
      <c r="AV174" s="2321">
        <f t="shared" si="218"/>
        <v>4</v>
      </c>
      <c r="AW174" s="2321">
        <f t="shared" si="206"/>
        <v>3</v>
      </c>
      <c r="AX174" s="1527">
        <f t="shared" si="216"/>
        <v>1</v>
      </c>
      <c r="AZ174" s="1936" t="s">
        <v>446</v>
      </c>
      <c r="BA174" s="1943">
        <v>0</v>
      </c>
      <c r="BB174" s="1214">
        <v>0</v>
      </c>
      <c r="BC174" s="1942">
        <f t="shared" si="208"/>
        <v>0</v>
      </c>
      <c r="BD174" s="2457">
        <v>0</v>
      </c>
      <c r="BE174" s="1214">
        <v>0</v>
      </c>
      <c r="BF174" s="2320">
        <f t="shared" si="209"/>
        <v>0</v>
      </c>
      <c r="BG174" s="1943">
        <v>4</v>
      </c>
      <c r="BH174" s="1214">
        <v>3</v>
      </c>
      <c r="BI174" s="1942">
        <f t="shared" si="210"/>
        <v>1</v>
      </c>
      <c r="BJ174" s="2457">
        <v>0</v>
      </c>
      <c r="BK174" s="1214">
        <v>0</v>
      </c>
      <c r="BL174" s="2320">
        <f t="shared" si="211"/>
        <v>0</v>
      </c>
      <c r="BM174" s="1948">
        <f t="shared" si="219"/>
        <v>4</v>
      </c>
      <c r="BN174" s="2321">
        <f t="shared" si="212"/>
        <v>3</v>
      </c>
      <c r="BO174" s="1527">
        <f t="shared" si="217"/>
        <v>1</v>
      </c>
    </row>
    <row r="175" spans="1:67" ht="22.5">
      <c r="A175" s="879" t="s">
        <v>451</v>
      </c>
      <c r="B175" s="1214">
        <v>0</v>
      </c>
      <c r="C175" s="1214">
        <v>0</v>
      </c>
      <c r="D175" s="1218">
        <f t="shared" si="190"/>
        <v>0</v>
      </c>
      <c r="E175" s="1214">
        <v>0</v>
      </c>
      <c r="F175" s="1214">
        <v>0</v>
      </c>
      <c r="G175" s="1218">
        <f t="shared" si="191"/>
        <v>0</v>
      </c>
      <c r="H175" s="1214">
        <v>0</v>
      </c>
      <c r="I175" s="1214">
        <v>0</v>
      </c>
      <c r="J175" s="1218">
        <f t="shared" si="192"/>
        <v>0</v>
      </c>
      <c r="K175" s="1214">
        <v>0</v>
      </c>
      <c r="L175" s="1214">
        <v>0</v>
      </c>
      <c r="M175" s="1218">
        <f t="shared" si="193"/>
        <v>0</v>
      </c>
      <c r="N175" s="1215">
        <f t="shared" si="194"/>
        <v>0</v>
      </c>
      <c r="O175" s="1215">
        <f t="shared" si="194"/>
        <v>0</v>
      </c>
      <c r="P175" s="1216">
        <f t="shared" si="195"/>
        <v>0</v>
      </c>
      <c r="R175" s="879" t="s">
        <v>451</v>
      </c>
      <c r="S175" s="1214">
        <v>0</v>
      </c>
      <c r="T175" s="1214">
        <v>0</v>
      </c>
      <c r="U175" s="1218">
        <f t="shared" si="196"/>
        <v>0</v>
      </c>
      <c r="V175" s="1214">
        <v>0</v>
      </c>
      <c r="W175" s="1214">
        <v>0</v>
      </c>
      <c r="X175" s="1218">
        <f t="shared" si="197"/>
        <v>0</v>
      </c>
      <c r="Y175" s="1214">
        <v>0</v>
      </c>
      <c r="Z175" s="1214">
        <v>0</v>
      </c>
      <c r="AA175" s="1218">
        <f t="shared" si="198"/>
        <v>0</v>
      </c>
      <c r="AB175" s="1214">
        <v>0</v>
      </c>
      <c r="AC175" s="1214">
        <v>0</v>
      </c>
      <c r="AD175" s="1218">
        <f t="shared" si="199"/>
        <v>0</v>
      </c>
      <c r="AE175" s="1215">
        <f t="shared" si="200"/>
        <v>0</v>
      </c>
      <c r="AF175" s="1215">
        <f t="shared" si="200"/>
        <v>0</v>
      </c>
      <c r="AG175" s="1216">
        <f t="shared" si="201"/>
        <v>0</v>
      </c>
      <c r="AI175" s="879" t="s">
        <v>451</v>
      </c>
      <c r="AJ175" s="1214">
        <v>0</v>
      </c>
      <c r="AK175" s="1214">
        <v>0</v>
      </c>
      <c r="AL175" s="2318">
        <f t="shared" si="202"/>
        <v>0</v>
      </c>
      <c r="AM175" s="1217">
        <v>0</v>
      </c>
      <c r="AN175" s="1217">
        <v>0</v>
      </c>
      <c r="AO175" s="2318">
        <f t="shared" si="203"/>
        <v>0</v>
      </c>
      <c r="AP175" s="1217">
        <v>0</v>
      </c>
      <c r="AQ175" s="1217">
        <v>0</v>
      </c>
      <c r="AR175" s="2318">
        <f t="shared" si="204"/>
        <v>0</v>
      </c>
      <c r="AS175" s="1214">
        <v>0</v>
      </c>
      <c r="AT175" s="1214">
        <v>0</v>
      </c>
      <c r="AU175" s="2318">
        <f t="shared" si="205"/>
        <v>0</v>
      </c>
      <c r="AV175" s="2321">
        <f t="shared" si="218"/>
        <v>0</v>
      </c>
      <c r="AW175" s="2321">
        <f t="shared" si="206"/>
        <v>0</v>
      </c>
      <c r="AX175" s="1527">
        <f t="shared" si="216"/>
        <v>0</v>
      </c>
      <c r="AZ175" s="1936" t="s">
        <v>451</v>
      </c>
      <c r="BA175" s="1944">
        <v>0</v>
      </c>
      <c r="BB175" s="1217">
        <v>0</v>
      </c>
      <c r="BC175" s="1942">
        <f t="shared" si="208"/>
        <v>0</v>
      </c>
      <c r="BD175" s="2458">
        <v>0</v>
      </c>
      <c r="BE175" s="1217">
        <v>0</v>
      </c>
      <c r="BF175" s="2320">
        <f t="shared" si="209"/>
        <v>0</v>
      </c>
      <c r="BG175" s="1944">
        <v>0</v>
      </c>
      <c r="BH175" s="1217">
        <v>0</v>
      </c>
      <c r="BI175" s="1942">
        <f t="shared" si="210"/>
        <v>0</v>
      </c>
      <c r="BJ175" s="2457">
        <v>0</v>
      </c>
      <c r="BK175" s="1214">
        <v>0</v>
      </c>
      <c r="BL175" s="2320">
        <f t="shared" si="211"/>
        <v>0</v>
      </c>
      <c r="BM175" s="1948">
        <f t="shared" si="219"/>
        <v>0</v>
      </c>
      <c r="BN175" s="2321">
        <f t="shared" si="212"/>
        <v>0</v>
      </c>
      <c r="BO175" s="1527">
        <f t="shared" si="217"/>
        <v>0</v>
      </c>
    </row>
    <row r="176" spans="1:67">
      <c r="A176" s="878" t="s">
        <v>447</v>
      </c>
      <c r="B176" s="1214">
        <v>0</v>
      </c>
      <c r="C176" s="1214">
        <v>0</v>
      </c>
      <c r="D176" s="1214">
        <f t="shared" si="190"/>
        <v>0</v>
      </c>
      <c r="E176" s="1214">
        <v>1</v>
      </c>
      <c r="F176" s="1214">
        <v>0</v>
      </c>
      <c r="G176" s="1214">
        <f t="shared" si="191"/>
        <v>1</v>
      </c>
      <c r="H176" s="1214">
        <v>0</v>
      </c>
      <c r="I176" s="1214">
        <v>0</v>
      </c>
      <c r="J176" s="1214">
        <f t="shared" si="192"/>
        <v>0</v>
      </c>
      <c r="K176" s="1214">
        <v>0</v>
      </c>
      <c r="L176" s="1214">
        <v>1</v>
      </c>
      <c r="M176" s="1214">
        <f t="shared" si="193"/>
        <v>-1</v>
      </c>
      <c r="N176" s="1215">
        <f t="shared" si="194"/>
        <v>1</v>
      </c>
      <c r="O176" s="1215">
        <f t="shared" si="194"/>
        <v>1</v>
      </c>
      <c r="P176" s="1216">
        <f t="shared" si="195"/>
        <v>0</v>
      </c>
      <c r="R176" s="878" t="s">
        <v>447</v>
      </c>
      <c r="S176" s="1214">
        <v>0</v>
      </c>
      <c r="T176" s="1214">
        <v>0</v>
      </c>
      <c r="U176" s="1214">
        <f t="shared" si="196"/>
        <v>0</v>
      </c>
      <c r="V176" s="1214">
        <v>0</v>
      </c>
      <c r="W176" s="1214">
        <v>0</v>
      </c>
      <c r="X176" s="1214">
        <f t="shared" si="197"/>
        <v>0</v>
      </c>
      <c r="Y176" s="1214">
        <v>0</v>
      </c>
      <c r="Z176" s="1214">
        <v>0</v>
      </c>
      <c r="AA176" s="1214">
        <f t="shared" si="198"/>
        <v>0</v>
      </c>
      <c r="AB176" s="1214">
        <v>0</v>
      </c>
      <c r="AC176" s="1214">
        <v>0</v>
      </c>
      <c r="AD176" s="1214">
        <f t="shared" si="199"/>
        <v>0</v>
      </c>
      <c r="AE176" s="1215">
        <f t="shared" si="200"/>
        <v>0</v>
      </c>
      <c r="AF176" s="1215">
        <f t="shared" si="200"/>
        <v>0</v>
      </c>
      <c r="AG176" s="1216">
        <f t="shared" si="201"/>
        <v>0</v>
      </c>
      <c r="AI176" s="878" t="s">
        <v>447</v>
      </c>
      <c r="AJ176" s="1214">
        <v>0</v>
      </c>
      <c r="AK176" s="1214">
        <v>0</v>
      </c>
      <c r="AL176" s="2318">
        <f t="shared" si="202"/>
        <v>0</v>
      </c>
      <c r="AM176" s="1214">
        <v>0</v>
      </c>
      <c r="AN176" s="1214">
        <v>1</v>
      </c>
      <c r="AO176" s="2318">
        <f t="shared" si="203"/>
        <v>-1</v>
      </c>
      <c r="AP176" s="1214">
        <v>0</v>
      </c>
      <c r="AQ176" s="1214">
        <v>0</v>
      </c>
      <c r="AR176" s="2318">
        <f t="shared" si="204"/>
        <v>0</v>
      </c>
      <c r="AS176" s="1214">
        <v>0</v>
      </c>
      <c r="AT176" s="1214">
        <v>0</v>
      </c>
      <c r="AU176" s="2318">
        <f t="shared" si="205"/>
        <v>0</v>
      </c>
      <c r="AV176" s="2321">
        <f t="shared" si="218"/>
        <v>0</v>
      </c>
      <c r="AW176" s="2321">
        <f t="shared" si="206"/>
        <v>1</v>
      </c>
      <c r="AX176" s="1527">
        <f t="shared" si="216"/>
        <v>-1</v>
      </c>
      <c r="AZ176" s="1935" t="s">
        <v>447</v>
      </c>
      <c r="BA176" s="1943">
        <v>0</v>
      </c>
      <c r="BB176" s="1214">
        <v>0</v>
      </c>
      <c r="BC176" s="1942">
        <f t="shared" si="208"/>
        <v>0</v>
      </c>
      <c r="BD176" s="2457">
        <v>0</v>
      </c>
      <c r="BE176" s="1214">
        <v>0</v>
      </c>
      <c r="BF176" s="2320">
        <f t="shared" si="209"/>
        <v>0</v>
      </c>
      <c r="BG176" s="1943">
        <v>1</v>
      </c>
      <c r="BH176" s="1214">
        <v>0</v>
      </c>
      <c r="BI176" s="1942">
        <f t="shared" si="210"/>
        <v>1</v>
      </c>
      <c r="BJ176" s="2457">
        <v>0</v>
      </c>
      <c r="BK176" s="1214">
        <v>0</v>
      </c>
      <c r="BL176" s="2320">
        <f t="shared" si="211"/>
        <v>0</v>
      </c>
      <c r="BM176" s="1948">
        <f t="shared" si="219"/>
        <v>1</v>
      </c>
      <c r="BN176" s="2321">
        <f t="shared" si="212"/>
        <v>0</v>
      </c>
      <c r="BO176" s="1527">
        <f t="shared" si="217"/>
        <v>1</v>
      </c>
    </row>
    <row r="177" spans="1:67">
      <c r="A177" s="878" t="s">
        <v>448</v>
      </c>
      <c r="B177" s="1214">
        <v>0</v>
      </c>
      <c r="C177" s="1214">
        <v>0</v>
      </c>
      <c r="D177" s="1214">
        <f t="shared" si="190"/>
        <v>0</v>
      </c>
      <c r="E177" s="1214">
        <v>0</v>
      </c>
      <c r="F177" s="1214">
        <v>0</v>
      </c>
      <c r="G177" s="1214">
        <f t="shared" si="191"/>
        <v>0</v>
      </c>
      <c r="H177" s="1214">
        <v>0</v>
      </c>
      <c r="I177" s="1214">
        <v>1</v>
      </c>
      <c r="J177" s="1214">
        <f t="shared" si="192"/>
        <v>-1</v>
      </c>
      <c r="K177" s="1214">
        <v>0</v>
      </c>
      <c r="L177" s="1214">
        <v>0</v>
      </c>
      <c r="M177" s="1214">
        <f t="shared" si="193"/>
        <v>0</v>
      </c>
      <c r="N177" s="1215">
        <f t="shared" si="194"/>
        <v>0</v>
      </c>
      <c r="O177" s="1215">
        <f t="shared" si="194"/>
        <v>1</v>
      </c>
      <c r="P177" s="1216">
        <f t="shared" si="195"/>
        <v>-1</v>
      </c>
      <c r="R177" s="878" t="s">
        <v>448</v>
      </c>
      <c r="S177" s="1214">
        <v>1</v>
      </c>
      <c r="T177" s="1214">
        <v>0</v>
      </c>
      <c r="U177" s="1214">
        <f t="shared" si="196"/>
        <v>1</v>
      </c>
      <c r="V177" s="1214">
        <v>0</v>
      </c>
      <c r="W177" s="1214">
        <v>0</v>
      </c>
      <c r="X177" s="1214">
        <f t="shared" si="197"/>
        <v>0</v>
      </c>
      <c r="Y177" s="1214">
        <v>0</v>
      </c>
      <c r="Z177" s="1214">
        <v>0</v>
      </c>
      <c r="AA177" s="1214">
        <f t="shared" si="198"/>
        <v>0</v>
      </c>
      <c r="AB177" s="1214">
        <v>0</v>
      </c>
      <c r="AC177" s="1214">
        <v>0</v>
      </c>
      <c r="AD177" s="1214">
        <f t="shared" si="199"/>
        <v>0</v>
      </c>
      <c r="AE177" s="1215">
        <f t="shared" si="200"/>
        <v>1</v>
      </c>
      <c r="AF177" s="1215">
        <f t="shared" si="200"/>
        <v>0</v>
      </c>
      <c r="AG177" s="1216">
        <f t="shared" si="201"/>
        <v>1</v>
      </c>
      <c r="AI177" s="878" t="s">
        <v>448</v>
      </c>
      <c r="AJ177" s="1214">
        <v>0</v>
      </c>
      <c r="AK177" s="1214">
        <v>0</v>
      </c>
      <c r="AL177" s="2318">
        <f t="shared" si="202"/>
        <v>0</v>
      </c>
      <c r="AM177" s="1214">
        <v>0</v>
      </c>
      <c r="AN177" s="1214">
        <v>0</v>
      </c>
      <c r="AO177" s="2318">
        <f t="shared" si="203"/>
        <v>0</v>
      </c>
      <c r="AP177" s="1214">
        <v>0</v>
      </c>
      <c r="AQ177" s="1214">
        <v>0</v>
      </c>
      <c r="AR177" s="2318">
        <f t="shared" si="204"/>
        <v>0</v>
      </c>
      <c r="AS177" s="1214">
        <v>1</v>
      </c>
      <c r="AT177" s="1214">
        <v>0</v>
      </c>
      <c r="AU177" s="2318">
        <f t="shared" si="205"/>
        <v>1</v>
      </c>
      <c r="AV177" s="2321">
        <f t="shared" si="218"/>
        <v>1</v>
      </c>
      <c r="AW177" s="2321">
        <f t="shared" si="206"/>
        <v>0</v>
      </c>
      <c r="AX177" s="1527">
        <f t="shared" si="216"/>
        <v>1</v>
      </c>
      <c r="AZ177" s="1935" t="s">
        <v>448</v>
      </c>
      <c r="BA177" s="1943">
        <v>0</v>
      </c>
      <c r="BB177" s="1214">
        <v>0</v>
      </c>
      <c r="BC177" s="1942">
        <f t="shared" si="208"/>
        <v>0</v>
      </c>
      <c r="BD177" s="2457">
        <v>0</v>
      </c>
      <c r="BE177" s="1214">
        <v>0</v>
      </c>
      <c r="BF177" s="2320">
        <f t="shared" si="209"/>
        <v>0</v>
      </c>
      <c r="BG177" s="1943">
        <v>0</v>
      </c>
      <c r="BH177" s="1214">
        <v>1</v>
      </c>
      <c r="BI177" s="1942">
        <f t="shared" si="210"/>
        <v>-1</v>
      </c>
      <c r="BJ177" s="2457">
        <v>1</v>
      </c>
      <c r="BK177" s="1214">
        <v>2</v>
      </c>
      <c r="BL177" s="2320">
        <f t="shared" si="211"/>
        <v>-1</v>
      </c>
      <c r="BM177" s="1948">
        <f t="shared" si="219"/>
        <v>1</v>
      </c>
      <c r="BN177" s="2321">
        <f t="shared" si="212"/>
        <v>3</v>
      </c>
      <c r="BO177" s="1527">
        <f t="shared" si="217"/>
        <v>-2</v>
      </c>
    </row>
    <row r="178" spans="1:67" ht="22.5">
      <c r="A178" s="879" t="s">
        <v>454</v>
      </c>
      <c r="B178" s="1214">
        <v>0</v>
      </c>
      <c r="C178" s="1214">
        <v>1</v>
      </c>
      <c r="D178" s="1214">
        <f t="shared" si="190"/>
        <v>-1</v>
      </c>
      <c r="E178" s="1214">
        <v>0</v>
      </c>
      <c r="F178" s="1214">
        <v>0</v>
      </c>
      <c r="G178" s="1214">
        <f t="shared" si="191"/>
        <v>0</v>
      </c>
      <c r="H178" s="1214">
        <v>0</v>
      </c>
      <c r="I178" s="1214">
        <v>2</v>
      </c>
      <c r="J178" s="1214">
        <f t="shared" si="192"/>
        <v>-2</v>
      </c>
      <c r="K178" s="1214">
        <v>0</v>
      </c>
      <c r="L178" s="1214">
        <v>1</v>
      </c>
      <c r="M178" s="1214">
        <f t="shared" si="193"/>
        <v>-1</v>
      </c>
      <c r="N178" s="1215">
        <f t="shared" si="194"/>
        <v>0</v>
      </c>
      <c r="O178" s="1215">
        <f t="shared" si="194"/>
        <v>4</v>
      </c>
      <c r="P178" s="1216">
        <f t="shared" si="195"/>
        <v>-4</v>
      </c>
      <c r="R178" s="879" t="s">
        <v>454</v>
      </c>
      <c r="S178" s="1214">
        <v>1</v>
      </c>
      <c r="T178" s="1214">
        <v>2</v>
      </c>
      <c r="U178" s="1214">
        <f t="shared" si="196"/>
        <v>-1</v>
      </c>
      <c r="V178" s="1214">
        <v>1</v>
      </c>
      <c r="W178" s="1214">
        <v>1</v>
      </c>
      <c r="X178" s="1214">
        <f t="shared" si="197"/>
        <v>0</v>
      </c>
      <c r="Y178" s="1214">
        <v>1</v>
      </c>
      <c r="Z178" s="1214">
        <v>2</v>
      </c>
      <c r="AA178" s="1214">
        <f t="shared" si="198"/>
        <v>-1</v>
      </c>
      <c r="AB178" s="1214">
        <v>1</v>
      </c>
      <c r="AC178" s="1214">
        <v>3</v>
      </c>
      <c r="AD178" s="1214">
        <f t="shared" si="199"/>
        <v>-2</v>
      </c>
      <c r="AE178" s="1215">
        <f t="shared" ref="AE178:AF182" si="220">S178+V178+Y178+AB178</f>
        <v>4</v>
      </c>
      <c r="AF178" s="1215">
        <f t="shared" si="220"/>
        <v>8</v>
      </c>
      <c r="AG178" s="1216">
        <f t="shared" si="201"/>
        <v>-4</v>
      </c>
      <c r="AI178" s="879" t="s">
        <v>454</v>
      </c>
      <c r="AJ178" s="1214">
        <v>1</v>
      </c>
      <c r="AK178" s="1214">
        <v>0</v>
      </c>
      <c r="AL178" s="2318">
        <f t="shared" si="202"/>
        <v>1</v>
      </c>
      <c r="AM178" s="1214">
        <v>0</v>
      </c>
      <c r="AN178" s="1214">
        <v>0</v>
      </c>
      <c r="AO178" s="2318">
        <f t="shared" si="203"/>
        <v>0</v>
      </c>
      <c r="AP178" s="1214">
        <v>3</v>
      </c>
      <c r="AQ178" s="1214">
        <v>1</v>
      </c>
      <c r="AR178" s="2318">
        <f t="shared" si="204"/>
        <v>2</v>
      </c>
      <c r="AS178" s="1214">
        <v>2</v>
      </c>
      <c r="AT178" s="1214">
        <v>0</v>
      </c>
      <c r="AU178" s="2318">
        <f t="shared" si="205"/>
        <v>2</v>
      </c>
      <c r="AV178" s="2321">
        <f t="shared" si="218"/>
        <v>6</v>
      </c>
      <c r="AW178" s="2321">
        <f t="shared" si="218"/>
        <v>1</v>
      </c>
      <c r="AX178" s="1527">
        <f t="shared" si="216"/>
        <v>5</v>
      </c>
      <c r="AZ178" s="1936" t="s">
        <v>454</v>
      </c>
      <c r="BA178" s="1943">
        <v>0</v>
      </c>
      <c r="BB178" s="1214">
        <v>0</v>
      </c>
      <c r="BC178" s="1942">
        <f t="shared" si="208"/>
        <v>0</v>
      </c>
      <c r="BD178" s="2457">
        <v>0</v>
      </c>
      <c r="BE178" s="1214">
        <v>0</v>
      </c>
      <c r="BF178" s="2320">
        <f t="shared" si="209"/>
        <v>0</v>
      </c>
      <c r="BG178" s="1943">
        <v>1</v>
      </c>
      <c r="BH178" s="1214">
        <v>2</v>
      </c>
      <c r="BI178" s="1942">
        <f t="shared" si="210"/>
        <v>-1</v>
      </c>
      <c r="BJ178" s="2457">
        <v>0</v>
      </c>
      <c r="BK178" s="1214">
        <v>0</v>
      </c>
      <c r="BL178" s="2320">
        <f t="shared" si="211"/>
        <v>0</v>
      </c>
      <c r="BM178" s="1948">
        <f t="shared" si="219"/>
        <v>1</v>
      </c>
      <c r="BN178" s="2321">
        <f t="shared" si="219"/>
        <v>2</v>
      </c>
      <c r="BO178" s="1527">
        <f t="shared" si="217"/>
        <v>-1</v>
      </c>
    </row>
    <row r="179" spans="1:67">
      <c r="A179" s="878" t="s">
        <v>449</v>
      </c>
      <c r="B179" s="1214">
        <v>0</v>
      </c>
      <c r="C179" s="1214">
        <v>1</v>
      </c>
      <c r="D179" s="1214">
        <f t="shared" si="190"/>
        <v>-1</v>
      </c>
      <c r="E179" s="1214">
        <v>0</v>
      </c>
      <c r="F179" s="1214">
        <v>3</v>
      </c>
      <c r="G179" s="1214">
        <f t="shared" si="191"/>
        <v>-3</v>
      </c>
      <c r="H179" s="1214">
        <v>10</v>
      </c>
      <c r="I179" s="1214">
        <v>15</v>
      </c>
      <c r="J179" s="1214">
        <f t="shared" si="192"/>
        <v>-5</v>
      </c>
      <c r="K179" s="1214">
        <v>0</v>
      </c>
      <c r="L179" s="1214">
        <v>0</v>
      </c>
      <c r="M179" s="1214">
        <f t="shared" si="193"/>
        <v>0</v>
      </c>
      <c r="N179" s="1215">
        <f t="shared" si="194"/>
        <v>10</v>
      </c>
      <c r="O179" s="1215">
        <f t="shared" si="194"/>
        <v>19</v>
      </c>
      <c r="P179" s="1216">
        <f t="shared" si="195"/>
        <v>-9</v>
      </c>
      <c r="R179" s="878" t="s">
        <v>449</v>
      </c>
      <c r="S179" s="1214">
        <v>2</v>
      </c>
      <c r="T179" s="1214">
        <v>0</v>
      </c>
      <c r="U179" s="1214">
        <f t="shared" si="196"/>
        <v>2</v>
      </c>
      <c r="V179" s="1214">
        <v>0</v>
      </c>
      <c r="W179" s="1214">
        <v>3</v>
      </c>
      <c r="X179" s="1214">
        <f t="shared" si="197"/>
        <v>-3</v>
      </c>
      <c r="Y179" s="1214">
        <v>11</v>
      </c>
      <c r="Z179" s="1214">
        <v>7</v>
      </c>
      <c r="AA179" s="1214">
        <f t="shared" si="198"/>
        <v>4</v>
      </c>
      <c r="AB179" s="1214">
        <v>0</v>
      </c>
      <c r="AC179" s="1214">
        <v>0</v>
      </c>
      <c r="AD179" s="1214">
        <f t="shared" si="199"/>
        <v>0</v>
      </c>
      <c r="AE179" s="1215">
        <f t="shared" si="220"/>
        <v>13</v>
      </c>
      <c r="AF179" s="1215">
        <f t="shared" si="220"/>
        <v>10</v>
      </c>
      <c r="AG179" s="1216">
        <f t="shared" si="201"/>
        <v>3</v>
      </c>
      <c r="AI179" s="878" t="s">
        <v>449</v>
      </c>
      <c r="AJ179" s="1214">
        <v>0</v>
      </c>
      <c r="AK179" s="1214">
        <v>0</v>
      </c>
      <c r="AL179" s="2318">
        <f t="shared" si="202"/>
        <v>0</v>
      </c>
      <c r="AM179" s="1214">
        <v>0</v>
      </c>
      <c r="AN179" s="1214">
        <v>2</v>
      </c>
      <c r="AO179" s="2318">
        <f t="shared" si="203"/>
        <v>-2</v>
      </c>
      <c r="AP179" s="1214">
        <v>4</v>
      </c>
      <c r="AQ179" s="1214">
        <v>1</v>
      </c>
      <c r="AR179" s="2318">
        <f t="shared" si="204"/>
        <v>3</v>
      </c>
      <c r="AS179" s="1214">
        <v>0</v>
      </c>
      <c r="AT179" s="1214">
        <v>0</v>
      </c>
      <c r="AU179" s="2318">
        <f t="shared" si="205"/>
        <v>0</v>
      </c>
      <c r="AV179" s="2321">
        <f t="shared" si="218"/>
        <v>4</v>
      </c>
      <c r="AW179" s="2321">
        <f t="shared" si="218"/>
        <v>3</v>
      </c>
      <c r="AX179" s="1527">
        <f t="shared" si="216"/>
        <v>1</v>
      </c>
      <c r="AZ179" s="1935" t="s">
        <v>449</v>
      </c>
      <c r="BA179" s="1943">
        <v>0</v>
      </c>
      <c r="BB179" s="1214">
        <v>0</v>
      </c>
      <c r="BC179" s="1942">
        <f t="shared" si="208"/>
        <v>0</v>
      </c>
      <c r="BD179" s="2457">
        <v>0</v>
      </c>
      <c r="BE179" s="1214">
        <v>2</v>
      </c>
      <c r="BF179" s="2320">
        <f t="shared" si="209"/>
        <v>-2</v>
      </c>
      <c r="BG179" s="1943">
        <v>2</v>
      </c>
      <c r="BH179" s="1214">
        <v>2</v>
      </c>
      <c r="BI179" s="1942">
        <f t="shared" si="210"/>
        <v>0</v>
      </c>
      <c r="BJ179" s="2457">
        <v>0</v>
      </c>
      <c r="BK179" s="1214">
        <v>0</v>
      </c>
      <c r="BL179" s="2320">
        <f t="shared" si="211"/>
        <v>0</v>
      </c>
      <c r="BM179" s="1948">
        <f t="shared" si="219"/>
        <v>2</v>
      </c>
      <c r="BN179" s="2321">
        <f t="shared" si="219"/>
        <v>4</v>
      </c>
      <c r="BO179" s="1527">
        <f t="shared" si="217"/>
        <v>-2</v>
      </c>
    </row>
    <row r="180" spans="1:67" ht="22.5">
      <c r="A180" s="879" t="s">
        <v>453</v>
      </c>
      <c r="B180" s="1214">
        <v>0</v>
      </c>
      <c r="C180" s="1214">
        <v>0</v>
      </c>
      <c r="D180" s="1218">
        <f t="shared" si="190"/>
        <v>0</v>
      </c>
      <c r="E180" s="1214">
        <v>0</v>
      </c>
      <c r="F180" s="1214">
        <v>0</v>
      </c>
      <c r="G180" s="1218">
        <f t="shared" si="191"/>
        <v>0</v>
      </c>
      <c r="H180" s="1214">
        <v>0</v>
      </c>
      <c r="I180" s="1214">
        <v>0</v>
      </c>
      <c r="J180" s="1218">
        <f t="shared" si="192"/>
        <v>0</v>
      </c>
      <c r="K180" s="1214">
        <v>0</v>
      </c>
      <c r="L180" s="1214">
        <v>0</v>
      </c>
      <c r="M180" s="1218">
        <f t="shared" si="193"/>
        <v>0</v>
      </c>
      <c r="N180" s="1215">
        <f t="shared" si="194"/>
        <v>0</v>
      </c>
      <c r="O180" s="1215">
        <f t="shared" si="194"/>
        <v>0</v>
      </c>
      <c r="P180" s="1216">
        <f t="shared" si="195"/>
        <v>0</v>
      </c>
      <c r="R180" s="879" t="s">
        <v>453</v>
      </c>
      <c r="S180" s="1214">
        <v>0</v>
      </c>
      <c r="T180" s="1214">
        <v>0</v>
      </c>
      <c r="U180" s="1218">
        <f t="shared" si="196"/>
        <v>0</v>
      </c>
      <c r="V180" s="1214">
        <v>0</v>
      </c>
      <c r="W180" s="1214">
        <v>0</v>
      </c>
      <c r="X180" s="1218">
        <f t="shared" si="197"/>
        <v>0</v>
      </c>
      <c r="Y180" s="1214">
        <v>0</v>
      </c>
      <c r="Z180" s="1214">
        <v>0</v>
      </c>
      <c r="AA180" s="1218">
        <f t="shared" si="198"/>
        <v>0</v>
      </c>
      <c r="AB180" s="1214">
        <v>0</v>
      </c>
      <c r="AC180" s="1214">
        <v>0</v>
      </c>
      <c r="AD180" s="1218">
        <f t="shared" si="199"/>
        <v>0</v>
      </c>
      <c r="AE180" s="1215">
        <f t="shared" si="220"/>
        <v>0</v>
      </c>
      <c r="AF180" s="1215">
        <f t="shared" si="220"/>
        <v>0</v>
      </c>
      <c r="AG180" s="1216">
        <f t="shared" si="201"/>
        <v>0</v>
      </c>
      <c r="AI180" s="879" t="s">
        <v>453</v>
      </c>
      <c r="AJ180" s="1214">
        <v>0</v>
      </c>
      <c r="AK180" s="1214">
        <v>0</v>
      </c>
      <c r="AL180" s="2318">
        <f t="shared" si="202"/>
        <v>0</v>
      </c>
      <c r="AM180" s="1217">
        <v>0</v>
      </c>
      <c r="AN180" s="1217">
        <v>0</v>
      </c>
      <c r="AO180" s="2318">
        <f t="shared" si="203"/>
        <v>0</v>
      </c>
      <c r="AP180" s="1217">
        <v>0</v>
      </c>
      <c r="AQ180" s="1217">
        <v>0</v>
      </c>
      <c r="AR180" s="2318">
        <f t="shared" si="204"/>
        <v>0</v>
      </c>
      <c r="AS180" s="1214">
        <v>0</v>
      </c>
      <c r="AT180" s="1214">
        <v>0</v>
      </c>
      <c r="AU180" s="2318">
        <f t="shared" si="205"/>
        <v>0</v>
      </c>
      <c r="AV180" s="2321">
        <f t="shared" si="218"/>
        <v>0</v>
      </c>
      <c r="AW180" s="2321">
        <f t="shared" si="218"/>
        <v>0</v>
      </c>
      <c r="AX180" s="1527">
        <f t="shared" si="216"/>
        <v>0</v>
      </c>
      <c r="AZ180" s="1936" t="s">
        <v>453</v>
      </c>
      <c r="BA180" s="1944">
        <v>0</v>
      </c>
      <c r="BB180" s="1217">
        <v>0</v>
      </c>
      <c r="BC180" s="1942">
        <f t="shared" si="208"/>
        <v>0</v>
      </c>
      <c r="BD180" s="2458">
        <v>0</v>
      </c>
      <c r="BE180" s="1217">
        <v>0</v>
      </c>
      <c r="BF180" s="2320">
        <f t="shared" si="209"/>
        <v>0</v>
      </c>
      <c r="BG180" s="1944">
        <v>0</v>
      </c>
      <c r="BH180" s="1217">
        <v>0</v>
      </c>
      <c r="BI180" s="1942">
        <f t="shared" si="210"/>
        <v>0</v>
      </c>
      <c r="BJ180" s="2457">
        <v>0</v>
      </c>
      <c r="BK180" s="1214">
        <v>0</v>
      </c>
      <c r="BL180" s="2320">
        <f t="shared" si="211"/>
        <v>0</v>
      </c>
      <c r="BM180" s="1948">
        <f t="shared" si="219"/>
        <v>0</v>
      </c>
      <c r="BN180" s="2321">
        <f t="shared" si="219"/>
        <v>0</v>
      </c>
      <c r="BO180" s="1527">
        <f t="shared" si="217"/>
        <v>0</v>
      </c>
    </row>
    <row r="181" spans="1:67">
      <c r="A181" s="878" t="s">
        <v>452</v>
      </c>
      <c r="B181" s="1214">
        <v>0</v>
      </c>
      <c r="C181" s="1214">
        <v>0</v>
      </c>
      <c r="D181" s="1218">
        <f t="shared" si="190"/>
        <v>0</v>
      </c>
      <c r="E181" s="1214">
        <v>0</v>
      </c>
      <c r="F181" s="1214">
        <v>0</v>
      </c>
      <c r="G181" s="1218">
        <f t="shared" si="191"/>
        <v>0</v>
      </c>
      <c r="H181" s="1214">
        <v>0</v>
      </c>
      <c r="I181" s="1214">
        <v>0</v>
      </c>
      <c r="J181" s="1218">
        <f t="shared" si="192"/>
        <v>0</v>
      </c>
      <c r="K181" s="1214">
        <v>0</v>
      </c>
      <c r="L181" s="1214">
        <v>0</v>
      </c>
      <c r="M181" s="1218">
        <f t="shared" si="193"/>
        <v>0</v>
      </c>
      <c r="N181" s="1215">
        <f t="shared" si="194"/>
        <v>0</v>
      </c>
      <c r="O181" s="1215">
        <f t="shared" si="194"/>
        <v>0</v>
      </c>
      <c r="P181" s="1216">
        <f t="shared" si="195"/>
        <v>0</v>
      </c>
      <c r="R181" s="878" t="s">
        <v>452</v>
      </c>
      <c r="S181" s="1214">
        <v>0</v>
      </c>
      <c r="T181" s="1214">
        <v>0</v>
      </c>
      <c r="U181" s="1218">
        <f t="shared" si="196"/>
        <v>0</v>
      </c>
      <c r="V181" s="1214">
        <v>0</v>
      </c>
      <c r="W181" s="1214">
        <v>0</v>
      </c>
      <c r="X181" s="1218">
        <f t="shared" si="197"/>
        <v>0</v>
      </c>
      <c r="Y181" s="1214">
        <v>0</v>
      </c>
      <c r="Z181" s="1214">
        <v>0</v>
      </c>
      <c r="AA181" s="1218">
        <f t="shared" si="198"/>
        <v>0</v>
      </c>
      <c r="AB181" s="1214">
        <v>0</v>
      </c>
      <c r="AC181" s="1214">
        <v>0</v>
      </c>
      <c r="AD181" s="1218">
        <f t="shared" si="199"/>
        <v>0</v>
      </c>
      <c r="AE181" s="1215">
        <f t="shared" si="220"/>
        <v>0</v>
      </c>
      <c r="AF181" s="1215">
        <f t="shared" si="220"/>
        <v>0</v>
      </c>
      <c r="AG181" s="1216">
        <f t="shared" si="201"/>
        <v>0</v>
      </c>
      <c r="AI181" s="878" t="s">
        <v>452</v>
      </c>
      <c r="AJ181" s="1214">
        <v>0</v>
      </c>
      <c r="AK181" s="1214">
        <v>0</v>
      </c>
      <c r="AL181" s="2318">
        <f t="shared" si="202"/>
        <v>0</v>
      </c>
      <c r="AM181" s="1217">
        <v>0</v>
      </c>
      <c r="AN181" s="1217">
        <v>0</v>
      </c>
      <c r="AO181" s="2318">
        <f t="shared" si="203"/>
        <v>0</v>
      </c>
      <c r="AP181" s="1217">
        <v>0</v>
      </c>
      <c r="AQ181" s="1217">
        <v>0</v>
      </c>
      <c r="AR181" s="2318">
        <f t="shared" si="204"/>
        <v>0</v>
      </c>
      <c r="AS181" s="1214">
        <v>0</v>
      </c>
      <c r="AT181" s="1214">
        <v>0</v>
      </c>
      <c r="AU181" s="2318">
        <f t="shared" si="205"/>
        <v>0</v>
      </c>
      <c r="AV181" s="2321">
        <f t="shared" si="218"/>
        <v>0</v>
      </c>
      <c r="AW181" s="2321">
        <f t="shared" si="218"/>
        <v>0</v>
      </c>
      <c r="AX181" s="1527">
        <f t="shared" si="216"/>
        <v>0</v>
      </c>
      <c r="AZ181" s="1935" t="s">
        <v>452</v>
      </c>
      <c r="BA181" s="1944">
        <v>0</v>
      </c>
      <c r="BB181" s="1217">
        <v>0</v>
      </c>
      <c r="BC181" s="1942">
        <f t="shared" si="208"/>
        <v>0</v>
      </c>
      <c r="BD181" s="2458">
        <v>0</v>
      </c>
      <c r="BE181" s="1217">
        <v>0</v>
      </c>
      <c r="BF181" s="2320">
        <f t="shared" si="209"/>
        <v>0</v>
      </c>
      <c r="BG181" s="1944">
        <v>0</v>
      </c>
      <c r="BH181" s="1217">
        <v>0</v>
      </c>
      <c r="BI181" s="1942">
        <f t="shared" si="210"/>
        <v>0</v>
      </c>
      <c r="BJ181" s="2457">
        <v>0</v>
      </c>
      <c r="BK181" s="1214">
        <v>0</v>
      </c>
      <c r="BL181" s="2320">
        <f t="shared" si="211"/>
        <v>0</v>
      </c>
      <c r="BM181" s="1948">
        <f t="shared" si="219"/>
        <v>0</v>
      </c>
      <c r="BN181" s="2321">
        <f t="shared" si="219"/>
        <v>0</v>
      </c>
      <c r="BO181" s="1527">
        <f t="shared" si="217"/>
        <v>0</v>
      </c>
    </row>
    <row r="182" spans="1:67">
      <c r="A182" s="878" t="s">
        <v>450</v>
      </c>
      <c r="B182" s="1214">
        <v>6</v>
      </c>
      <c r="C182" s="1214">
        <v>4</v>
      </c>
      <c r="D182" s="1214">
        <f t="shared" si="190"/>
        <v>2</v>
      </c>
      <c r="E182" s="1214">
        <v>13</v>
      </c>
      <c r="F182" s="1214">
        <v>2</v>
      </c>
      <c r="G182" s="1214">
        <f t="shared" si="191"/>
        <v>11</v>
      </c>
      <c r="H182" s="1214">
        <v>24</v>
      </c>
      <c r="I182" s="1214">
        <v>2</v>
      </c>
      <c r="J182" s="1214">
        <f t="shared" si="192"/>
        <v>22</v>
      </c>
      <c r="K182" s="1214">
        <v>0</v>
      </c>
      <c r="L182" s="1214">
        <v>0</v>
      </c>
      <c r="M182" s="1214">
        <f t="shared" si="193"/>
        <v>0</v>
      </c>
      <c r="N182" s="1215">
        <f t="shared" si="194"/>
        <v>43</v>
      </c>
      <c r="O182" s="1215">
        <f t="shared" si="194"/>
        <v>8</v>
      </c>
      <c r="P182" s="1216">
        <f t="shared" si="195"/>
        <v>35</v>
      </c>
      <c r="R182" s="878" t="s">
        <v>450</v>
      </c>
      <c r="S182" s="1214">
        <v>20</v>
      </c>
      <c r="T182" s="1214">
        <v>4</v>
      </c>
      <c r="U182" s="1214">
        <f t="shared" si="196"/>
        <v>16</v>
      </c>
      <c r="V182" s="1214">
        <v>9</v>
      </c>
      <c r="W182" s="1214">
        <v>1</v>
      </c>
      <c r="X182" s="1214">
        <f t="shared" si="197"/>
        <v>8</v>
      </c>
      <c r="Y182" s="1214">
        <v>26</v>
      </c>
      <c r="Z182" s="1214">
        <v>4</v>
      </c>
      <c r="AA182" s="1214">
        <f t="shared" si="198"/>
        <v>22</v>
      </c>
      <c r="AB182" s="1214">
        <v>1</v>
      </c>
      <c r="AC182" s="1214">
        <v>0</v>
      </c>
      <c r="AD182" s="1214">
        <f t="shared" si="199"/>
        <v>1</v>
      </c>
      <c r="AE182" s="1215">
        <f t="shared" si="220"/>
        <v>56</v>
      </c>
      <c r="AF182" s="1215">
        <f t="shared" si="220"/>
        <v>9</v>
      </c>
      <c r="AG182" s="1216">
        <f t="shared" si="201"/>
        <v>47</v>
      </c>
      <c r="AI182" s="878" t="s">
        <v>450</v>
      </c>
      <c r="AJ182" s="1214">
        <v>14</v>
      </c>
      <c r="AK182" s="1214">
        <v>2</v>
      </c>
      <c r="AL182" s="2318">
        <f t="shared" si="202"/>
        <v>12</v>
      </c>
      <c r="AM182" s="1214">
        <v>8</v>
      </c>
      <c r="AN182" s="1214">
        <v>0</v>
      </c>
      <c r="AO182" s="2318">
        <f t="shared" si="203"/>
        <v>8</v>
      </c>
      <c r="AP182" s="1214">
        <v>14</v>
      </c>
      <c r="AQ182" s="1214">
        <v>1</v>
      </c>
      <c r="AR182" s="2318">
        <f>AP182-AQ182</f>
        <v>13</v>
      </c>
      <c r="AS182" s="1214">
        <v>1</v>
      </c>
      <c r="AT182" s="1214">
        <v>0</v>
      </c>
      <c r="AU182" s="2318">
        <f t="shared" si="205"/>
        <v>1</v>
      </c>
      <c r="AV182" s="2321">
        <f t="shared" si="218"/>
        <v>37</v>
      </c>
      <c r="AW182" s="2321">
        <f t="shared" si="218"/>
        <v>3</v>
      </c>
      <c r="AX182" s="1527">
        <f>AV182-AW182</f>
        <v>34</v>
      </c>
      <c r="AZ182" s="1935" t="s">
        <v>450</v>
      </c>
      <c r="BA182" s="1943">
        <v>16</v>
      </c>
      <c r="BB182" s="1214">
        <v>1</v>
      </c>
      <c r="BC182" s="1942">
        <f t="shared" si="208"/>
        <v>15</v>
      </c>
      <c r="BD182" s="2457">
        <v>7</v>
      </c>
      <c r="BE182" s="1214">
        <v>3</v>
      </c>
      <c r="BF182" s="2320">
        <f t="shared" si="209"/>
        <v>4</v>
      </c>
      <c r="BG182" s="1943">
        <v>12</v>
      </c>
      <c r="BH182" s="1214">
        <v>1</v>
      </c>
      <c r="BI182" s="1942">
        <f>BG182-BH182</f>
        <v>11</v>
      </c>
      <c r="BJ182" s="2457">
        <v>2</v>
      </c>
      <c r="BK182" s="1214">
        <v>0</v>
      </c>
      <c r="BL182" s="2320">
        <f t="shared" si="211"/>
        <v>2</v>
      </c>
      <c r="BM182" s="1948">
        <f t="shared" si="219"/>
        <v>37</v>
      </c>
      <c r="BN182" s="2321">
        <f t="shared" si="219"/>
        <v>5</v>
      </c>
      <c r="BO182" s="1527">
        <f>BM182-BN182</f>
        <v>32</v>
      </c>
    </row>
    <row r="183" spans="1:67" ht="13.5" thickBot="1">
      <c r="A183" s="1221" t="s">
        <v>152</v>
      </c>
      <c r="B183" s="1219">
        <v>18</v>
      </c>
      <c r="C183" s="1219">
        <v>38</v>
      </c>
      <c r="D183" s="1219">
        <f t="shared" si="190"/>
        <v>-20</v>
      </c>
      <c r="E183" s="1219">
        <v>31</v>
      </c>
      <c r="F183" s="1219">
        <v>33</v>
      </c>
      <c r="G183" s="1219">
        <f t="shared" si="191"/>
        <v>-2</v>
      </c>
      <c r="H183" s="1219">
        <v>221</v>
      </c>
      <c r="I183" s="1219">
        <v>350</v>
      </c>
      <c r="J183" s="1219">
        <f t="shared" si="192"/>
        <v>-129</v>
      </c>
      <c r="K183" s="1219">
        <v>1</v>
      </c>
      <c r="L183" s="1219">
        <v>6</v>
      </c>
      <c r="M183" s="1219">
        <f t="shared" si="193"/>
        <v>-5</v>
      </c>
      <c r="N183" s="1219">
        <f>SUM(N161:N182)</f>
        <v>271</v>
      </c>
      <c r="O183" s="1219">
        <f>SUM(O161:O182)</f>
        <v>427</v>
      </c>
      <c r="P183" s="1220">
        <f t="shared" si="195"/>
        <v>-156</v>
      </c>
      <c r="R183" s="1221" t="s">
        <v>152</v>
      </c>
      <c r="S183" s="1219">
        <f>SUM(S161:S182)</f>
        <v>34</v>
      </c>
      <c r="T183" s="1219">
        <f>SUM(T161:T182)</f>
        <v>15</v>
      </c>
      <c r="U183" s="1219">
        <f t="shared" si="196"/>
        <v>19</v>
      </c>
      <c r="V183" s="1219">
        <f>SUM(V161:V182)</f>
        <v>20</v>
      </c>
      <c r="W183" s="1219">
        <f>SUM(W161:W182)</f>
        <v>12</v>
      </c>
      <c r="X183" s="1219">
        <f>V183-W183</f>
        <v>8</v>
      </c>
      <c r="Y183" s="1219">
        <f>SUM(Y161:Y182)</f>
        <v>164</v>
      </c>
      <c r="Z183" s="1219">
        <f>SUM(Z161:Z182)</f>
        <v>123</v>
      </c>
      <c r="AA183" s="1219">
        <f t="shared" si="198"/>
        <v>41</v>
      </c>
      <c r="AB183" s="1219">
        <f>SUM(AB161:AB182)</f>
        <v>2</v>
      </c>
      <c r="AC183" s="1219">
        <f>SUM(AC161:AC182)</f>
        <v>5</v>
      </c>
      <c r="AD183" s="1219">
        <f>AB183-AC183</f>
        <v>-3</v>
      </c>
      <c r="AE183" s="1219">
        <f t="shared" ref="AE183:AF183" si="221">SUM(AE161:AE182)</f>
        <v>220</v>
      </c>
      <c r="AF183" s="1219">
        <f t="shared" si="221"/>
        <v>155</v>
      </c>
      <c r="AG183" s="1220">
        <f t="shared" si="201"/>
        <v>65</v>
      </c>
      <c r="AI183" s="1221" t="s">
        <v>152</v>
      </c>
      <c r="AJ183" s="1219">
        <f>SUM(AJ161:AJ182)</f>
        <v>22</v>
      </c>
      <c r="AK183" s="1219">
        <f>SUM(AK161:AK182)</f>
        <v>12</v>
      </c>
      <c r="AL183" s="1883">
        <f>AJ183-AK183</f>
        <v>10</v>
      </c>
      <c r="AM183" s="1219">
        <f>SUM(AM161:AM182)</f>
        <v>12</v>
      </c>
      <c r="AN183" s="1219">
        <f>SUM(AN161:AN182)</f>
        <v>22</v>
      </c>
      <c r="AO183" s="1883">
        <f>AM183-AN183</f>
        <v>-10</v>
      </c>
      <c r="AP183" s="1219">
        <f>SUM(AP161:AP182)</f>
        <v>99</v>
      </c>
      <c r="AQ183" s="1219">
        <f>SUM(AQ161:AQ182)</f>
        <v>110</v>
      </c>
      <c r="AR183" s="1883">
        <f>AP183-AQ183</f>
        <v>-11</v>
      </c>
      <c r="AS183" s="1219">
        <f>SUM(AS161:AS182)</f>
        <v>6</v>
      </c>
      <c r="AT183" s="1219">
        <f t="shared" ref="AT183" si="222">SUM(AT161:AT182)</f>
        <v>1</v>
      </c>
      <c r="AU183" s="1883">
        <f t="shared" si="205"/>
        <v>5</v>
      </c>
      <c r="AV183" s="1883">
        <f>SUM(AJ183,AM183,AP183,AS183)</f>
        <v>139</v>
      </c>
      <c r="AW183" s="1883">
        <f>SUM(AK183,AN183,AQ183,AT183)</f>
        <v>145</v>
      </c>
      <c r="AX183" s="1884">
        <f>AV183-AW183</f>
        <v>-6</v>
      </c>
      <c r="AZ183" s="1939" t="s">
        <v>152</v>
      </c>
      <c r="BA183" s="1945">
        <f>SUM(BA161:BA182)</f>
        <v>24</v>
      </c>
      <c r="BB183" s="1219">
        <f>SUM(BB161:BB182)</f>
        <v>20</v>
      </c>
      <c r="BC183" s="1884">
        <f>BA183-BB183</f>
        <v>4</v>
      </c>
      <c r="BD183" s="1940">
        <f>SUM(BD161:BD182)</f>
        <v>19</v>
      </c>
      <c r="BE183" s="1219">
        <f>SUM(BE161:BE182)</f>
        <v>62</v>
      </c>
      <c r="BF183" s="1947">
        <f>BD183-BE183</f>
        <v>-43</v>
      </c>
      <c r="BG183" s="1945">
        <f>SUM(BG161:BG182)</f>
        <v>93</v>
      </c>
      <c r="BH183" s="1219">
        <f>SUM(BH161:BH182)</f>
        <v>152</v>
      </c>
      <c r="BI183" s="1884">
        <f>BG183-BH183</f>
        <v>-59</v>
      </c>
      <c r="BJ183" s="1940">
        <f>SUM(BJ161:BJ182)</f>
        <v>6</v>
      </c>
      <c r="BK183" s="1219">
        <f t="shared" ref="BK183" si="223">SUM(BK161:BK182)</f>
        <v>5</v>
      </c>
      <c r="BL183" s="1947">
        <f t="shared" si="211"/>
        <v>1</v>
      </c>
      <c r="BM183" s="1949">
        <f>SUM(BA183,BD183,BG183,BJ183)</f>
        <v>142</v>
      </c>
      <c r="BN183" s="1883">
        <f>SUM(BB183,BE183,BH183,BK183)</f>
        <v>239</v>
      </c>
      <c r="BO183" s="1884">
        <f>BM183-BN183</f>
        <v>-97</v>
      </c>
    </row>
    <row r="184" spans="1:67">
      <c r="A184" s="245"/>
    </row>
    <row r="185" spans="1:67" ht="13.5" thickBot="1">
      <c r="A185" s="245"/>
    </row>
    <row r="186" spans="1:67" ht="48" thickBot="1">
      <c r="A186" s="881" t="s">
        <v>690</v>
      </c>
      <c r="B186" s="882" t="s">
        <v>160</v>
      </c>
      <c r="C186" s="883" t="s">
        <v>160</v>
      </c>
      <c r="D186" s="884"/>
      <c r="E186" s="882" t="s">
        <v>161</v>
      </c>
      <c r="F186" s="883" t="s">
        <v>162</v>
      </c>
      <c r="G186" s="884"/>
      <c r="H186" s="882" t="s">
        <v>163</v>
      </c>
      <c r="I186" s="883" t="s">
        <v>163</v>
      </c>
      <c r="J186" s="884"/>
      <c r="K186" s="883" t="s">
        <v>164</v>
      </c>
      <c r="L186" s="883" t="s">
        <v>164</v>
      </c>
      <c r="M186" s="884"/>
      <c r="N186" s="882" t="s">
        <v>152</v>
      </c>
      <c r="O186" s="883" t="s">
        <v>152</v>
      </c>
      <c r="P186" s="885"/>
      <c r="R186" s="881" t="s">
        <v>834</v>
      </c>
      <c r="S186" s="882" t="s">
        <v>160</v>
      </c>
      <c r="T186" s="883" t="s">
        <v>160</v>
      </c>
      <c r="U186" s="884"/>
      <c r="V186" s="882" t="s">
        <v>161</v>
      </c>
      <c r="W186" s="883" t="s">
        <v>162</v>
      </c>
      <c r="X186" s="884"/>
      <c r="Y186" s="882" t="s">
        <v>163</v>
      </c>
      <c r="Z186" s="883" t="s">
        <v>163</v>
      </c>
      <c r="AA186" s="884"/>
      <c r="AB186" s="883" t="s">
        <v>164</v>
      </c>
      <c r="AC186" s="883" t="s">
        <v>164</v>
      </c>
      <c r="AD186" s="884"/>
      <c r="AE186" s="882" t="s">
        <v>152</v>
      </c>
      <c r="AF186" s="883" t="s">
        <v>152</v>
      </c>
      <c r="AG186" s="885"/>
      <c r="AI186" s="881" t="s">
        <v>717</v>
      </c>
      <c r="AJ186" s="882" t="s">
        <v>160</v>
      </c>
      <c r="AK186" s="883" t="s">
        <v>160</v>
      </c>
      <c r="AL186" s="884"/>
      <c r="AM186" s="882" t="s">
        <v>161</v>
      </c>
      <c r="AN186" s="883" t="s">
        <v>162</v>
      </c>
      <c r="AO186" s="884"/>
      <c r="AP186" s="882" t="s">
        <v>163</v>
      </c>
      <c r="AQ186" s="883" t="s">
        <v>163</v>
      </c>
      <c r="AR186" s="884"/>
      <c r="AS186" s="883" t="s">
        <v>164</v>
      </c>
      <c r="AT186" s="883" t="s">
        <v>164</v>
      </c>
      <c r="AU186" s="884"/>
      <c r="AV186" s="882" t="s">
        <v>152</v>
      </c>
      <c r="AW186" s="883" t="s">
        <v>152</v>
      </c>
      <c r="AX186" s="885"/>
      <c r="AZ186" s="881" t="s">
        <v>719</v>
      </c>
      <c r="BA186" s="882" t="s">
        <v>160</v>
      </c>
      <c r="BB186" s="883" t="s">
        <v>160</v>
      </c>
      <c r="BC186" s="884"/>
      <c r="BD186" s="882" t="s">
        <v>161</v>
      </c>
      <c r="BE186" s="883" t="s">
        <v>162</v>
      </c>
      <c r="BF186" s="884"/>
      <c r="BG186" s="882" t="s">
        <v>163</v>
      </c>
      <c r="BH186" s="883" t="s">
        <v>163</v>
      </c>
      <c r="BI186" s="884"/>
      <c r="BJ186" s="883" t="s">
        <v>164</v>
      </c>
      <c r="BK186" s="883" t="s">
        <v>164</v>
      </c>
      <c r="BL186" s="884"/>
      <c r="BM186" s="882" t="s">
        <v>152</v>
      </c>
      <c r="BN186" s="883" t="s">
        <v>152</v>
      </c>
      <c r="BO186" s="885"/>
    </row>
    <row r="187" spans="1:67" ht="45.75" thickBot="1">
      <c r="A187" s="2460" t="s">
        <v>612</v>
      </c>
      <c r="B187" s="474" t="s">
        <v>165</v>
      </c>
      <c r="C187" s="583" t="s">
        <v>166</v>
      </c>
      <c r="D187" s="476" t="s">
        <v>167</v>
      </c>
      <c r="E187" s="474" t="s">
        <v>165</v>
      </c>
      <c r="F187" s="475" t="s">
        <v>166</v>
      </c>
      <c r="G187" s="476" t="s">
        <v>167</v>
      </c>
      <c r="H187" s="474" t="s">
        <v>165</v>
      </c>
      <c r="I187" s="475" t="s">
        <v>166</v>
      </c>
      <c r="J187" s="476" t="s">
        <v>167</v>
      </c>
      <c r="K187" s="474" t="s">
        <v>165</v>
      </c>
      <c r="L187" s="475" t="s">
        <v>166</v>
      </c>
      <c r="M187" s="476" t="s">
        <v>167</v>
      </c>
      <c r="N187" s="474" t="s">
        <v>165</v>
      </c>
      <c r="O187" s="583" t="s">
        <v>166</v>
      </c>
      <c r="P187" s="476" t="s">
        <v>157</v>
      </c>
      <c r="R187" s="2460" t="s">
        <v>612</v>
      </c>
      <c r="S187" s="474" t="s">
        <v>165</v>
      </c>
      <c r="T187" s="583" t="s">
        <v>166</v>
      </c>
      <c r="U187" s="476" t="s">
        <v>167</v>
      </c>
      <c r="V187" s="474" t="s">
        <v>165</v>
      </c>
      <c r="W187" s="475" t="s">
        <v>166</v>
      </c>
      <c r="X187" s="476" t="s">
        <v>167</v>
      </c>
      <c r="Y187" s="474" t="s">
        <v>165</v>
      </c>
      <c r="Z187" s="475" t="s">
        <v>166</v>
      </c>
      <c r="AA187" s="476" t="s">
        <v>167</v>
      </c>
      <c r="AB187" s="474" t="s">
        <v>165</v>
      </c>
      <c r="AC187" s="475" t="s">
        <v>166</v>
      </c>
      <c r="AD187" s="476" t="s">
        <v>167</v>
      </c>
      <c r="AE187" s="474" t="s">
        <v>165</v>
      </c>
      <c r="AF187" s="583" t="s">
        <v>166</v>
      </c>
      <c r="AG187" s="476" t="s">
        <v>157</v>
      </c>
      <c r="AI187" s="2460" t="s">
        <v>612</v>
      </c>
      <c r="AJ187" s="474" t="s">
        <v>165</v>
      </c>
      <c r="AK187" s="583" t="s">
        <v>166</v>
      </c>
      <c r="AL187" s="476" t="s">
        <v>167</v>
      </c>
      <c r="AM187" s="474" t="s">
        <v>165</v>
      </c>
      <c r="AN187" s="475" t="s">
        <v>166</v>
      </c>
      <c r="AO187" s="476" t="s">
        <v>167</v>
      </c>
      <c r="AP187" s="474" t="s">
        <v>165</v>
      </c>
      <c r="AQ187" s="475" t="s">
        <v>166</v>
      </c>
      <c r="AR187" s="476" t="s">
        <v>167</v>
      </c>
      <c r="AS187" s="474" t="s">
        <v>165</v>
      </c>
      <c r="AT187" s="475" t="s">
        <v>166</v>
      </c>
      <c r="AU187" s="476" t="s">
        <v>167</v>
      </c>
      <c r="AV187" s="474" t="s">
        <v>165</v>
      </c>
      <c r="AW187" s="583" t="s">
        <v>166</v>
      </c>
      <c r="AX187" s="476" t="s">
        <v>157</v>
      </c>
      <c r="AZ187" s="2460" t="s">
        <v>612</v>
      </c>
      <c r="BA187" s="474" t="s">
        <v>165</v>
      </c>
      <c r="BB187" s="583" t="s">
        <v>166</v>
      </c>
      <c r="BC187" s="476" t="s">
        <v>167</v>
      </c>
      <c r="BD187" s="474" t="s">
        <v>165</v>
      </c>
      <c r="BE187" s="475" t="s">
        <v>166</v>
      </c>
      <c r="BF187" s="476" t="s">
        <v>167</v>
      </c>
      <c r="BG187" s="474" t="s">
        <v>165</v>
      </c>
      <c r="BH187" s="475" t="s">
        <v>166</v>
      </c>
      <c r="BI187" s="476" t="s">
        <v>167</v>
      </c>
      <c r="BJ187" s="474" t="s">
        <v>165</v>
      </c>
      <c r="BK187" s="475" t="s">
        <v>166</v>
      </c>
      <c r="BL187" s="476" t="s">
        <v>167</v>
      </c>
      <c r="BM187" s="474" t="s">
        <v>165</v>
      </c>
      <c r="BN187" s="583" t="s">
        <v>166</v>
      </c>
      <c r="BO187" s="476" t="s">
        <v>157</v>
      </c>
    </row>
    <row r="188" spans="1:67">
      <c r="A188" s="1526" t="s">
        <v>433</v>
      </c>
      <c r="B188" s="2318">
        <v>0</v>
      </c>
      <c r="C188" s="2318">
        <v>0</v>
      </c>
      <c r="D188" s="2318">
        <f>B188-C188</f>
        <v>0</v>
      </c>
      <c r="E188" s="2318">
        <v>1</v>
      </c>
      <c r="F188" s="2318">
        <v>0</v>
      </c>
      <c r="G188" s="2318">
        <f>E188-F188</f>
        <v>1</v>
      </c>
      <c r="H188" s="2318">
        <v>28</v>
      </c>
      <c r="I188" s="2318">
        <v>131</v>
      </c>
      <c r="J188" s="2318">
        <f>H188-I188</f>
        <v>-103</v>
      </c>
      <c r="K188" s="2318">
        <v>1</v>
      </c>
      <c r="L188" s="2318">
        <v>1</v>
      </c>
      <c r="M188" s="2318">
        <f>K188-L188</f>
        <v>0</v>
      </c>
      <c r="N188" s="2321">
        <f>B188+E188+H188+K188</f>
        <v>30</v>
      </c>
      <c r="O188" s="2321">
        <f>C188+F188+I188+L188</f>
        <v>132</v>
      </c>
      <c r="P188" s="1527">
        <f>N188-O188</f>
        <v>-102</v>
      </c>
      <c r="R188" s="1526" t="s">
        <v>433</v>
      </c>
      <c r="S188" s="2318">
        <v>1</v>
      </c>
      <c r="T188" s="2318">
        <v>0</v>
      </c>
      <c r="U188" s="2318">
        <f>S188-T188</f>
        <v>1</v>
      </c>
      <c r="V188" s="2318">
        <v>0</v>
      </c>
      <c r="W188" s="2318">
        <v>2</v>
      </c>
      <c r="X188" s="2318">
        <f>V188-W188</f>
        <v>-2</v>
      </c>
      <c r="Y188" s="2318">
        <v>25</v>
      </c>
      <c r="Z188" s="2318">
        <v>11</v>
      </c>
      <c r="AA188" s="2318">
        <f>Y188-Z188</f>
        <v>14</v>
      </c>
      <c r="AB188" s="2318">
        <v>0</v>
      </c>
      <c r="AC188" s="2318">
        <v>0</v>
      </c>
      <c r="AD188" s="2318">
        <f>AB188-AC188</f>
        <v>0</v>
      </c>
      <c r="AE188" s="2321">
        <f>S188+V188+Y188+AB188</f>
        <v>26</v>
      </c>
      <c r="AF188" s="2321">
        <f>T188+W188+Z188+AC188</f>
        <v>13</v>
      </c>
      <c r="AG188" s="1527">
        <f>AE188-AF188</f>
        <v>13</v>
      </c>
      <c r="AI188" s="1526" t="s">
        <v>433</v>
      </c>
      <c r="AJ188" s="2318">
        <v>0</v>
      </c>
      <c r="AK188" s="2318">
        <v>0</v>
      </c>
      <c r="AL188" s="2318">
        <v>0</v>
      </c>
      <c r="AM188" s="2318">
        <v>0</v>
      </c>
      <c r="AN188" s="2318">
        <v>1</v>
      </c>
      <c r="AO188" s="2318">
        <f>-1</f>
        <v>-1</v>
      </c>
      <c r="AP188" s="2318">
        <v>6</v>
      </c>
      <c r="AQ188" s="2318">
        <v>21</v>
      </c>
      <c r="AR188" s="2318">
        <v>-15</v>
      </c>
      <c r="AS188" s="2318">
        <v>0</v>
      </c>
      <c r="AT188" s="2318">
        <v>0</v>
      </c>
      <c r="AU188" s="2318">
        <v>0</v>
      </c>
      <c r="AV188" s="2321">
        <v>6</v>
      </c>
      <c r="AW188" s="2321">
        <v>22</v>
      </c>
      <c r="AX188" s="1527">
        <v>-16</v>
      </c>
      <c r="AZ188" s="1526" t="s">
        <v>433</v>
      </c>
      <c r="BA188" s="2318">
        <v>0</v>
      </c>
      <c r="BB188" s="2318">
        <v>0</v>
      </c>
      <c r="BC188" s="1527">
        <f>BA188-BB188</f>
        <v>0</v>
      </c>
      <c r="BD188" s="2318">
        <v>2</v>
      </c>
      <c r="BE188" s="2318">
        <v>0</v>
      </c>
      <c r="BF188" s="1527">
        <f>BD188-BE188</f>
        <v>2</v>
      </c>
      <c r="BG188" s="2318">
        <v>12</v>
      </c>
      <c r="BH188" s="2318">
        <v>36</v>
      </c>
      <c r="BI188" s="1527">
        <f>BG188-BH188</f>
        <v>-24</v>
      </c>
      <c r="BJ188" s="2318">
        <v>0</v>
      </c>
      <c r="BK188" s="2318">
        <v>1</v>
      </c>
      <c r="BL188" s="1527">
        <f>BJ188-BK188</f>
        <v>-1</v>
      </c>
      <c r="BM188" s="2321">
        <v>14</v>
      </c>
      <c r="BN188" s="2321">
        <v>37</v>
      </c>
      <c r="BO188" s="1527">
        <f>BM188-BN188</f>
        <v>-23</v>
      </c>
    </row>
    <row r="189" spans="1:67">
      <c r="A189" s="878" t="s">
        <v>434</v>
      </c>
      <c r="B189" s="1214">
        <v>0</v>
      </c>
      <c r="C189" s="1214">
        <v>0</v>
      </c>
      <c r="D189" s="1214">
        <f t="shared" ref="D189:D210" si="224">B189-C189</f>
        <v>0</v>
      </c>
      <c r="E189" s="1214">
        <v>0</v>
      </c>
      <c r="F189" s="1214">
        <v>0</v>
      </c>
      <c r="G189" s="1214">
        <f t="shared" ref="G189:G210" si="225">E189-F189</f>
        <v>0</v>
      </c>
      <c r="H189" s="1214">
        <v>0</v>
      </c>
      <c r="I189" s="1214">
        <v>0</v>
      </c>
      <c r="J189" s="1214">
        <f t="shared" ref="J189:J210" si="226">H189-I189</f>
        <v>0</v>
      </c>
      <c r="K189" s="1214">
        <v>0</v>
      </c>
      <c r="L189" s="1214">
        <v>0</v>
      </c>
      <c r="M189" s="1214">
        <f t="shared" ref="M189:M210" si="227">K189-L189</f>
        <v>0</v>
      </c>
      <c r="N189" s="1215">
        <f t="shared" ref="N189:O209" si="228">B189+E189+H189+K189</f>
        <v>0</v>
      </c>
      <c r="O189" s="1215">
        <f t="shared" si="228"/>
        <v>0</v>
      </c>
      <c r="P189" s="1216">
        <f t="shared" ref="P189:P210" si="229">N189-O189</f>
        <v>0</v>
      </c>
      <c r="R189" s="878" t="s">
        <v>434</v>
      </c>
      <c r="S189" s="1214">
        <v>0</v>
      </c>
      <c r="T189" s="1214">
        <v>0</v>
      </c>
      <c r="U189" s="2318">
        <f t="shared" ref="U189:U209" si="230">S189-T189</f>
        <v>0</v>
      </c>
      <c r="V189" s="1214">
        <v>0</v>
      </c>
      <c r="W189" s="1214">
        <v>0</v>
      </c>
      <c r="X189" s="2318">
        <f t="shared" ref="X189:X209" si="231">V189-W189</f>
        <v>0</v>
      </c>
      <c r="Y189" s="1214">
        <v>0</v>
      </c>
      <c r="Z189" s="1214">
        <v>0</v>
      </c>
      <c r="AA189" s="2318">
        <f t="shared" ref="AA189:AA209" si="232">Y189-Z189</f>
        <v>0</v>
      </c>
      <c r="AB189" s="1214">
        <v>0</v>
      </c>
      <c r="AC189" s="1214">
        <v>0</v>
      </c>
      <c r="AD189" s="2318">
        <f t="shared" ref="AD189:AD209" si="233">AB189-AC189</f>
        <v>0</v>
      </c>
      <c r="AE189" s="2321">
        <f t="shared" ref="AE189:AF209" si="234">S189+V189+Y189+AB189</f>
        <v>0</v>
      </c>
      <c r="AF189" s="2321">
        <f t="shared" si="234"/>
        <v>0</v>
      </c>
      <c r="AG189" s="1527">
        <f t="shared" ref="AG189:AG209" si="235">AE189-AF189</f>
        <v>0</v>
      </c>
      <c r="AI189" s="878" t="s">
        <v>434</v>
      </c>
      <c r="AJ189" s="1214">
        <v>0</v>
      </c>
      <c r="AK189" s="1214">
        <v>0</v>
      </c>
      <c r="AL189" s="2318">
        <v>0</v>
      </c>
      <c r="AM189" s="1214">
        <v>0</v>
      </c>
      <c r="AN189" s="1214">
        <v>0</v>
      </c>
      <c r="AO189" s="2318">
        <v>0</v>
      </c>
      <c r="AP189" s="1214">
        <v>0</v>
      </c>
      <c r="AQ189" s="1214">
        <v>0</v>
      </c>
      <c r="AR189" s="2318">
        <v>0</v>
      </c>
      <c r="AS189" s="1214">
        <v>0</v>
      </c>
      <c r="AT189" s="1214">
        <v>0</v>
      </c>
      <c r="AU189" s="2318">
        <v>0</v>
      </c>
      <c r="AV189" s="2321">
        <v>0</v>
      </c>
      <c r="AW189" s="2321">
        <v>0</v>
      </c>
      <c r="AX189" s="1527">
        <v>0</v>
      </c>
      <c r="AZ189" s="878" t="s">
        <v>434</v>
      </c>
      <c r="BA189" s="1214">
        <v>0</v>
      </c>
      <c r="BB189" s="1214">
        <v>0</v>
      </c>
      <c r="BC189" s="1527">
        <f t="shared" ref="BC189:BC209" si="236">BA189-BB189</f>
        <v>0</v>
      </c>
      <c r="BD189" s="1214">
        <v>0</v>
      </c>
      <c r="BE189" s="1214">
        <v>0</v>
      </c>
      <c r="BF189" s="1527">
        <f t="shared" ref="BF189:BF209" si="237">BD189-BE189</f>
        <v>0</v>
      </c>
      <c r="BG189" s="1214">
        <v>0</v>
      </c>
      <c r="BH189" s="1214">
        <v>0</v>
      </c>
      <c r="BI189" s="1527">
        <f t="shared" ref="BI189:BI209" si="238">BG189-BH189</f>
        <v>0</v>
      </c>
      <c r="BJ189" s="1214">
        <v>0</v>
      </c>
      <c r="BK189" s="1214">
        <v>0</v>
      </c>
      <c r="BL189" s="1527">
        <f t="shared" ref="BL189:BL209" si="239">BJ189-BK189</f>
        <v>0</v>
      </c>
      <c r="BM189" s="2321">
        <v>0</v>
      </c>
      <c r="BN189" s="2321">
        <v>0</v>
      </c>
      <c r="BO189" s="1527">
        <f t="shared" ref="BO189:BO209" si="240">BM189-BN189</f>
        <v>0</v>
      </c>
    </row>
    <row r="190" spans="1:67">
      <c r="A190" s="878" t="s">
        <v>435</v>
      </c>
      <c r="B190" s="1214">
        <v>1</v>
      </c>
      <c r="C190" s="1214">
        <v>7</v>
      </c>
      <c r="D190" s="1214">
        <f t="shared" si="224"/>
        <v>-6</v>
      </c>
      <c r="E190" s="1214">
        <v>1</v>
      </c>
      <c r="F190" s="1214">
        <v>4</v>
      </c>
      <c r="G190" s="1214">
        <f t="shared" si="225"/>
        <v>-3</v>
      </c>
      <c r="H190" s="1214">
        <v>11</v>
      </c>
      <c r="I190" s="1214">
        <v>14</v>
      </c>
      <c r="J190" s="1214">
        <f t="shared" si="226"/>
        <v>-3</v>
      </c>
      <c r="K190" s="1214">
        <v>1</v>
      </c>
      <c r="L190" s="1214">
        <v>0</v>
      </c>
      <c r="M190" s="1214">
        <f t="shared" si="227"/>
        <v>1</v>
      </c>
      <c r="N190" s="1215">
        <f t="shared" si="228"/>
        <v>14</v>
      </c>
      <c r="O190" s="1215">
        <f t="shared" si="228"/>
        <v>25</v>
      </c>
      <c r="P190" s="1216">
        <f t="shared" si="229"/>
        <v>-11</v>
      </c>
      <c r="R190" s="878" t="s">
        <v>435</v>
      </c>
      <c r="S190" s="1214">
        <v>1</v>
      </c>
      <c r="T190" s="1214">
        <v>0</v>
      </c>
      <c r="U190" s="2318">
        <f t="shared" si="230"/>
        <v>1</v>
      </c>
      <c r="V190" s="1214">
        <v>0</v>
      </c>
      <c r="W190" s="1214">
        <v>3</v>
      </c>
      <c r="X190" s="2318">
        <f t="shared" si="231"/>
        <v>-3</v>
      </c>
      <c r="Y190" s="1214">
        <v>8</v>
      </c>
      <c r="Z190" s="1214">
        <v>6</v>
      </c>
      <c r="AA190" s="2318">
        <f t="shared" si="232"/>
        <v>2</v>
      </c>
      <c r="AB190" s="1214">
        <v>0</v>
      </c>
      <c r="AC190" s="1214">
        <v>0</v>
      </c>
      <c r="AD190" s="2318">
        <f t="shared" si="233"/>
        <v>0</v>
      </c>
      <c r="AE190" s="2321">
        <f t="shared" si="234"/>
        <v>9</v>
      </c>
      <c r="AF190" s="2321">
        <f t="shared" si="234"/>
        <v>9</v>
      </c>
      <c r="AG190" s="1527">
        <f t="shared" si="235"/>
        <v>0</v>
      </c>
      <c r="AI190" s="878" t="s">
        <v>435</v>
      </c>
      <c r="AJ190" s="1214">
        <v>1</v>
      </c>
      <c r="AK190" s="1214">
        <v>1</v>
      </c>
      <c r="AL190" s="2318">
        <v>0</v>
      </c>
      <c r="AM190" s="1214">
        <v>1</v>
      </c>
      <c r="AN190" s="1214">
        <v>2</v>
      </c>
      <c r="AO190" s="2318">
        <v>-1</v>
      </c>
      <c r="AP190" s="1214">
        <v>3</v>
      </c>
      <c r="AQ190" s="1214">
        <v>7</v>
      </c>
      <c r="AR190" s="2318">
        <v>-4</v>
      </c>
      <c r="AS190" s="1214">
        <v>0</v>
      </c>
      <c r="AT190" s="1214">
        <v>0</v>
      </c>
      <c r="AU190" s="2318">
        <v>0</v>
      </c>
      <c r="AV190" s="2321">
        <v>5</v>
      </c>
      <c r="AW190" s="2321">
        <v>10</v>
      </c>
      <c r="AX190" s="1527">
        <v>-5</v>
      </c>
      <c r="AZ190" s="878" t="s">
        <v>435</v>
      </c>
      <c r="BA190" s="1214">
        <v>3</v>
      </c>
      <c r="BB190" s="1214">
        <v>0</v>
      </c>
      <c r="BC190" s="1527">
        <f t="shared" si="236"/>
        <v>3</v>
      </c>
      <c r="BD190" s="1214">
        <v>0</v>
      </c>
      <c r="BE190" s="1214">
        <v>5</v>
      </c>
      <c r="BF190" s="1527">
        <f t="shared" si="237"/>
        <v>-5</v>
      </c>
      <c r="BG190" s="1214">
        <v>3</v>
      </c>
      <c r="BH190" s="1214">
        <v>7</v>
      </c>
      <c r="BI190" s="1527">
        <f t="shared" si="238"/>
        <v>-4</v>
      </c>
      <c r="BJ190" s="1214">
        <v>0</v>
      </c>
      <c r="BK190" s="1214">
        <v>1</v>
      </c>
      <c r="BL190" s="1527">
        <f t="shared" si="239"/>
        <v>-1</v>
      </c>
      <c r="BM190" s="2321">
        <v>6</v>
      </c>
      <c r="BN190" s="2321">
        <v>13</v>
      </c>
      <c r="BO190" s="1527">
        <f t="shared" si="240"/>
        <v>-7</v>
      </c>
    </row>
    <row r="191" spans="1:67" ht="22.5">
      <c r="A191" s="879" t="s">
        <v>436</v>
      </c>
      <c r="B191" s="1214">
        <v>0</v>
      </c>
      <c r="C191" s="1214">
        <v>0</v>
      </c>
      <c r="D191" s="1214">
        <f t="shared" si="224"/>
        <v>0</v>
      </c>
      <c r="E191" s="1214">
        <v>0</v>
      </c>
      <c r="F191" s="1214">
        <v>0</v>
      </c>
      <c r="G191" s="1214">
        <f t="shared" si="225"/>
        <v>0</v>
      </c>
      <c r="H191" s="1214">
        <v>1</v>
      </c>
      <c r="I191" s="1214">
        <v>0</v>
      </c>
      <c r="J191" s="1214">
        <f t="shared" si="226"/>
        <v>1</v>
      </c>
      <c r="K191" s="1214">
        <v>0</v>
      </c>
      <c r="L191" s="1214">
        <v>0</v>
      </c>
      <c r="M191" s="1214">
        <f t="shared" si="227"/>
        <v>0</v>
      </c>
      <c r="N191" s="1215">
        <f t="shared" si="228"/>
        <v>1</v>
      </c>
      <c r="O191" s="1215">
        <f t="shared" si="228"/>
        <v>0</v>
      </c>
      <c r="P191" s="1216">
        <f t="shared" si="229"/>
        <v>1</v>
      </c>
      <c r="R191" s="879" t="s">
        <v>436</v>
      </c>
      <c r="S191" s="1214">
        <v>0</v>
      </c>
      <c r="T191" s="1214">
        <v>0</v>
      </c>
      <c r="U191" s="2318">
        <f t="shared" si="230"/>
        <v>0</v>
      </c>
      <c r="V191" s="1214">
        <v>0</v>
      </c>
      <c r="W191" s="1214">
        <v>0</v>
      </c>
      <c r="X191" s="2318">
        <f t="shared" si="231"/>
        <v>0</v>
      </c>
      <c r="Y191" s="1214">
        <v>0</v>
      </c>
      <c r="Z191" s="1214">
        <v>0</v>
      </c>
      <c r="AA191" s="2318">
        <f t="shared" si="232"/>
        <v>0</v>
      </c>
      <c r="AB191" s="1214">
        <v>0</v>
      </c>
      <c r="AC191" s="1214">
        <v>0</v>
      </c>
      <c r="AD191" s="2318">
        <f t="shared" si="233"/>
        <v>0</v>
      </c>
      <c r="AE191" s="2321">
        <f t="shared" si="234"/>
        <v>0</v>
      </c>
      <c r="AF191" s="2321">
        <f t="shared" si="234"/>
        <v>0</v>
      </c>
      <c r="AG191" s="1527">
        <f t="shared" si="235"/>
        <v>0</v>
      </c>
      <c r="AI191" s="879" t="s">
        <v>436</v>
      </c>
      <c r="AJ191" s="1214">
        <v>0</v>
      </c>
      <c r="AK191" s="1214">
        <v>1</v>
      </c>
      <c r="AL191" s="2318">
        <v>-1</v>
      </c>
      <c r="AM191" s="1214">
        <v>0</v>
      </c>
      <c r="AN191" s="1214">
        <v>0</v>
      </c>
      <c r="AO191" s="2318">
        <v>0</v>
      </c>
      <c r="AP191" s="1214">
        <v>1</v>
      </c>
      <c r="AQ191" s="1214">
        <v>0</v>
      </c>
      <c r="AR191" s="2318">
        <v>1</v>
      </c>
      <c r="AS191" s="1214">
        <v>0</v>
      </c>
      <c r="AT191" s="1214">
        <v>0</v>
      </c>
      <c r="AU191" s="2318">
        <v>0</v>
      </c>
      <c r="AV191" s="2321">
        <v>1</v>
      </c>
      <c r="AW191" s="2321">
        <v>1</v>
      </c>
      <c r="AX191" s="1527">
        <v>0</v>
      </c>
      <c r="AZ191" s="879" t="s">
        <v>436</v>
      </c>
      <c r="BA191" s="1214">
        <v>1</v>
      </c>
      <c r="BB191" s="1214">
        <v>2</v>
      </c>
      <c r="BC191" s="1527">
        <f t="shared" si="236"/>
        <v>-1</v>
      </c>
      <c r="BD191" s="1214">
        <v>0</v>
      </c>
      <c r="BE191" s="1214">
        <v>0</v>
      </c>
      <c r="BF191" s="1527">
        <f t="shared" si="237"/>
        <v>0</v>
      </c>
      <c r="BG191" s="1214">
        <v>1</v>
      </c>
      <c r="BH191" s="1214">
        <v>0</v>
      </c>
      <c r="BI191" s="1527">
        <f t="shared" si="238"/>
        <v>1</v>
      </c>
      <c r="BJ191" s="1214">
        <v>0</v>
      </c>
      <c r="BK191" s="1214">
        <v>0</v>
      </c>
      <c r="BL191" s="1527">
        <f t="shared" si="239"/>
        <v>0</v>
      </c>
      <c r="BM191" s="2321">
        <v>2</v>
      </c>
      <c r="BN191" s="2321">
        <v>2</v>
      </c>
      <c r="BO191" s="1527">
        <f t="shared" si="240"/>
        <v>0</v>
      </c>
    </row>
    <row r="192" spans="1:67" ht="22.5">
      <c r="A192" s="879" t="s">
        <v>437</v>
      </c>
      <c r="B192" s="1214">
        <v>0</v>
      </c>
      <c r="C192" s="1214">
        <v>0</v>
      </c>
      <c r="D192" s="1214">
        <f t="shared" si="224"/>
        <v>0</v>
      </c>
      <c r="E192" s="1214">
        <v>0</v>
      </c>
      <c r="F192" s="1214">
        <v>0</v>
      </c>
      <c r="G192" s="1214">
        <f t="shared" si="225"/>
        <v>0</v>
      </c>
      <c r="H192" s="1214">
        <v>0</v>
      </c>
      <c r="I192" s="1214">
        <v>0</v>
      </c>
      <c r="J192" s="1214">
        <f t="shared" si="226"/>
        <v>0</v>
      </c>
      <c r="K192" s="1214">
        <v>0</v>
      </c>
      <c r="L192" s="1214">
        <v>0</v>
      </c>
      <c r="M192" s="1214">
        <f t="shared" si="227"/>
        <v>0</v>
      </c>
      <c r="N192" s="1215">
        <f t="shared" si="228"/>
        <v>0</v>
      </c>
      <c r="O192" s="1215">
        <f t="shared" si="228"/>
        <v>0</v>
      </c>
      <c r="P192" s="1216">
        <f t="shared" si="229"/>
        <v>0</v>
      </c>
      <c r="R192" s="879" t="s">
        <v>437</v>
      </c>
      <c r="S192" s="1214">
        <v>0</v>
      </c>
      <c r="T192" s="1214">
        <v>0</v>
      </c>
      <c r="U192" s="2318">
        <f t="shared" si="230"/>
        <v>0</v>
      </c>
      <c r="V192" s="1214">
        <v>0</v>
      </c>
      <c r="W192" s="1214">
        <v>0</v>
      </c>
      <c r="X192" s="2318">
        <f t="shared" si="231"/>
        <v>0</v>
      </c>
      <c r="Y192" s="1214">
        <v>0</v>
      </c>
      <c r="Z192" s="1214">
        <v>0</v>
      </c>
      <c r="AA192" s="2318">
        <f t="shared" si="232"/>
        <v>0</v>
      </c>
      <c r="AB192" s="1214">
        <v>0</v>
      </c>
      <c r="AC192" s="1214">
        <v>0</v>
      </c>
      <c r="AD192" s="2318">
        <f t="shared" si="233"/>
        <v>0</v>
      </c>
      <c r="AE192" s="2321">
        <f t="shared" si="234"/>
        <v>0</v>
      </c>
      <c r="AF192" s="2321">
        <f t="shared" si="234"/>
        <v>0</v>
      </c>
      <c r="AG192" s="1527">
        <f t="shared" si="235"/>
        <v>0</v>
      </c>
      <c r="AI192" s="879" t="s">
        <v>437</v>
      </c>
      <c r="AJ192" s="1214">
        <v>0</v>
      </c>
      <c r="AK192" s="1214">
        <v>0</v>
      </c>
      <c r="AL192" s="2318">
        <v>0</v>
      </c>
      <c r="AM192" s="1214">
        <v>0</v>
      </c>
      <c r="AN192" s="1214">
        <v>0</v>
      </c>
      <c r="AO192" s="2318">
        <v>0</v>
      </c>
      <c r="AP192" s="1214">
        <v>0</v>
      </c>
      <c r="AQ192" s="1214">
        <v>0</v>
      </c>
      <c r="AR192" s="2318">
        <v>0</v>
      </c>
      <c r="AS192" s="1214">
        <v>0</v>
      </c>
      <c r="AT192" s="1214">
        <v>0</v>
      </c>
      <c r="AU192" s="2318">
        <v>0</v>
      </c>
      <c r="AV192" s="2321">
        <v>0</v>
      </c>
      <c r="AW192" s="2321">
        <v>0</v>
      </c>
      <c r="AX192" s="1527">
        <v>0</v>
      </c>
      <c r="AZ192" s="879" t="s">
        <v>437</v>
      </c>
      <c r="BA192" s="1214">
        <v>0</v>
      </c>
      <c r="BB192" s="1214">
        <v>0</v>
      </c>
      <c r="BC192" s="1527">
        <f t="shared" si="236"/>
        <v>0</v>
      </c>
      <c r="BD192" s="1214">
        <v>0</v>
      </c>
      <c r="BE192" s="1214">
        <v>0</v>
      </c>
      <c r="BF192" s="1527">
        <f t="shared" si="237"/>
        <v>0</v>
      </c>
      <c r="BG192" s="1214">
        <v>0</v>
      </c>
      <c r="BH192" s="1214">
        <v>0</v>
      </c>
      <c r="BI192" s="1527">
        <f t="shared" si="238"/>
        <v>0</v>
      </c>
      <c r="BJ192" s="1214">
        <v>0</v>
      </c>
      <c r="BK192" s="1214">
        <v>0</v>
      </c>
      <c r="BL192" s="1527">
        <f t="shared" si="239"/>
        <v>0</v>
      </c>
      <c r="BM192" s="2321">
        <v>0</v>
      </c>
      <c r="BN192" s="2321">
        <v>0</v>
      </c>
      <c r="BO192" s="1527">
        <f t="shared" si="240"/>
        <v>0</v>
      </c>
    </row>
    <row r="193" spans="1:67" s="1723" customFormat="1">
      <c r="A193" s="886" t="s">
        <v>438</v>
      </c>
      <c r="B193" s="1214">
        <v>2</v>
      </c>
      <c r="C193" s="1214">
        <v>9</v>
      </c>
      <c r="D193" s="1214">
        <f t="shared" si="224"/>
        <v>-7</v>
      </c>
      <c r="E193" s="1214">
        <v>8</v>
      </c>
      <c r="F193" s="1214">
        <v>6</v>
      </c>
      <c r="G193" s="1214">
        <f t="shared" si="225"/>
        <v>2</v>
      </c>
      <c r="H193" s="1214">
        <v>36</v>
      </c>
      <c r="I193" s="1214">
        <v>82</v>
      </c>
      <c r="J193" s="1214">
        <f t="shared" si="226"/>
        <v>-46</v>
      </c>
      <c r="K193" s="1214">
        <v>0</v>
      </c>
      <c r="L193" s="1214">
        <v>0</v>
      </c>
      <c r="M193" s="1214">
        <f t="shared" si="227"/>
        <v>0</v>
      </c>
      <c r="N193" s="1215">
        <f t="shared" si="228"/>
        <v>46</v>
      </c>
      <c r="O193" s="1215">
        <f t="shared" si="228"/>
        <v>97</v>
      </c>
      <c r="P193" s="1216">
        <f t="shared" si="229"/>
        <v>-51</v>
      </c>
      <c r="Q193" s="3"/>
      <c r="R193" s="886" t="s">
        <v>438</v>
      </c>
      <c r="S193" s="1214">
        <v>2</v>
      </c>
      <c r="T193" s="1214">
        <v>1</v>
      </c>
      <c r="U193" s="2318">
        <f t="shared" si="230"/>
        <v>1</v>
      </c>
      <c r="V193" s="1214">
        <v>2</v>
      </c>
      <c r="W193" s="1214">
        <v>1</v>
      </c>
      <c r="X193" s="2318">
        <f t="shared" si="231"/>
        <v>1</v>
      </c>
      <c r="Y193" s="1214">
        <v>31</v>
      </c>
      <c r="Z193" s="1214">
        <v>26</v>
      </c>
      <c r="AA193" s="2318">
        <f t="shared" si="232"/>
        <v>5</v>
      </c>
      <c r="AB193" s="1214">
        <v>0</v>
      </c>
      <c r="AC193" s="1214">
        <v>0</v>
      </c>
      <c r="AD193" s="2318">
        <f t="shared" si="233"/>
        <v>0</v>
      </c>
      <c r="AE193" s="2321">
        <f t="shared" si="234"/>
        <v>35</v>
      </c>
      <c r="AF193" s="2321">
        <f t="shared" si="234"/>
        <v>28</v>
      </c>
      <c r="AG193" s="1527">
        <f t="shared" si="235"/>
        <v>7</v>
      </c>
      <c r="AH193" s="3"/>
      <c r="AI193" s="886" t="s">
        <v>438</v>
      </c>
      <c r="AJ193" s="1214">
        <v>2</v>
      </c>
      <c r="AK193" s="1214">
        <v>3</v>
      </c>
      <c r="AL193" s="2318">
        <v>-1</v>
      </c>
      <c r="AM193" s="1214">
        <v>1</v>
      </c>
      <c r="AN193" s="1214">
        <v>4</v>
      </c>
      <c r="AO193" s="2318">
        <v>-3</v>
      </c>
      <c r="AP193" s="1214">
        <v>21</v>
      </c>
      <c r="AQ193" s="1214">
        <v>19</v>
      </c>
      <c r="AR193" s="2318">
        <v>2</v>
      </c>
      <c r="AS193" s="1214">
        <v>0</v>
      </c>
      <c r="AT193" s="1214">
        <v>0</v>
      </c>
      <c r="AU193" s="2318">
        <v>0</v>
      </c>
      <c r="AV193" s="2321">
        <v>24</v>
      </c>
      <c r="AW193" s="2321">
        <v>26</v>
      </c>
      <c r="AX193" s="1527">
        <v>-2</v>
      </c>
      <c r="AY193" s="3"/>
      <c r="AZ193" s="886" t="s">
        <v>438</v>
      </c>
      <c r="BA193" s="1214">
        <v>2</v>
      </c>
      <c r="BB193" s="1214">
        <v>6</v>
      </c>
      <c r="BC193" s="1527">
        <f t="shared" si="236"/>
        <v>-4</v>
      </c>
      <c r="BD193" s="1214">
        <v>0</v>
      </c>
      <c r="BE193" s="1214">
        <v>4</v>
      </c>
      <c r="BF193" s="1527">
        <f t="shared" si="237"/>
        <v>-4</v>
      </c>
      <c r="BG193" s="1214">
        <v>14</v>
      </c>
      <c r="BH193" s="1214">
        <v>29</v>
      </c>
      <c r="BI193" s="1527">
        <f t="shared" si="238"/>
        <v>-15</v>
      </c>
      <c r="BJ193" s="1214">
        <v>0</v>
      </c>
      <c r="BK193" s="1214">
        <v>0</v>
      </c>
      <c r="BL193" s="1527">
        <f t="shared" si="239"/>
        <v>0</v>
      </c>
      <c r="BM193" s="2321">
        <v>16</v>
      </c>
      <c r="BN193" s="2321">
        <v>39</v>
      </c>
      <c r="BO193" s="1527">
        <f t="shared" si="240"/>
        <v>-23</v>
      </c>
    </row>
    <row r="194" spans="1:67" ht="22.5">
      <c r="A194" s="887" t="s">
        <v>439</v>
      </c>
      <c r="B194" s="1214">
        <v>0</v>
      </c>
      <c r="C194" s="1214">
        <v>10</v>
      </c>
      <c r="D194" s="1214">
        <f t="shared" si="224"/>
        <v>-10</v>
      </c>
      <c r="E194" s="1214">
        <v>3</v>
      </c>
      <c r="F194" s="1214">
        <v>6</v>
      </c>
      <c r="G194" s="1214">
        <f t="shared" si="225"/>
        <v>-3</v>
      </c>
      <c r="H194" s="1214">
        <v>40</v>
      </c>
      <c r="I194" s="1214">
        <v>66</v>
      </c>
      <c r="J194" s="1214">
        <f t="shared" si="226"/>
        <v>-26</v>
      </c>
      <c r="K194" s="1214">
        <v>0</v>
      </c>
      <c r="L194" s="1214">
        <v>0</v>
      </c>
      <c r="M194" s="1214">
        <f t="shared" si="227"/>
        <v>0</v>
      </c>
      <c r="N194" s="1215">
        <f t="shared" si="228"/>
        <v>43</v>
      </c>
      <c r="O194" s="1215">
        <f t="shared" si="228"/>
        <v>82</v>
      </c>
      <c r="P194" s="1216">
        <f t="shared" si="229"/>
        <v>-39</v>
      </c>
      <c r="R194" s="887" t="s">
        <v>439</v>
      </c>
      <c r="S194" s="1214">
        <v>2</v>
      </c>
      <c r="T194" s="1214">
        <v>2</v>
      </c>
      <c r="U194" s="2318">
        <f t="shared" si="230"/>
        <v>0</v>
      </c>
      <c r="V194" s="1214">
        <v>2</v>
      </c>
      <c r="W194" s="1214">
        <v>3</v>
      </c>
      <c r="X194" s="2318">
        <f t="shared" si="231"/>
        <v>-1</v>
      </c>
      <c r="Y194" s="1214">
        <v>24</v>
      </c>
      <c r="Z194" s="1214">
        <v>32</v>
      </c>
      <c r="AA194" s="2318">
        <f t="shared" si="232"/>
        <v>-8</v>
      </c>
      <c r="AB194" s="1214">
        <v>0</v>
      </c>
      <c r="AC194" s="1214">
        <v>0</v>
      </c>
      <c r="AD194" s="2318">
        <f t="shared" si="233"/>
        <v>0</v>
      </c>
      <c r="AE194" s="2321">
        <f t="shared" si="234"/>
        <v>28</v>
      </c>
      <c r="AF194" s="2321">
        <f t="shared" si="234"/>
        <v>37</v>
      </c>
      <c r="AG194" s="1527">
        <f t="shared" si="235"/>
        <v>-9</v>
      </c>
      <c r="AI194" s="887" t="s">
        <v>439</v>
      </c>
      <c r="AJ194" s="1214">
        <v>1</v>
      </c>
      <c r="AK194" s="1214">
        <v>3</v>
      </c>
      <c r="AL194" s="2318">
        <v>-2</v>
      </c>
      <c r="AM194" s="1214">
        <v>3</v>
      </c>
      <c r="AN194" s="1214">
        <v>2</v>
      </c>
      <c r="AO194" s="2318">
        <v>1</v>
      </c>
      <c r="AP194" s="1214">
        <v>25</v>
      </c>
      <c r="AQ194" s="1214">
        <v>24</v>
      </c>
      <c r="AR194" s="2318">
        <v>1</v>
      </c>
      <c r="AS194" s="1214">
        <v>0</v>
      </c>
      <c r="AT194" s="1214">
        <v>0</v>
      </c>
      <c r="AU194" s="2318">
        <v>0</v>
      </c>
      <c r="AV194" s="2321">
        <v>29</v>
      </c>
      <c r="AW194" s="2321">
        <v>29</v>
      </c>
      <c r="AX194" s="1527">
        <v>0</v>
      </c>
      <c r="AZ194" s="887" t="s">
        <v>439</v>
      </c>
      <c r="BA194" s="1214">
        <v>1</v>
      </c>
      <c r="BB194" s="1214">
        <v>0</v>
      </c>
      <c r="BC194" s="1527">
        <f t="shared" si="236"/>
        <v>1</v>
      </c>
      <c r="BD194" s="1214">
        <v>1</v>
      </c>
      <c r="BE194" s="1214">
        <v>14</v>
      </c>
      <c r="BF194" s="1527">
        <f t="shared" si="237"/>
        <v>-13</v>
      </c>
      <c r="BG194" s="1214">
        <v>26</v>
      </c>
      <c r="BH194" s="1214">
        <v>34</v>
      </c>
      <c r="BI194" s="1527">
        <f t="shared" si="238"/>
        <v>-8</v>
      </c>
      <c r="BJ194" s="1214">
        <v>0</v>
      </c>
      <c r="BK194" s="1214">
        <v>0</v>
      </c>
      <c r="BL194" s="1527">
        <f t="shared" si="239"/>
        <v>0</v>
      </c>
      <c r="BM194" s="2321">
        <v>28</v>
      </c>
      <c r="BN194" s="2321">
        <v>48</v>
      </c>
      <c r="BO194" s="1527">
        <f t="shared" si="240"/>
        <v>-20</v>
      </c>
    </row>
    <row r="195" spans="1:67">
      <c r="A195" s="878" t="s">
        <v>440</v>
      </c>
      <c r="B195" s="1214">
        <v>0</v>
      </c>
      <c r="C195" s="1214">
        <v>1</v>
      </c>
      <c r="D195" s="1214">
        <f t="shared" si="224"/>
        <v>-1</v>
      </c>
      <c r="E195" s="1214">
        <v>2</v>
      </c>
      <c r="F195" s="1214">
        <v>1</v>
      </c>
      <c r="G195" s="1214">
        <f t="shared" si="225"/>
        <v>1</v>
      </c>
      <c r="H195" s="1214">
        <v>2</v>
      </c>
      <c r="I195" s="1214">
        <v>9</v>
      </c>
      <c r="J195" s="1214">
        <f t="shared" si="226"/>
        <v>-7</v>
      </c>
      <c r="K195" s="1214">
        <v>0</v>
      </c>
      <c r="L195" s="1214">
        <v>0</v>
      </c>
      <c r="M195" s="1214">
        <f t="shared" si="227"/>
        <v>0</v>
      </c>
      <c r="N195" s="1215">
        <f t="shared" si="228"/>
        <v>4</v>
      </c>
      <c r="O195" s="1215">
        <f t="shared" si="228"/>
        <v>11</v>
      </c>
      <c r="P195" s="1216">
        <f t="shared" si="229"/>
        <v>-7</v>
      </c>
      <c r="R195" s="878" t="s">
        <v>440</v>
      </c>
      <c r="S195" s="1214">
        <v>1</v>
      </c>
      <c r="T195" s="1214">
        <v>0</v>
      </c>
      <c r="U195" s="2318">
        <f t="shared" si="230"/>
        <v>1</v>
      </c>
      <c r="V195" s="1214">
        <v>0</v>
      </c>
      <c r="W195" s="1214">
        <v>1</v>
      </c>
      <c r="X195" s="2318">
        <f t="shared" si="231"/>
        <v>-1</v>
      </c>
      <c r="Y195" s="1214">
        <v>0</v>
      </c>
      <c r="Z195" s="1214">
        <v>5</v>
      </c>
      <c r="AA195" s="2318">
        <f t="shared" si="232"/>
        <v>-5</v>
      </c>
      <c r="AB195" s="1214">
        <v>0</v>
      </c>
      <c r="AC195" s="1214">
        <v>0</v>
      </c>
      <c r="AD195" s="2318">
        <f t="shared" si="233"/>
        <v>0</v>
      </c>
      <c r="AE195" s="2321">
        <f t="shared" si="234"/>
        <v>1</v>
      </c>
      <c r="AF195" s="2321">
        <f t="shared" si="234"/>
        <v>6</v>
      </c>
      <c r="AG195" s="1527">
        <f t="shared" si="235"/>
        <v>-5</v>
      </c>
      <c r="AI195" s="878" t="s">
        <v>440</v>
      </c>
      <c r="AJ195" s="1214">
        <v>0</v>
      </c>
      <c r="AK195" s="1214">
        <v>1</v>
      </c>
      <c r="AL195" s="2318">
        <v>-1</v>
      </c>
      <c r="AM195" s="1214">
        <v>1</v>
      </c>
      <c r="AN195" s="1214">
        <v>0</v>
      </c>
      <c r="AO195" s="2318">
        <v>1</v>
      </c>
      <c r="AP195" s="1214">
        <v>2</v>
      </c>
      <c r="AQ195" s="1214">
        <v>3</v>
      </c>
      <c r="AR195" s="2318">
        <v>-1</v>
      </c>
      <c r="AS195" s="1214">
        <v>0</v>
      </c>
      <c r="AT195" s="1214">
        <v>0</v>
      </c>
      <c r="AU195" s="2318">
        <v>0</v>
      </c>
      <c r="AV195" s="2321">
        <v>3</v>
      </c>
      <c r="AW195" s="2321">
        <v>4</v>
      </c>
      <c r="AX195" s="1527">
        <v>-1</v>
      </c>
      <c r="AZ195" s="878" t="s">
        <v>440</v>
      </c>
      <c r="BA195" s="1214">
        <v>0</v>
      </c>
      <c r="BB195" s="1214">
        <v>1</v>
      </c>
      <c r="BC195" s="1527">
        <f t="shared" si="236"/>
        <v>-1</v>
      </c>
      <c r="BD195" s="1214">
        <v>0</v>
      </c>
      <c r="BE195" s="1214">
        <v>0</v>
      </c>
      <c r="BF195" s="1527">
        <f t="shared" si="237"/>
        <v>0</v>
      </c>
      <c r="BG195" s="1214">
        <v>1</v>
      </c>
      <c r="BH195" s="1214">
        <v>2</v>
      </c>
      <c r="BI195" s="1527">
        <f t="shared" si="238"/>
        <v>-1</v>
      </c>
      <c r="BJ195" s="1214">
        <v>0</v>
      </c>
      <c r="BK195" s="1214">
        <v>0</v>
      </c>
      <c r="BL195" s="1527">
        <f t="shared" si="239"/>
        <v>0</v>
      </c>
      <c r="BM195" s="2321">
        <v>1</v>
      </c>
      <c r="BN195" s="2321">
        <v>3</v>
      </c>
      <c r="BO195" s="1527">
        <f t="shared" si="240"/>
        <v>-2</v>
      </c>
    </row>
    <row r="196" spans="1:67">
      <c r="A196" s="878" t="s">
        <v>441</v>
      </c>
      <c r="B196" s="1214">
        <v>1</v>
      </c>
      <c r="C196" s="1214">
        <v>0</v>
      </c>
      <c r="D196" s="1214">
        <f t="shared" si="224"/>
        <v>1</v>
      </c>
      <c r="E196" s="1214">
        <v>3</v>
      </c>
      <c r="F196" s="1214">
        <v>6</v>
      </c>
      <c r="G196" s="1214">
        <f t="shared" si="225"/>
        <v>-3</v>
      </c>
      <c r="H196" s="1214">
        <v>21</v>
      </c>
      <c r="I196" s="1214">
        <v>18</v>
      </c>
      <c r="J196" s="1214">
        <f t="shared" si="226"/>
        <v>3</v>
      </c>
      <c r="K196" s="1214">
        <v>0</v>
      </c>
      <c r="L196" s="1214">
        <v>0</v>
      </c>
      <c r="M196" s="1214">
        <f t="shared" si="227"/>
        <v>0</v>
      </c>
      <c r="N196" s="1215">
        <f t="shared" si="228"/>
        <v>25</v>
      </c>
      <c r="O196" s="1215">
        <f t="shared" si="228"/>
        <v>24</v>
      </c>
      <c r="P196" s="1216">
        <f t="shared" si="229"/>
        <v>1</v>
      </c>
      <c r="R196" s="878" t="s">
        <v>441</v>
      </c>
      <c r="S196" s="1214">
        <v>0</v>
      </c>
      <c r="T196" s="1214">
        <v>0</v>
      </c>
      <c r="U196" s="2318">
        <f t="shared" si="230"/>
        <v>0</v>
      </c>
      <c r="V196" s="1214">
        <v>1</v>
      </c>
      <c r="W196" s="1214">
        <v>6</v>
      </c>
      <c r="X196" s="2318">
        <f t="shared" si="231"/>
        <v>-5</v>
      </c>
      <c r="Y196" s="1214">
        <v>17</v>
      </c>
      <c r="Z196" s="1214">
        <v>18</v>
      </c>
      <c r="AA196" s="2318">
        <f t="shared" si="232"/>
        <v>-1</v>
      </c>
      <c r="AB196" s="1214">
        <v>1</v>
      </c>
      <c r="AC196" s="1214">
        <v>0</v>
      </c>
      <c r="AD196" s="2318">
        <f t="shared" si="233"/>
        <v>1</v>
      </c>
      <c r="AE196" s="2321">
        <f t="shared" si="234"/>
        <v>19</v>
      </c>
      <c r="AF196" s="2321">
        <f t="shared" si="234"/>
        <v>24</v>
      </c>
      <c r="AG196" s="1527">
        <f t="shared" si="235"/>
        <v>-5</v>
      </c>
      <c r="AI196" s="878" t="s">
        <v>441</v>
      </c>
      <c r="AJ196" s="1214">
        <v>0</v>
      </c>
      <c r="AK196" s="1214">
        <v>0</v>
      </c>
      <c r="AL196" s="2318">
        <v>0</v>
      </c>
      <c r="AM196" s="1214">
        <v>0</v>
      </c>
      <c r="AN196" s="1214">
        <v>2</v>
      </c>
      <c r="AO196" s="2318">
        <v>-2</v>
      </c>
      <c r="AP196" s="1214">
        <v>7</v>
      </c>
      <c r="AQ196" s="1214">
        <v>11</v>
      </c>
      <c r="AR196" s="2318">
        <v>-4</v>
      </c>
      <c r="AS196" s="1214">
        <v>2</v>
      </c>
      <c r="AT196" s="1214">
        <v>0</v>
      </c>
      <c r="AU196" s="2318">
        <v>2</v>
      </c>
      <c r="AV196" s="2321">
        <v>9</v>
      </c>
      <c r="AW196" s="2321">
        <v>13</v>
      </c>
      <c r="AX196" s="1527">
        <v>-4</v>
      </c>
      <c r="AZ196" s="878" t="s">
        <v>441</v>
      </c>
      <c r="BA196" s="1214">
        <v>2</v>
      </c>
      <c r="BB196" s="1214">
        <v>1</v>
      </c>
      <c r="BC196" s="1527">
        <f t="shared" si="236"/>
        <v>1</v>
      </c>
      <c r="BD196" s="1214">
        <v>8</v>
      </c>
      <c r="BE196" s="1214">
        <v>21</v>
      </c>
      <c r="BF196" s="1527">
        <f t="shared" si="237"/>
        <v>-13</v>
      </c>
      <c r="BG196" s="1214">
        <v>24</v>
      </c>
      <c r="BH196" s="1214">
        <v>16</v>
      </c>
      <c r="BI196" s="1527">
        <f t="shared" si="238"/>
        <v>8</v>
      </c>
      <c r="BJ196" s="1214">
        <v>0</v>
      </c>
      <c r="BK196" s="1214">
        <v>0</v>
      </c>
      <c r="BL196" s="1527">
        <f t="shared" si="239"/>
        <v>0</v>
      </c>
      <c r="BM196" s="2321">
        <v>34</v>
      </c>
      <c r="BN196" s="2321">
        <v>38</v>
      </c>
      <c r="BO196" s="1527">
        <f t="shared" si="240"/>
        <v>-4</v>
      </c>
    </row>
    <row r="197" spans="1:67">
      <c r="A197" s="878" t="s">
        <v>442</v>
      </c>
      <c r="B197" s="1214">
        <v>0</v>
      </c>
      <c r="C197" s="1214">
        <v>0</v>
      </c>
      <c r="D197" s="1214">
        <f t="shared" si="224"/>
        <v>0</v>
      </c>
      <c r="E197" s="1214">
        <v>1</v>
      </c>
      <c r="F197" s="1214">
        <v>2</v>
      </c>
      <c r="G197" s="1214">
        <f t="shared" si="225"/>
        <v>-1</v>
      </c>
      <c r="H197" s="1214">
        <v>3</v>
      </c>
      <c r="I197" s="1214">
        <v>3</v>
      </c>
      <c r="J197" s="1214">
        <f t="shared" si="226"/>
        <v>0</v>
      </c>
      <c r="K197" s="1214">
        <v>0</v>
      </c>
      <c r="L197" s="1214">
        <v>0</v>
      </c>
      <c r="M197" s="1214">
        <f t="shared" si="227"/>
        <v>0</v>
      </c>
      <c r="N197" s="1215">
        <f t="shared" si="228"/>
        <v>4</v>
      </c>
      <c r="O197" s="1215">
        <f t="shared" si="228"/>
        <v>5</v>
      </c>
      <c r="P197" s="1216">
        <f t="shared" si="229"/>
        <v>-1</v>
      </c>
      <c r="R197" s="878" t="s">
        <v>442</v>
      </c>
      <c r="S197" s="1214">
        <v>1</v>
      </c>
      <c r="T197" s="1214">
        <v>1</v>
      </c>
      <c r="U197" s="2318">
        <f t="shared" si="230"/>
        <v>0</v>
      </c>
      <c r="V197" s="1214">
        <v>1</v>
      </c>
      <c r="W197" s="1214">
        <v>0</v>
      </c>
      <c r="X197" s="2318">
        <f t="shared" si="231"/>
        <v>1</v>
      </c>
      <c r="Y197" s="1214">
        <v>1</v>
      </c>
      <c r="Z197" s="1214">
        <v>1</v>
      </c>
      <c r="AA197" s="2318">
        <f t="shared" si="232"/>
        <v>0</v>
      </c>
      <c r="AB197" s="1214">
        <v>0</v>
      </c>
      <c r="AC197" s="1214">
        <v>0</v>
      </c>
      <c r="AD197" s="2318">
        <f t="shared" si="233"/>
        <v>0</v>
      </c>
      <c r="AE197" s="2321">
        <f t="shared" si="234"/>
        <v>3</v>
      </c>
      <c r="AF197" s="2321">
        <f t="shared" si="234"/>
        <v>2</v>
      </c>
      <c r="AG197" s="1527">
        <f t="shared" si="235"/>
        <v>1</v>
      </c>
      <c r="AI197" s="878" t="s">
        <v>442</v>
      </c>
      <c r="AJ197" s="1214">
        <v>0</v>
      </c>
      <c r="AK197" s="1214">
        <v>0</v>
      </c>
      <c r="AL197" s="2318">
        <v>0</v>
      </c>
      <c r="AM197" s="1214">
        <v>0</v>
      </c>
      <c r="AN197" s="1214">
        <v>0</v>
      </c>
      <c r="AO197" s="2318">
        <v>0</v>
      </c>
      <c r="AP197" s="1214">
        <v>2</v>
      </c>
      <c r="AQ197" s="1214">
        <v>0</v>
      </c>
      <c r="AR197" s="2318">
        <v>2</v>
      </c>
      <c r="AS197" s="1214">
        <v>0</v>
      </c>
      <c r="AT197" s="1214">
        <v>0</v>
      </c>
      <c r="AU197" s="2318">
        <v>0</v>
      </c>
      <c r="AV197" s="2321">
        <v>2</v>
      </c>
      <c r="AW197" s="2321">
        <v>0</v>
      </c>
      <c r="AX197" s="1527">
        <v>2</v>
      </c>
      <c r="AZ197" s="878" t="s">
        <v>442</v>
      </c>
      <c r="BA197" s="1214">
        <v>0</v>
      </c>
      <c r="BB197" s="1214">
        <v>2</v>
      </c>
      <c r="BC197" s="1527">
        <f t="shared" si="236"/>
        <v>-2</v>
      </c>
      <c r="BD197" s="1214">
        <v>0</v>
      </c>
      <c r="BE197" s="1214">
        <v>0</v>
      </c>
      <c r="BF197" s="1527">
        <f t="shared" si="237"/>
        <v>0</v>
      </c>
      <c r="BG197" s="1214">
        <v>1</v>
      </c>
      <c r="BH197" s="1214">
        <v>1</v>
      </c>
      <c r="BI197" s="1527">
        <f t="shared" si="238"/>
        <v>0</v>
      </c>
      <c r="BJ197" s="1214">
        <v>0</v>
      </c>
      <c r="BK197" s="1214">
        <v>0</v>
      </c>
      <c r="BL197" s="1527">
        <f t="shared" si="239"/>
        <v>0</v>
      </c>
      <c r="BM197" s="2321">
        <v>1</v>
      </c>
      <c r="BN197" s="2321">
        <v>3</v>
      </c>
      <c r="BO197" s="1527">
        <f t="shared" si="240"/>
        <v>-2</v>
      </c>
    </row>
    <row r="198" spans="1:67">
      <c r="A198" s="878" t="s">
        <v>443</v>
      </c>
      <c r="B198" s="1214">
        <v>0</v>
      </c>
      <c r="C198" s="1214">
        <v>0</v>
      </c>
      <c r="D198" s="1214">
        <f t="shared" si="224"/>
        <v>0</v>
      </c>
      <c r="E198" s="1214">
        <v>0</v>
      </c>
      <c r="F198" s="1214">
        <v>0</v>
      </c>
      <c r="G198" s="1214">
        <f t="shared" si="225"/>
        <v>0</v>
      </c>
      <c r="H198" s="1214">
        <v>8</v>
      </c>
      <c r="I198" s="1214">
        <v>6</v>
      </c>
      <c r="J198" s="1214">
        <f t="shared" si="226"/>
        <v>2</v>
      </c>
      <c r="K198" s="1214">
        <v>0</v>
      </c>
      <c r="L198" s="1214">
        <v>0</v>
      </c>
      <c r="M198" s="1214">
        <f t="shared" si="227"/>
        <v>0</v>
      </c>
      <c r="N198" s="1215">
        <f t="shared" si="228"/>
        <v>8</v>
      </c>
      <c r="O198" s="1215">
        <f t="shared" si="228"/>
        <v>6</v>
      </c>
      <c r="P198" s="1216">
        <f t="shared" si="229"/>
        <v>2</v>
      </c>
      <c r="R198" s="878" t="s">
        <v>443</v>
      </c>
      <c r="S198" s="1214">
        <v>0</v>
      </c>
      <c r="T198" s="1214">
        <v>0</v>
      </c>
      <c r="U198" s="2318">
        <f t="shared" si="230"/>
        <v>0</v>
      </c>
      <c r="V198" s="1214">
        <v>0</v>
      </c>
      <c r="W198" s="1214">
        <v>0</v>
      </c>
      <c r="X198" s="2318">
        <f t="shared" si="231"/>
        <v>0</v>
      </c>
      <c r="Y198" s="1214">
        <v>5</v>
      </c>
      <c r="Z198" s="1214">
        <v>6</v>
      </c>
      <c r="AA198" s="2318">
        <f t="shared" si="232"/>
        <v>-1</v>
      </c>
      <c r="AB198" s="1214">
        <v>0</v>
      </c>
      <c r="AC198" s="1214">
        <v>0</v>
      </c>
      <c r="AD198" s="2318">
        <f t="shared" si="233"/>
        <v>0</v>
      </c>
      <c r="AE198" s="2321">
        <f t="shared" si="234"/>
        <v>5</v>
      </c>
      <c r="AF198" s="2321">
        <f t="shared" si="234"/>
        <v>6</v>
      </c>
      <c r="AG198" s="1527">
        <f t="shared" si="235"/>
        <v>-1</v>
      </c>
      <c r="AI198" s="878" t="s">
        <v>443</v>
      </c>
      <c r="AJ198" s="1214">
        <v>0</v>
      </c>
      <c r="AK198" s="1214">
        <v>0</v>
      </c>
      <c r="AL198" s="2318">
        <v>0</v>
      </c>
      <c r="AM198" s="1214">
        <v>0</v>
      </c>
      <c r="AN198" s="1214">
        <v>0</v>
      </c>
      <c r="AO198" s="2318">
        <v>0</v>
      </c>
      <c r="AP198" s="1214">
        <v>4</v>
      </c>
      <c r="AQ198" s="1214">
        <v>5</v>
      </c>
      <c r="AR198" s="2318">
        <v>-1</v>
      </c>
      <c r="AS198" s="1214">
        <v>0</v>
      </c>
      <c r="AT198" s="1214">
        <v>0</v>
      </c>
      <c r="AU198" s="2318">
        <v>0</v>
      </c>
      <c r="AV198" s="2321">
        <v>4</v>
      </c>
      <c r="AW198" s="2321">
        <v>5</v>
      </c>
      <c r="AX198" s="1527">
        <v>-1</v>
      </c>
      <c r="AZ198" s="878" t="s">
        <v>443</v>
      </c>
      <c r="BA198" s="1214">
        <v>0</v>
      </c>
      <c r="BB198" s="1214">
        <v>3</v>
      </c>
      <c r="BC198" s="1527">
        <f t="shared" si="236"/>
        <v>-3</v>
      </c>
      <c r="BD198" s="1214">
        <v>0</v>
      </c>
      <c r="BE198" s="1214">
        <v>1</v>
      </c>
      <c r="BF198" s="1527">
        <f t="shared" si="237"/>
        <v>-1</v>
      </c>
      <c r="BG198" s="1214">
        <v>3</v>
      </c>
      <c r="BH198" s="1214">
        <v>2</v>
      </c>
      <c r="BI198" s="1527">
        <f t="shared" si="238"/>
        <v>1</v>
      </c>
      <c r="BJ198" s="1214">
        <v>0</v>
      </c>
      <c r="BK198" s="1214">
        <v>0</v>
      </c>
      <c r="BL198" s="1527">
        <f t="shared" si="239"/>
        <v>0</v>
      </c>
      <c r="BM198" s="2321">
        <v>3</v>
      </c>
      <c r="BN198" s="2321">
        <v>6</v>
      </c>
      <c r="BO198" s="1527">
        <f t="shared" si="240"/>
        <v>-3</v>
      </c>
    </row>
    <row r="199" spans="1:67">
      <c r="A199" s="878" t="s">
        <v>444</v>
      </c>
      <c r="B199" s="1214">
        <v>3</v>
      </c>
      <c r="C199" s="1214">
        <v>2</v>
      </c>
      <c r="D199" s="1214">
        <f t="shared" si="224"/>
        <v>1</v>
      </c>
      <c r="E199" s="1214">
        <v>1</v>
      </c>
      <c r="F199" s="1214">
        <v>3</v>
      </c>
      <c r="G199" s="1214">
        <f t="shared" si="225"/>
        <v>-2</v>
      </c>
      <c r="H199" s="1214">
        <v>1</v>
      </c>
      <c r="I199" s="1214">
        <v>0</v>
      </c>
      <c r="J199" s="1214">
        <f t="shared" si="226"/>
        <v>1</v>
      </c>
      <c r="K199" s="1214">
        <v>0</v>
      </c>
      <c r="L199" s="1214">
        <v>1</v>
      </c>
      <c r="M199" s="1214">
        <f t="shared" si="227"/>
        <v>-1</v>
      </c>
      <c r="N199" s="1215">
        <f t="shared" si="228"/>
        <v>5</v>
      </c>
      <c r="O199" s="1215">
        <f t="shared" si="228"/>
        <v>6</v>
      </c>
      <c r="P199" s="1216">
        <f t="shared" si="229"/>
        <v>-1</v>
      </c>
      <c r="R199" s="878" t="s">
        <v>444</v>
      </c>
      <c r="S199" s="1214">
        <v>2</v>
      </c>
      <c r="T199" s="1214">
        <v>1</v>
      </c>
      <c r="U199" s="2318">
        <f t="shared" si="230"/>
        <v>1</v>
      </c>
      <c r="V199" s="1214">
        <v>0</v>
      </c>
      <c r="W199" s="1214">
        <v>1</v>
      </c>
      <c r="X199" s="2318">
        <f t="shared" si="231"/>
        <v>-1</v>
      </c>
      <c r="Y199" s="1214">
        <v>0</v>
      </c>
      <c r="Z199" s="1214">
        <v>0</v>
      </c>
      <c r="AA199" s="2318">
        <f t="shared" si="232"/>
        <v>0</v>
      </c>
      <c r="AB199" s="1214">
        <v>0</v>
      </c>
      <c r="AC199" s="1214">
        <v>0</v>
      </c>
      <c r="AD199" s="2318">
        <f t="shared" si="233"/>
        <v>0</v>
      </c>
      <c r="AE199" s="2321">
        <f t="shared" si="234"/>
        <v>2</v>
      </c>
      <c r="AF199" s="2321">
        <f t="shared" si="234"/>
        <v>2</v>
      </c>
      <c r="AG199" s="1527">
        <f t="shared" si="235"/>
        <v>0</v>
      </c>
      <c r="AI199" s="878" t="s">
        <v>444</v>
      </c>
      <c r="AJ199" s="1214">
        <v>1</v>
      </c>
      <c r="AK199" s="1214">
        <v>2</v>
      </c>
      <c r="AL199" s="2318">
        <v>-1</v>
      </c>
      <c r="AM199" s="1214">
        <v>0</v>
      </c>
      <c r="AN199" s="1214">
        <v>0</v>
      </c>
      <c r="AO199" s="2318">
        <v>0</v>
      </c>
      <c r="AP199" s="1214">
        <v>1</v>
      </c>
      <c r="AQ199" s="1214">
        <v>1</v>
      </c>
      <c r="AR199" s="2318">
        <v>0</v>
      </c>
      <c r="AS199" s="1214">
        <v>1</v>
      </c>
      <c r="AT199" s="1214">
        <v>0</v>
      </c>
      <c r="AU199" s="2318">
        <v>1</v>
      </c>
      <c r="AV199" s="2321">
        <v>3</v>
      </c>
      <c r="AW199" s="2321">
        <v>3</v>
      </c>
      <c r="AX199" s="1527">
        <v>0</v>
      </c>
      <c r="AZ199" s="878" t="s">
        <v>444</v>
      </c>
      <c r="BA199" s="1214">
        <v>1</v>
      </c>
      <c r="BB199" s="1214">
        <v>6</v>
      </c>
      <c r="BC199" s="1527">
        <f t="shared" si="236"/>
        <v>-5</v>
      </c>
      <c r="BD199" s="1214">
        <v>1</v>
      </c>
      <c r="BE199" s="1214">
        <v>3</v>
      </c>
      <c r="BF199" s="1527">
        <f t="shared" si="237"/>
        <v>-2</v>
      </c>
      <c r="BG199" s="1214">
        <v>1</v>
      </c>
      <c r="BH199" s="1214">
        <v>0</v>
      </c>
      <c r="BI199" s="1527">
        <f t="shared" si="238"/>
        <v>1</v>
      </c>
      <c r="BJ199" s="1214">
        <v>0</v>
      </c>
      <c r="BK199" s="1214">
        <v>0</v>
      </c>
      <c r="BL199" s="1527">
        <f t="shared" si="239"/>
        <v>0</v>
      </c>
      <c r="BM199" s="2321">
        <v>3</v>
      </c>
      <c r="BN199" s="2321">
        <v>9</v>
      </c>
      <c r="BO199" s="1527">
        <f t="shared" si="240"/>
        <v>-6</v>
      </c>
    </row>
    <row r="200" spans="1:67">
      <c r="A200" s="878" t="s">
        <v>445</v>
      </c>
      <c r="B200" s="1214">
        <v>2</v>
      </c>
      <c r="C200" s="1214">
        <v>2</v>
      </c>
      <c r="D200" s="1214">
        <f t="shared" si="224"/>
        <v>0</v>
      </c>
      <c r="E200" s="1214">
        <v>2</v>
      </c>
      <c r="F200" s="1214">
        <v>1</v>
      </c>
      <c r="G200" s="1214">
        <f t="shared" si="225"/>
        <v>1</v>
      </c>
      <c r="H200" s="1214">
        <v>3</v>
      </c>
      <c r="I200" s="1214">
        <v>3</v>
      </c>
      <c r="J200" s="1214">
        <f t="shared" si="226"/>
        <v>0</v>
      </c>
      <c r="K200" s="1214">
        <v>0</v>
      </c>
      <c r="L200" s="1214">
        <v>1</v>
      </c>
      <c r="M200" s="1214">
        <f t="shared" si="227"/>
        <v>-1</v>
      </c>
      <c r="N200" s="1215">
        <f t="shared" si="228"/>
        <v>7</v>
      </c>
      <c r="O200" s="1215">
        <f t="shared" si="228"/>
        <v>7</v>
      </c>
      <c r="P200" s="1216">
        <f t="shared" si="229"/>
        <v>0</v>
      </c>
      <c r="R200" s="878" t="s">
        <v>445</v>
      </c>
      <c r="S200" s="1214">
        <v>2</v>
      </c>
      <c r="T200" s="1214">
        <v>0</v>
      </c>
      <c r="U200" s="2318">
        <f t="shared" si="230"/>
        <v>2</v>
      </c>
      <c r="V200" s="1214">
        <v>0</v>
      </c>
      <c r="W200" s="1214">
        <v>1</v>
      </c>
      <c r="X200" s="2318">
        <f t="shared" si="231"/>
        <v>-1</v>
      </c>
      <c r="Y200" s="1214">
        <v>5</v>
      </c>
      <c r="Z200" s="1214">
        <v>4</v>
      </c>
      <c r="AA200" s="2318">
        <f t="shared" si="232"/>
        <v>1</v>
      </c>
      <c r="AB200" s="1214">
        <v>0</v>
      </c>
      <c r="AC200" s="1214">
        <v>2</v>
      </c>
      <c r="AD200" s="2318">
        <f t="shared" si="233"/>
        <v>-2</v>
      </c>
      <c r="AE200" s="2321">
        <f t="shared" si="234"/>
        <v>7</v>
      </c>
      <c r="AF200" s="2321">
        <f t="shared" si="234"/>
        <v>7</v>
      </c>
      <c r="AG200" s="1527">
        <f t="shared" si="235"/>
        <v>0</v>
      </c>
      <c r="AI200" s="878" t="s">
        <v>445</v>
      </c>
      <c r="AJ200" s="1214">
        <v>1</v>
      </c>
      <c r="AK200" s="1214">
        <v>0</v>
      </c>
      <c r="AL200" s="2318">
        <v>1</v>
      </c>
      <c r="AM200" s="1214">
        <v>0</v>
      </c>
      <c r="AN200" s="1214">
        <v>0</v>
      </c>
      <c r="AO200" s="2318">
        <v>0</v>
      </c>
      <c r="AP200" s="1214">
        <v>3</v>
      </c>
      <c r="AQ200" s="1214">
        <v>4</v>
      </c>
      <c r="AR200" s="2318">
        <v>-1</v>
      </c>
      <c r="AS200" s="1214">
        <v>0</v>
      </c>
      <c r="AT200" s="1214">
        <v>0</v>
      </c>
      <c r="AU200" s="2318">
        <v>0</v>
      </c>
      <c r="AV200" s="2321">
        <v>4</v>
      </c>
      <c r="AW200" s="2321">
        <v>4</v>
      </c>
      <c r="AX200" s="1527">
        <v>0</v>
      </c>
      <c r="AZ200" s="878" t="s">
        <v>445</v>
      </c>
      <c r="BA200" s="1214">
        <v>2</v>
      </c>
      <c r="BB200" s="1214">
        <v>2</v>
      </c>
      <c r="BC200" s="1527">
        <f t="shared" si="236"/>
        <v>0</v>
      </c>
      <c r="BD200" s="1214">
        <v>0</v>
      </c>
      <c r="BE200" s="1214">
        <v>2</v>
      </c>
      <c r="BF200" s="1527">
        <f t="shared" si="237"/>
        <v>-2</v>
      </c>
      <c r="BG200" s="1214">
        <v>2</v>
      </c>
      <c r="BH200" s="1214">
        <v>5</v>
      </c>
      <c r="BI200" s="1527">
        <f t="shared" si="238"/>
        <v>-3</v>
      </c>
      <c r="BJ200" s="1214">
        <v>0</v>
      </c>
      <c r="BK200" s="1214">
        <v>0</v>
      </c>
      <c r="BL200" s="1527">
        <f t="shared" si="239"/>
        <v>0</v>
      </c>
      <c r="BM200" s="2321">
        <v>4</v>
      </c>
      <c r="BN200" s="2321">
        <v>9</v>
      </c>
      <c r="BO200" s="1527">
        <f t="shared" si="240"/>
        <v>-5</v>
      </c>
    </row>
    <row r="201" spans="1:67" ht="22.5">
      <c r="A201" s="879" t="s">
        <v>446</v>
      </c>
      <c r="B201" s="1214">
        <v>0</v>
      </c>
      <c r="C201" s="1214">
        <v>0</v>
      </c>
      <c r="D201" s="1214">
        <f t="shared" si="224"/>
        <v>0</v>
      </c>
      <c r="E201" s="1214">
        <v>0</v>
      </c>
      <c r="F201" s="1214">
        <v>1</v>
      </c>
      <c r="G201" s="1214">
        <f t="shared" si="225"/>
        <v>-1</v>
      </c>
      <c r="H201" s="1214">
        <v>3</v>
      </c>
      <c r="I201" s="1214">
        <v>8</v>
      </c>
      <c r="J201" s="1214">
        <f t="shared" si="226"/>
        <v>-5</v>
      </c>
      <c r="K201" s="1214">
        <v>0</v>
      </c>
      <c r="L201" s="1214">
        <v>0</v>
      </c>
      <c r="M201" s="1214">
        <f t="shared" si="227"/>
        <v>0</v>
      </c>
      <c r="N201" s="1215">
        <f t="shared" si="228"/>
        <v>3</v>
      </c>
      <c r="O201" s="1215">
        <f t="shared" si="228"/>
        <v>9</v>
      </c>
      <c r="P201" s="1216">
        <f t="shared" si="229"/>
        <v>-6</v>
      </c>
      <c r="R201" s="879" t="s">
        <v>446</v>
      </c>
      <c r="S201" s="1214">
        <v>0</v>
      </c>
      <c r="T201" s="1214">
        <v>1</v>
      </c>
      <c r="U201" s="2318">
        <f t="shared" si="230"/>
        <v>-1</v>
      </c>
      <c r="V201" s="1214">
        <v>1</v>
      </c>
      <c r="W201" s="1214">
        <v>0</v>
      </c>
      <c r="X201" s="2318">
        <f t="shared" si="231"/>
        <v>1</v>
      </c>
      <c r="Y201" s="1214">
        <v>9</v>
      </c>
      <c r="Z201" s="1214">
        <v>3</v>
      </c>
      <c r="AA201" s="2318">
        <f t="shared" si="232"/>
        <v>6</v>
      </c>
      <c r="AB201" s="1214">
        <v>1</v>
      </c>
      <c r="AC201" s="1214">
        <v>0</v>
      </c>
      <c r="AD201" s="2318">
        <f t="shared" si="233"/>
        <v>1</v>
      </c>
      <c r="AE201" s="2321">
        <f t="shared" si="234"/>
        <v>11</v>
      </c>
      <c r="AF201" s="2321">
        <f t="shared" si="234"/>
        <v>4</v>
      </c>
      <c r="AG201" s="1527">
        <f t="shared" si="235"/>
        <v>7</v>
      </c>
      <c r="AI201" s="879" t="s">
        <v>446</v>
      </c>
      <c r="AJ201" s="1214">
        <v>0</v>
      </c>
      <c r="AK201" s="1214">
        <v>0</v>
      </c>
      <c r="AL201" s="2318">
        <v>0</v>
      </c>
      <c r="AM201" s="1214">
        <v>0</v>
      </c>
      <c r="AN201" s="1214">
        <v>1</v>
      </c>
      <c r="AO201" s="2318">
        <v>-1</v>
      </c>
      <c r="AP201" s="1214">
        <v>2</v>
      </c>
      <c r="AQ201" s="1214">
        <v>2</v>
      </c>
      <c r="AR201" s="2318">
        <v>0</v>
      </c>
      <c r="AS201" s="1214">
        <v>0</v>
      </c>
      <c r="AT201" s="1214">
        <v>0</v>
      </c>
      <c r="AU201" s="2318">
        <v>0</v>
      </c>
      <c r="AV201" s="2321">
        <v>2</v>
      </c>
      <c r="AW201" s="2321">
        <v>3</v>
      </c>
      <c r="AX201" s="1527">
        <v>-1</v>
      </c>
      <c r="AZ201" s="879" t="s">
        <v>446</v>
      </c>
      <c r="BA201" s="1214">
        <v>0</v>
      </c>
      <c r="BB201" s="1214">
        <v>1</v>
      </c>
      <c r="BC201" s="1527">
        <f t="shared" si="236"/>
        <v>-1</v>
      </c>
      <c r="BD201" s="1214">
        <v>2</v>
      </c>
      <c r="BE201" s="1214">
        <v>0</v>
      </c>
      <c r="BF201" s="1527">
        <f t="shared" si="237"/>
        <v>2</v>
      </c>
      <c r="BG201" s="1214">
        <v>5</v>
      </c>
      <c r="BH201" s="1214">
        <v>3</v>
      </c>
      <c r="BI201" s="1527">
        <f t="shared" si="238"/>
        <v>2</v>
      </c>
      <c r="BJ201" s="1214">
        <v>0</v>
      </c>
      <c r="BK201" s="1214">
        <v>0</v>
      </c>
      <c r="BL201" s="1527">
        <f t="shared" si="239"/>
        <v>0</v>
      </c>
      <c r="BM201" s="2321">
        <v>7</v>
      </c>
      <c r="BN201" s="2321">
        <v>4</v>
      </c>
      <c r="BO201" s="1527">
        <f t="shared" si="240"/>
        <v>3</v>
      </c>
    </row>
    <row r="202" spans="1:67" ht="22.5">
      <c r="A202" s="879" t="s">
        <v>451</v>
      </c>
      <c r="B202" s="1214">
        <v>0</v>
      </c>
      <c r="C202" s="1214">
        <v>0</v>
      </c>
      <c r="D202" s="1218">
        <f t="shared" si="224"/>
        <v>0</v>
      </c>
      <c r="E202" s="1217">
        <v>0</v>
      </c>
      <c r="F202" s="1217">
        <v>0</v>
      </c>
      <c r="G202" s="1218">
        <f t="shared" si="225"/>
        <v>0</v>
      </c>
      <c r="H202" s="1217">
        <v>0</v>
      </c>
      <c r="I202" s="1217">
        <v>0</v>
      </c>
      <c r="J202" s="1218">
        <f t="shared" si="226"/>
        <v>0</v>
      </c>
      <c r="K202" s="1214">
        <v>0</v>
      </c>
      <c r="L202" s="1214">
        <v>0</v>
      </c>
      <c r="M202" s="1218">
        <f t="shared" si="227"/>
        <v>0</v>
      </c>
      <c r="N202" s="1215">
        <f t="shared" si="228"/>
        <v>0</v>
      </c>
      <c r="O202" s="1215">
        <f t="shared" si="228"/>
        <v>0</v>
      </c>
      <c r="P202" s="1216">
        <f t="shared" si="229"/>
        <v>0</v>
      </c>
      <c r="R202" s="879" t="s">
        <v>451</v>
      </c>
      <c r="S202" s="1214">
        <v>0</v>
      </c>
      <c r="T202" s="1214">
        <v>0</v>
      </c>
      <c r="U202" s="2318">
        <f t="shared" si="230"/>
        <v>0</v>
      </c>
      <c r="V202" s="1217">
        <v>0</v>
      </c>
      <c r="W202" s="1217">
        <v>0</v>
      </c>
      <c r="X202" s="2318">
        <f t="shared" si="231"/>
        <v>0</v>
      </c>
      <c r="Y202" s="1217">
        <v>0</v>
      </c>
      <c r="Z202" s="1217">
        <v>0</v>
      </c>
      <c r="AA202" s="2318">
        <f t="shared" si="232"/>
        <v>0</v>
      </c>
      <c r="AB202" s="1214">
        <v>0</v>
      </c>
      <c r="AC202" s="1214">
        <v>0</v>
      </c>
      <c r="AD202" s="2318">
        <f t="shared" si="233"/>
        <v>0</v>
      </c>
      <c r="AE202" s="2321">
        <f t="shared" si="234"/>
        <v>0</v>
      </c>
      <c r="AF202" s="2321">
        <f t="shared" si="234"/>
        <v>0</v>
      </c>
      <c r="AG202" s="1527">
        <f t="shared" si="235"/>
        <v>0</v>
      </c>
      <c r="AI202" s="879" t="s">
        <v>451</v>
      </c>
      <c r="AJ202" s="1214">
        <v>0</v>
      </c>
      <c r="AK202" s="1214">
        <v>0</v>
      </c>
      <c r="AL202" s="2318">
        <v>0</v>
      </c>
      <c r="AM202" s="1217">
        <v>0</v>
      </c>
      <c r="AN202" s="1217">
        <v>0</v>
      </c>
      <c r="AO202" s="2318">
        <v>0</v>
      </c>
      <c r="AP202" s="1217">
        <v>0</v>
      </c>
      <c r="AQ202" s="1217">
        <v>0</v>
      </c>
      <c r="AR202" s="2318">
        <v>0</v>
      </c>
      <c r="AS202" s="1214">
        <v>0</v>
      </c>
      <c r="AT202" s="1214">
        <v>0</v>
      </c>
      <c r="AU202" s="2318">
        <v>0</v>
      </c>
      <c r="AV202" s="2321">
        <v>0</v>
      </c>
      <c r="AW202" s="2321">
        <v>0</v>
      </c>
      <c r="AX202" s="1527">
        <v>0</v>
      </c>
      <c r="AZ202" s="879" t="s">
        <v>451</v>
      </c>
      <c r="BA202" s="1214">
        <v>0</v>
      </c>
      <c r="BB202" s="1214">
        <v>0</v>
      </c>
      <c r="BC202" s="1527">
        <f t="shared" si="236"/>
        <v>0</v>
      </c>
      <c r="BD202" s="1217">
        <v>0</v>
      </c>
      <c r="BE202" s="1217">
        <v>0</v>
      </c>
      <c r="BF202" s="1527">
        <f t="shared" si="237"/>
        <v>0</v>
      </c>
      <c r="BG202" s="1217">
        <v>0</v>
      </c>
      <c r="BH202" s="1217">
        <v>0</v>
      </c>
      <c r="BI202" s="1527">
        <f t="shared" si="238"/>
        <v>0</v>
      </c>
      <c r="BJ202" s="1214">
        <v>0</v>
      </c>
      <c r="BK202" s="1214">
        <v>0</v>
      </c>
      <c r="BL202" s="1527">
        <f t="shared" si="239"/>
        <v>0</v>
      </c>
      <c r="BM202" s="2321">
        <v>0</v>
      </c>
      <c r="BN202" s="2321">
        <v>0</v>
      </c>
      <c r="BO202" s="1527">
        <f t="shared" si="240"/>
        <v>0</v>
      </c>
    </row>
    <row r="203" spans="1:67">
      <c r="A203" s="878" t="s">
        <v>447</v>
      </c>
      <c r="B203" s="1214">
        <v>0</v>
      </c>
      <c r="C203" s="1214">
        <v>0</v>
      </c>
      <c r="D203" s="1214">
        <f t="shared" si="224"/>
        <v>0</v>
      </c>
      <c r="E203" s="1214">
        <v>0</v>
      </c>
      <c r="F203" s="1214">
        <v>0</v>
      </c>
      <c r="G203" s="1214">
        <f t="shared" si="225"/>
        <v>0</v>
      </c>
      <c r="H203" s="1214">
        <v>0</v>
      </c>
      <c r="I203" s="1214">
        <v>0</v>
      </c>
      <c r="J203" s="1214">
        <f t="shared" si="226"/>
        <v>0</v>
      </c>
      <c r="K203" s="1214">
        <v>0</v>
      </c>
      <c r="L203" s="1214">
        <v>0</v>
      </c>
      <c r="M203" s="1214">
        <f t="shared" si="227"/>
        <v>0</v>
      </c>
      <c r="N203" s="1215">
        <f t="shared" si="228"/>
        <v>0</v>
      </c>
      <c r="O203" s="1215">
        <f t="shared" si="228"/>
        <v>0</v>
      </c>
      <c r="P203" s="1216">
        <f t="shared" si="229"/>
        <v>0</v>
      </c>
      <c r="R203" s="878" t="s">
        <v>447</v>
      </c>
      <c r="S203" s="1214">
        <v>0</v>
      </c>
      <c r="T203" s="1214">
        <v>0</v>
      </c>
      <c r="U203" s="2318">
        <f t="shared" si="230"/>
        <v>0</v>
      </c>
      <c r="V203" s="1214">
        <v>0</v>
      </c>
      <c r="W203" s="1214">
        <v>0</v>
      </c>
      <c r="X203" s="2318">
        <f t="shared" si="231"/>
        <v>0</v>
      </c>
      <c r="Y203" s="1214">
        <v>0</v>
      </c>
      <c r="Z203" s="1214">
        <v>0</v>
      </c>
      <c r="AA203" s="2318">
        <f t="shared" si="232"/>
        <v>0</v>
      </c>
      <c r="AB203" s="1214">
        <v>1</v>
      </c>
      <c r="AC203" s="1214">
        <v>0</v>
      </c>
      <c r="AD203" s="2318">
        <f t="shared" si="233"/>
        <v>1</v>
      </c>
      <c r="AE203" s="2321">
        <f t="shared" si="234"/>
        <v>1</v>
      </c>
      <c r="AF203" s="2321">
        <f t="shared" si="234"/>
        <v>0</v>
      </c>
      <c r="AG203" s="1527">
        <f t="shared" si="235"/>
        <v>1</v>
      </c>
      <c r="AI203" s="878" t="s">
        <v>447</v>
      </c>
      <c r="AJ203" s="1214">
        <v>0</v>
      </c>
      <c r="AK203" s="1214">
        <v>0</v>
      </c>
      <c r="AL203" s="2318">
        <v>0</v>
      </c>
      <c r="AM203" s="1214">
        <v>1</v>
      </c>
      <c r="AN203" s="1214">
        <v>0</v>
      </c>
      <c r="AO203" s="2318">
        <v>1</v>
      </c>
      <c r="AP203" s="1214">
        <v>0</v>
      </c>
      <c r="AQ203" s="1214">
        <v>0</v>
      </c>
      <c r="AR203" s="2318">
        <v>0</v>
      </c>
      <c r="AS203" s="1214">
        <v>0</v>
      </c>
      <c r="AT203" s="1214">
        <v>0</v>
      </c>
      <c r="AU203" s="2318">
        <v>0</v>
      </c>
      <c r="AV203" s="2321">
        <v>1</v>
      </c>
      <c r="AW203" s="2321">
        <v>0</v>
      </c>
      <c r="AX203" s="1527">
        <v>1</v>
      </c>
      <c r="AZ203" s="878" t="s">
        <v>447</v>
      </c>
      <c r="BA203" s="1214">
        <v>0</v>
      </c>
      <c r="BB203" s="1214">
        <v>0</v>
      </c>
      <c r="BC203" s="1527">
        <f t="shared" si="236"/>
        <v>0</v>
      </c>
      <c r="BD203" s="1214">
        <v>0</v>
      </c>
      <c r="BE203" s="1214">
        <v>0</v>
      </c>
      <c r="BF203" s="1527">
        <f t="shared" si="237"/>
        <v>0</v>
      </c>
      <c r="BG203" s="1214">
        <v>0</v>
      </c>
      <c r="BH203" s="1214">
        <v>0</v>
      </c>
      <c r="BI203" s="1527">
        <f t="shared" si="238"/>
        <v>0</v>
      </c>
      <c r="BJ203" s="1214">
        <v>0</v>
      </c>
      <c r="BK203" s="1214">
        <v>1</v>
      </c>
      <c r="BL203" s="1527">
        <f t="shared" si="239"/>
        <v>-1</v>
      </c>
      <c r="BM203" s="2321">
        <v>0</v>
      </c>
      <c r="BN203" s="2321">
        <v>1</v>
      </c>
      <c r="BO203" s="1527">
        <f t="shared" si="240"/>
        <v>-1</v>
      </c>
    </row>
    <row r="204" spans="1:67">
      <c r="A204" s="878" t="s">
        <v>448</v>
      </c>
      <c r="B204" s="1214">
        <v>0</v>
      </c>
      <c r="C204" s="1214">
        <v>0</v>
      </c>
      <c r="D204" s="1214">
        <f t="shared" si="224"/>
        <v>0</v>
      </c>
      <c r="E204" s="1214">
        <v>0</v>
      </c>
      <c r="F204" s="1214">
        <v>0</v>
      </c>
      <c r="G204" s="1214">
        <f t="shared" si="225"/>
        <v>0</v>
      </c>
      <c r="H204" s="1214">
        <v>0</v>
      </c>
      <c r="I204" s="1214">
        <v>0</v>
      </c>
      <c r="J204" s="1214">
        <f t="shared" si="226"/>
        <v>0</v>
      </c>
      <c r="K204" s="1214">
        <v>0</v>
      </c>
      <c r="L204" s="1214">
        <v>0</v>
      </c>
      <c r="M204" s="1214">
        <f t="shared" si="227"/>
        <v>0</v>
      </c>
      <c r="N204" s="1215">
        <f t="shared" si="228"/>
        <v>0</v>
      </c>
      <c r="O204" s="1215">
        <f t="shared" si="228"/>
        <v>0</v>
      </c>
      <c r="P204" s="1216">
        <f t="shared" si="229"/>
        <v>0</v>
      </c>
      <c r="R204" s="878" t="s">
        <v>448</v>
      </c>
      <c r="S204" s="1214">
        <v>0</v>
      </c>
      <c r="T204" s="1214">
        <v>0</v>
      </c>
      <c r="U204" s="2318">
        <f t="shared" si="230"/>
        <v>0</v>
      </c>
      <c r="V204" s="1214">
        <v>0</v>
      </c>
      <c r="W204" s="1214">
        <v>0</v>
      </c>
      <c r="X204" s="2318">
        <f t="shared" si="231"/>
        <v>0</v>
      </c>
      <c r="Y204" s="1214">
        <v>0</v>
      </c>
      <c r="Z204" s="1214">
        <v>0</v>
      </c>
      <c r="AA204" s="2318">
        <f t="shared" si="232"/>
        <v>0</v>
      </c>
      <c r="AB204" s="1214">
        <v>0</v>
      </c>
      <c r="AC204" s="1214">
        <v>0</v>
      </c>
      <c r="AD204" s="2318">
        <f t="shared" si="233"/>
        <v>0</v>
      </c>
      <c r="AE204" s="2321">
        <f t="shared" si="234"/>
        <v>0</v>
      </c>
      <c r="AF204" s="2321">
        <f t="shared" si="234"/>
        <v>0</v>
      </c>
      <c r="AG204" s="1527">
        <f t="shared" si="235"/>
        <v>0</v>
      </c>
      <c r="AI204" s="878" t="s">
        <v>448</v>
      </c>
      <c r="AJ204" s="1214">
        <v>0</v>
      </c>
      <c r="AK204" s="1214">
        <v>0</v>
      </c>
      <c r="AL204" s="2318">
        <v>0</v>
      </c>
      <c r="AM204" s="1214">
        <v>0</v>
      </c>
      <c r="AN204" s="1214">
        <v>0</v>
      </c>
      <c r="AO204" s="2318">
        <v>0</v>
      </c>
      <c r="AP204" s="1214">
        <v>1</v>
      </c>
      <c r="AQ204" s="1214">
        <v>0</v>
      </c>
      <c r="AR204" s="2318">
        <v>1</v>
      </c>
      <c r="AS204" s="1214">
        <v>0</v>
      </c>
      <c r="AT204" s="1214">
        <v>2</v>
      </c>
      <c r="AU204" s="2318">
        <v>-2</v>
      </c>
      <c r="AV204" s="2321">
        <v>1</v>
      </c>
      <c r="AW204" s="2321">
        <v>2</v>
      </c>
      <c r="AX204" s="1527">
        <v>-1</v>
      </c>
      <c r="AZ204" s="878" t="s">
        <v>448</v>
      </c>
      <c r="BA204" s="1214">
        <v>0</v>
      </c>
      <c r="BB204" s="1214">
        <v>0</v>
      </c>
      <c r="BC204" s="1527">
        <f t="shared" si="236"/>
        <v>0</v>
      </c>
      <c r="BD204" s="1214">
        <v>1</v>
      </c>
      <c r="BE204" s="1214">
        <v>0</v>
      </c>
      <c r="BF204" s="1527">
        <f t="shared" si="237"/>
        <v>1</v>
      </c>
      <c r="BG204" s="1214">
        <v>0</v>
      </c>
      <c r="BH204" s="1214">
        <v>0</v>
      </c>
      <c r="BI204" s="1527">
        <f t="shared" si="238"/>
        <v>0</v>
      </c>
      <c r="BJ204" s="1214">
        <v>0</v>
      </c>
      <c r="BK204" s="1214">
        <v>0</v>
      </c>
      <c r="BL204" s="1527">
        <f t="shared" si="239"/>
        <v>0</v>
      </c>
      <c r="BM204" s="2321">
        <v>1</v>
      </c>
      <c r="BN204" s="2321">
        <v>0</v>
      </c>
      <c r="BO204" s="1527">
        <f t="shared" si="240"/>
        <v>1</v>
      </c>
    </row>
    <row r="205" spans="1:67" ht="22.5">
      <c r="A205" s="879" t="s">
        <v>454</v>
      </c>
      <c r="B205" s="1214">
        <v>1</v>
      </c>
      <c r="C205" s="1214">
        <v>3</v>
      </c>
      <c r="D205" s="1214">
        <f t="shared" si="224"/>
        <v>-2</v>
      </c>
      <c r="E205" s="1214">
        <v>0</v>
      </c>
      <c r="F205" s="1214">
        <v>1</v>
      </c>
      <c r="G205" s="1214">
        <f t="shared" si="225"/>
        <v>-1</v>
      </c>
      <c r="H205" s="1214">
        <v>4</v>
      </c>
      <c r="I205" s="1214">
        <v>1</v>
      </c>
      <c r="J205" s="1214">
        <f t="shared" si="226"/>
        <v>3</v>
      </c>
      <c r="K205" s="1214">
        <v>0</v>
      </c>
      <c r="L205" s="1214">
        <v>0</v>
      </c>
      <c r="M205" s="1214">
        <f t="shared" si="227"/>
        <v>0</v>
      </c>
      <c r="N205" s="1215">
        <f t="shared" si="228"/>
        <v>5</v>
      </c>
      <c r="O205" s="1215">
        <f t="shared" si="228"/>
        <v>5</v>
      </c>
      <c r="P205" s="1216">
        <f t="shared" si="229"/>
        <v>0</v>
      </c>
      <c r="R205" s="879" t="s">
        <v>454</v>
      </c>
      <c r="S205" s="1214">
        <v>0</v>
      </c>
      <c r="T205" s="1214">
        <v>0</v>
      </c>
      <c r="U205" s="2318">
        <f t="shared" si="230"/>
        <v>0</v>
      </c>
      <c r="V205" s="1214">
        <v>0</v>
      </c>
      <c r="W205" s="1214">
        <v>0</v>
      </c>
      <c r="X205" s="2318">
        <f t="shared" si="231"/>
        <v>0</v>
      </c>
      <c r="Y205" s="1214">
        <v>1</v>
      </c>
      <c r="Z205" s="1214">
        <v>2</v>
      </c>
      <c r="AA205" s="2318">
        <f t="shared" si="232"/>
        <v>-1</v>
      </c>
      <c r="AB205" s="1214">
        <v>1</v>
      </c>
      <c r="AC205" s="1214">
        <v>0</v>
      </c>
      <c r="AD205" s="2318">
        <f t="shared" si="233"/>
        <v>1</v>
      </c>
      <c r="AE205" s="2321">
        <f t="shared" si="234"/>
        <v>2</v>
      </c>
      <c r="AF205" s="2321">
        <f t="shared" si="234"/>
        <v>2</v>
      </c>
      <c r="AG205" s="1527">
        <f t="shared" si="235"/>
        <v>0</v>
      </c>
      <c r="AI205" s="879" t="s">
        <v>454</v>
      </c>
      <c r="AJ205" s="1214">
        <v>1</v>
      </c>
      <c r="AK205" s="1214">
        <v>0</v>
      </c>
      <c r="AL205" s="2318">
        <v>1</v>
      </c>
      <c r="AM205" s="1214">
        <v>0</v>
      </c>
      <c r="AN205" s="1214">
        <v>0</v>
      </c>
      <c r="AO205" s="2318">
        <v>0</v>
      </c>
      <c r="AP205" s="1214">
        <v>5</v>
      </c>
      <c r="AQ205" s="1214">
        <v>1</v>
      </c>
      <c r="AR205" s="2318">
        <v>4</v>
      </c>
      <c r="AS205" s="1214">
        <v>0</v>
      </c>
      <c r="AT205" s="1214">
        <v>0</v>
      </c>
      <c r="AU205" s="2318">
        <v>0</v>
      </c>
      <c r="AV205" s="2321">
        <v>6</v>
      </c>
      <c r="AW205" s="2321">
        <v>1</v>
      </c>
      <c r="AX205" s="1527">
        <v>5</v>
      </c>
      <c r="AZ205" s="879" t="s">
        <v>454</v>
      </c>
      <c r="BA205" s="1214">
        <v>0</v>
      </c>
      <c r="BB205" s="1214">
        <v>0</v>
      </c>
      <c r="BC205" s="1527">
        <f t="shared" si="236"/>
        <v>0</v>
      </c>
      <c r="BD205" s="1214">
        <v>1</v>
      </c>
      <c r="BE205" s="1214">
        <v>1</v>
      </c>
      <c r="BF205" s="1527">
        <f t="shared" si="237"/>
        <v>0</v>
      </c>
      <c r="BG205" s="1214">
        <v>4</v>
      </c>
      <c r="BH205" s="1214">
        <v>4</v>
      </c>
      <c r="BI205" s="1527">
        <f t="shared" si="238"/>
        <v>0</v>
      </c>
      <c r="BJ205" s="1214">
        <v>1</v>
      </c>
      <c r="BK205" s="1214">
        <v>0</v>
      </c>
      <c r="BL205" s="1527">
        <f t="shared" si="239"/>
        <v>1</v>
      </c>
      <c r="BM205" s="2321">
        <v>6</v>
      </c>
      <c r="BN205" s="2321">
        <v>5</v>
      </c>
      <c r="BO205" s="1527">
        <f t="shared" si="240"/>
        <v>1</v>
      </c>
    </row>
    <row r="206" spans="1:67">
      <c r="A206" s="878" t="s">
        <v>449</v>
      </c>
      <c r="B206" s="1214">
        <v>0</v>
      </c>
      <c r="C206" s="1214">
        <v>0</v>
      </c>
      <c r="D206" s="1214">
        <f t="shared" si="224"/>
        <v>0</v>
      </c>
      <c r="E206" s="1214">
        <v>1</v>
      </c>
      <c r="F206" s="1214">
        <v>0</v>
      </c>
      <c r="G206" s="1214">
        <f t="shared" si="225"/>
        <v>1</v>
      </c>
      <c r="H206" s="1214">
        <v>9</v>
      </c>
      <c r="I206" s="1214">
        <v>11</v>
      </c>
      <c r="J206" s="1214">
        <f t="shared" si="226"/>
        <v>-2</v>
      </c>
      <c r="K206" s="1214">
        <v>0</v>
      </c>
      <c r="L206" s="1214">
        <v>0</v>
      </c>
      <c r="M206" s="1214">
        <f t="shared" si="227"/>
        <v>0</v>
      </c>
      <c r="N206" s="1215">
        <f t="shared" si="228"/>
        <v>10</v>
      </c>
      <c r="O206" s="1215">
        <f t="shared" si="228"/>
        <v>11</v>
      </c>
      <c r="P206" s="1216">
        <f t="shared" si="229"/>
        <v>-1</v>
      </c>
      <c r="R206" s="878" t="s">
        <v>449</v>
      </c>
      <c r="S206" s="1214">
        <v>0</v>
      </c>
      <c r="T206" s="1214">
        <v>0</v>
      </c>
      <c r="U206" s="2318">
        <f t="shared" si="230"/>
        <v>0</v>
      </c>
      <c r="V206" s="1214">
        <v>1</v>
      </c>
      <c r="W206" s="1214">
        <v>1</v>
      </c>
      <c r="X206" s="2318">
        <f t="shared" si="231"/>
        <v>0</v>
      </c>
      <c r="Y206" s="1214">
        <v>3</v>
      </c>
      <c r="Z206" s="1214">
        <v>2</v>
      </c>
      <c r="AA206" s="2318">
        <f t="shared" si="232"/>
        <v>1</v>
      </c>
      <c r="AB206" s="1214">
        <v>0</v>
      </c>
      <c r="AC206" s="1214">
        <v>0</v>
      </c>
      <c r="AD206" s="2318">
        <f t="shared" si="233"/>
        <v>0</v>
      </c>
      <c r="AE206" s="2321">
        <f t="shared" si="234"/>
        <v>4</v>
      </c>
      <c r="AF206" s="2321">
        <f t="shared" si="234"/>
        <v>3</v>
      </c>
      <c r="AG206" s="1527">
        <f t="shared" si="235"/>
        <v>1</v>
      </c>
      <c r="AI206" s="878" t="s">
        <v>449</v>
      </c>
      <c r="AJ206" s="1214">
        <v>0</v>
      </c>
      <c r="AK206" s="1214">
        <v>0</v>
      </c>
      <c r="AL206" s="2318">
        <v>0</v>
      </c>
      <c r="AM206" s="1214">
        <v>1</v>
      </c>
      <c r="AN206" s="1214">
        <v>0</v>
      </c>
      <c r="AO206" s="2318">
        <v>1</v>
      </c>
      <c r="AP206" s="1214">
        <v>3</v>
      </c>
      <c r="AQ206" s="1214">
        <v>2</v>
      </c>
      <c r="AR206" s="2318">
        <v>1</v>
      </c>
      <c r="AS206" s="1214">
        <v>0</v>
      </c>
      <c r="AT206" s="1214">
        <v>0</v>
      </c>
      <c r="AU206" s="2318">
        <v>0</v>
      </c>
      <c r="AV206" s="2321">
        <v>4</v>
      </c>
      <c r="AW206" s="2321">
        <v>2</v>
      </c>
      <c r="AX206" s="1527">
        <v>2</v>
      </c>
      <c r="AZ206" s="878" t="s">
        <v>449</v>
      </c>
      <c r="BA206" s="1214">
        <v>0</v>
      </c>
      <c r="BB206" s="1214">
        <v>0</v>
      </c>
      <c r="BC206" s="1527">
        <f t="shared" si="236"/>
        <v>0</v>
      </c>
      <c r="BD206" s="1214">
        <v>0</v>
      </c>
      <c r="BE206" s="1214">
        <v>0</v>
      </c>
      <c r="BF206" s="1527">
        <f t="shared" si="237"/>
        <v>0</v>
      </c>
      <c r="BG206" s="1214">
        <v>5</v>
      </c>
      <c r="BH206" s="1214">
        <v>5</v>
      </c>
      <c r="BI206" s="1527">
        <f t="shared" si="238"/>
        <v>0</v>
      </c>
      <c r="BJ206" s="1214">
        <v>0</v>
      </c>
      <c r="BK206" s="1214">
        <v>0</v>
      </c>
      <c r="BL206" s="1527">
        <f t="shared" si="239"/>
        <v>0</v>
      </c>
      <c r="BM206" s="2321">
        <v>5</v>
      </c>
      <c r="BN206" s="2321">
        <v>5</v>
      </c>
      <c r="BO206" s="1527">
        <f t="shared" si="240"/>
        <v>0</v>
      </c>
    </row>
    <row r="207" spans="1:67" ht="22.5">
      <c r="A207" s="879" t="s">
        <v>453</v>
      </c>
      <c r="B207" s="1214">
        <v>0</v>
      </c>
      <c r="C207" s="1214">
        <v>0</v>
      </c>
      <c r="D207" s="1218">
        <f t="shared" si="224"/>
        <v>0</v>
      </c>
      <c r="E207" s="1217">
        <v>0</v>
      </c>
      <c r="F207" s="1217">
        <v>0</v>
      </c>
      <c r="G207" s="1218">
        <f t="shared" si="225"/>
        <v>0</v>
      </c>
      <c r="H207" s="1217">
        <v>0</v>
      </c>
      <c r="I207" s="1217">
        <v>0</v>
      </c>
      <c r="J207" s="1218">
        <f t="shared" si="226"/>
        <v>0</v>
      </c>
      <c r="K207" s="1214">
        <v>0</v>
      </c>
      <c r="L207" s="1214">
        <v>0</v>
      </c>
      <c r="M207" s="1218">
        <f t="shared" si="227"/>
        <v>0</v>
      </c>
      <c r="N207" s="1215">
        <f t="shared" si="228"/>
        <v>0</v>
      </c>
      <c r="O207" s="1215">
        <f t="shared" si="228"/>
        <v>0</v>
      </c>
      <c r="P207" s="1216">
        <f t="shared" si="229"/>
        <v>0</v>
      </c>
      <c r="R207" s="879" t="s">
        <v>453</v>
      </c>
      <c r="S207" s="1214">
        <v>0</v>
      </c>
      <c r="T207" s="1214">
        <v>0</v>
      </c>
      <c r="U207" s="2318">
        <f t="shared" si="230"/>
        <v>0</v>
      </c>
      <c r="V207" s="1217">
        <v>0</v>
      </c>
      <c r="W207" s="1217">
        <v>0</v>
      </c>
      <c r="X207" s="2318">
        <f t="shared" si="231"/>
        <v>0</v>
      </c>
      <c r="Y207" s="1217">
        <v>0</v>
      </c>
      <c r="Z207" s="1217">
        <v>0</v>
      </c>
      <c r="AA207" s="2318">
        <f t="shared" si="232"/>
        <v>0</v>
      </c>
      <c r="AB207" s="1214">
        <v>0</v>
      </c>
      <c r="AC207" s="1214">
        <v>0</v>
      </c>
      <c r="AD207" s="2318">
        <f t="shared" si="233"/>
        <v>0</v>
      </c>
      <c r="AE207" s="2321">
        <f t="shared" si="234"/>
        <v>0</v>
      </c>
      <c r="AF207" s="2321">
        <f t="shared" si="234"/>
        <v>0</v>
      </c>
      <c r="AG207" s="1527">
        <f t="shared" si="235"/>
        <v>0</v>
      </c>
      <c r="AI207" s="879" t="s">
        <v>453</v>
      </c>
      <c r="AJ207" s="1214">
        <v>0</v>
      </c>
      <c r="AK207" s="1214">
        <v>0</v>
      </c>
      <c r="AL207" s="2318">
        <v>0</v>
      </c>
      <c r="AM207" s="1217">
        <v>0</v>
      </c>
      <c r="AN207" s="1217">
        <v>0</v>
      </c>
      <c r="AO207" s="2318">
        <v>0</v>
      </c>
      <c r="AP207" s="1217">
        <v>0</v>
      </c>
      <c r="AQ207" s="1217">
        <v>0</v>
      </c>
      <c r="AR207" s="2318">
        <v>0</v>
      </c>
      <c r="AS207" s="1214">
        <v>0</v>
      </c>
      <c r="AT207" s="1214">
        <v>0</v>
      </c>
      <c r="AU207" s="2318">
        <v>0</v>
      </c>
      <c r="AV207" s="2321">
        <v>0</v>
      </c>
      <c r="AW207" s="2321">
        <v>0</v>
      </c>
      <c r="AX207" s="1527">
        <v>0</v>
      </c>
      <c r="AZ207" s="879" t="s">
        <v>453</v>
      </c>
      <c r="BA207" s="1214">
        <v>0</v>
      </c>
      <c r="BB207" s="1214">
        <v>0</v>
      </c>
      <c r="BC207" s="1527">
        <f t="shared" si="236"/>
        <v>0</v>
      </c>
      <c r="BD207" s="1217">
        <v>0</v>
      </c>
      <c r="BE207" s="1217">
        <v>0</v>
      </c>
      <c r="BF207" s="1527">
        <f t="shared" si="237"/>
        <v>0</v>
      </c>
      <c r="BG207" s="1217">
        <v>0</v>
      </c>
      <c r="BH207" s="1217">
        <v>0</v>
      </c>
      <c r="BI207" s="1527">
        <f t="shared" si="238"/>
        <v>0</v>
      </c>
      <c r="BJ207" s="1214">
        <v>0</v>
      </c>
      <c r="BK207" s="1214">
        <v>0</v>
      </c>
      <c r="BL207" s="1527">
        <f t="shared" si="239"/>
        <v>0</v>
      </c>
      <c r="BM207" s="2321">
        <v>0</v>
      </c>
      <c r="BN207" s="2321">
        <v>0</v>
      </c>
      <c r="BO207" s="1527">
        <f t="shared" si="240"/>
        <v>0</v>
      </c>
    </row>
    <row r="208" spans="1:67">
      <c r="A208" s="878" t="s">
        <v>452</v>
      </c>
      <c r="B208" s="1214">
        <v>0</v>
      </c>
      <c r="C208" s="1214">
        <v>0</v>
      </c>
      <c r="D208" s="1218">
        <f t="shared" si="224"/>
        <v>0</v>
      </c>
      <c r="E208" s="1217">
        <v>0</v>
      </c>
      <c r="F208" s="1217">
        <v>0</v>
      </c>
      <c r="G208" s="1218">
        <f t="shared" si="225"/>
        <v>0</v>
      </c>
      <c r="H208" s="1217">
        <v>0</v>
      </c>
      <c r="I208" s="1217">
        <v>0</v>
      </c>
      <c r="J208" s="1218">
        <f t="shared" si="226"/>
        <v>0</v>
      </c>
      <c r="K208" s="1214">
        <v>0</v>
      </c>
      <c r="L208" s="1214">
        <v>0</v>
      </c>
      <c r="M208" s="1218">
        <f t="shared" si="227"/>
        <v>0</v>
      </c>
      <c r="N208" s="1215">
        <f t="shared" si="228"/>
        <v>0</v>
      </c>
      <c r="O208" s="1215">
        <f t="shared" si="228"/>
        <v>0</v>
      </c>
      <c r="P208" s="1216">
        <f t="shared" si="229"/>
        <v>0</v>
      </c>
      <c r="R208" s="878" t="s">
        <v>452</v>
      </c>
      <c r="S208" s="1214">
        <v>0</v>
      </c>
      <c r="T208" s="1214">
        <v>0</v>
      </c>
      <c r="U208" s="2318">
        <f t="shared" si="230"/>
        <v>0</v>
      </c>
      <c r="V208" s="1217">
        <v>0</v>
      </c>
      <c r="W208" s="1217">
        <v>0</v>
      </c>
      <c r="X208" s="2318">
        <f t="shared" si="231"/>
        <v>0</v>
      </c>
      <c r="Y208" s="1217">
        <v>0</v>
      </c>
      <c r="Z208" s="1217">
        <v>0</v>
      </c>
      <c r="AA208" s="2318">
        <f t="shared" si="232"/>
        <v>0</v>
      </c>
      <c r="AB208" s="1214">
        <v>0</v>
      </c>
      <c r="AC208" s="1214">
        <v>0</v>
      </c>
      <c r="AD208" s="2318">
        <f t="shared" si="233"/>
        <v>0</v>
      </c>
      <c r="AE208" s="2321">
        <f t="shared" si="234"/>
        <v>0</v>
      </c>
      <c r="AF208" s="2321">
        <f t="shared" si="234"/>
        <v>0</v>
      </c>
      <c r="AG208" s="1527">
        <f t="shared" si="235"/>
        <v>0</v>
      </c>
      <c r="AI208" s="878" t="s">
        <v>452</v>
      </c>
      <c r="AJ208" s="1214">
        <v>0</v>
      </c>
      <c r="AK208" s="1214">
        <v>0</v>
      </c>
      <c r="AL208" s="2318">
        <v>0</v>
      </c>
      <c r="AM208" s="1217">
        <v>0</v>
      </c>
      <c r="AN208" s="1217">
        <v>0</v>
      </c>
      <c r="AO208" s="2318">
        <v>0</v>
      </c>
      <c r="AP208" s="1217">
        <v>0</v>
      </c>
      <c r="AQ208" s="1217">
        <v>0</v>
      </c>
      <c r="AR208" s="2318">
        <v>0</v>
      </c>
      <c r="AS208" s="1214">
        <v>0</v>
      </c>
      <c r="AT208" s="1214">
        <v>0</v>
      </c>
      <c r="AU208" s="2318">
        <v>0</v>
      </c>
      <c r="AV208" s="2321">
        <v>0</v>
      </c>
      <c r="AW208" s="2321">
        <v>0</v>
      </c>
      <c r="AX208" s="1527">
        <v>0</v>
      </c>
      <c r="AZ208" s="878" t="s">
        <v>452</v>
      </c>
      <c r="BA208" s="1214">
        <v>0</v>
      </c>
      <c r="BB208" s="1214">
        <v>0</v>
      </c>
      <c r="BC208" s="1527">
        <f t="shared" si="236"/>
        <v>0</v>
      </c>
      <c r="BD208" s="1217">
        <v>0</v>
      </c>
      <c r="BE208" s="1217">
        <v>0</v>
      </c>
      <c r="BF208" s="1527">
        <f t="shared" si="237"/>
        <v>0</v>
      </c>
      <c r="BG208" s="1217">
        <v>0</v>
      </c>
      <c r="BH208" s="1217">
        <v>0</v>
      </c>
      <c r="BI208" s="1527">
        <f t="shared" si="238"/>
        <v>0</v>
      </c>
      <c r="BJ208" s="1214">
        <v>0</v>
      </c>
      <c r="BK208" s="1214">
        <v>0</v>
      </c>
      <c r="BL208" s="1527">
        <f t="shared" si="239"/>
        <v>0</v>
      </c>
      <c r="BM208" s="2321">
        <v>0</v>
      </c>
      <c r="BN208" s="2321">
        <v>0</v>
      </c>
      <c r="BO208" s="1527">
        <f t="shared" si="240"/>
        <v>0</v>
      </c>
    </row>
    <row r="209" spans="1:67">
      <c r="A209" s="878" t="s">
        <v>450</v>
      </c>
      <c r="B209" s="1214">
        <v>21</v>
      </c>
      <c r="C209" s="1214">
        <v>2</v>
      </c>
      <c r="D209" s="1214">
        <f t="shared" si="224"/>
        <v>19</v>
      </c>
      <c r="E209" s="1214">
        <v>18</v>
      </c>
      <c r="F209" s="1214">
        <v>5</v>
      </c>
      <c r="G209" s="1214">
        <f t="shared" si="225"/>
        <v>13</v>
      </c>
      <c r="H209" s="1214">
        <v>16</v>
      </c>
      <c r="I209" s="1214">
        <v>5</v>
      </c>
      <c r="J209" s="1214">
        <f t="shared" si="226"/>
        <v>11</v>
      </c>
      <c r="K209" s="1214">
        <v>2</v>
      </c>
      <c r="L209" s="1214">
        <v>0</v>
      </c>
      <c r="M209" s="1214">
        <f t="shared" si="227"/>
        <v>2</v>
      </c>
      <c r="N209" s="1215">
        <f t="shared" si="228"/>
        <v>57</v>
      </c>
      <c r="O209" s="1215">
        <f t="shared" si="228"/>
        <v>12</v>
      </c>
      <c r="P209" s="1216">
        <f t="shared" si="229"/>
        <v>45</v>
      </c>
      <c r="R209" s="878" t="s">
        <v>450</v>
      </c>
      <c r="S209" s="1214">
        <v>21</v>
      </c>
      <c r="T209" s="1214">
        <v>0</v>
      </c>
      <c r="U209" s="2318">
        <f t="shared" si="230"/>
        <v>21</v>
      </c>
      <c r="V209" s="1214">
        <v>28</v>
      </c>
      <c r="W209" s="1214">
        <v>1</v>
      </c>
      <c r="X209" s="2318">
        <f t="shared" si="231"/>
        <v>27</v>
      </c>
      <c r="Y209" s="1214">
        <v>27</v>
      </c>
      <c r="Z209" s="1214">
        <v>5</v>
      </c>
      <c r="AA209" s="2318">
        <f t="shared" si="232"/>
        <v>22</v>
      </c>
      <c r="AB209" s="1214">
        <v>2</v>
      </c>
      <c r="AC209" s="1214">
        <v>1</v>
      </c>
      <c r="AD209" s="2318">
        <f t="shared" si="233"/>
        <v>1</v>
      </c>
      <c r="AE209" s="2321">
        <f t="shared" si="234"/>
        <v>78</v>
      </c>
      <c r="AF209" s="2321">
        <f t="shared" si="234"/>
        <v>7</v>
      </c>
      <c r="AG209" s="1527">
        <f t="shared" si="235"/>
        <v>71</v>
      </c>
      <c r="AI209" s="878" t="s">
        <v>450</v>
      </c>
      <c r="AJ209" s="1214">
        <v>11</v>
      </c>
      <c r="AK209" s="1214">
        <v>1</v>
      </c>
      <c r="AL209" s="2318">
        <v>10</v>
      </c>
      <c r="AM209" s="1214">
        <v>10</v>
      </c>
      <c r="AN209" s="1214">
        <v>4</v>
      </c>
      <c r="AO209" s="2318">
        <v>6</v>
      </c>
      <c r="AP209" s="1214">
        <v>19</v>
      </c>
      <c r="AQ209" s="1214">
        <v>4</v>
      </c>
      <c r="AR209" s="2318">
        <v>15</v>
      </c>
      <c r="AS209" s="1214">
        <v>1</v>
      </c>
      <c r="AT209" s="1214">
        <v>0</v>
      </c>
      <c r="AU209" s="2318">
        <v>1</v>
      </c>
      <c r="AV209" s="2321">
        <v>41</v>
      </c>
      <c r="AW209" s="2321">
        <v>9</v>
      </c>
      <c r="AX209" s="1527">
        <v>32</v>
      </c>
      <c r="AZ209" s="878" t="s">
        <v>450</v>
      </c>
      <c r="BA209" s="1214">
        <v>18</v>
      </c>
      <c r="BB209" s="1214">
        <v>6</v>
      </c>
      <c r="BC209" s="1527">
        <f t="shared" si="236"/>
        <v>12</v>
      </c>
      <c r="BD209" s="1214">
        <v>12</v>
      </c>
      <c r="BE209" s="1214">
        <v>6</v>
      </c>
      <c r="BF209" s="1527">
        <f t="shared" si="237"/>
        <v>6</v>
      </c>
      <c r="BG209" s="1214">
        <v>9</v>
      </c>
      <c r="BH209" s="1214">
        <v>1</v>
      </c>
      <c r="BI209" s="1527">
        <f t="shared" si="238"/>
        <v>8</v>
      </c>
      <c r="BJ209" s="1214">
        <v>3</v>
      </c>
      <c r="BK209" s="1214">
        <v>1</v>
      </c>
      <c r="BL209" s="1527">
        <f t="shared" si="239"/>
        <v>2</v>
      </c>
      <c r="BM209" s="2321">
        <v>42</v>
      </c>
      <c r="BN209" s="2321">
        <v>14</v>
      </c>
      <c r="BO209" s="1527">
        <f t="shared" si="240"/>
        <v>28</v>
      </c>
    </row>
    <row r="210" spans="1:67" s="94" customFormat="1" ht="18" customHeight="1" thickBot="1">
      <c r="A210" s="3024" t="s">
        <v>152</v>
      </c>
      <c r="B210" s="1219">
        <f>SUM(B188:B209)</f>
        <v>31</v>
      </c>
      <c r="C210" s="1219">
        <f>SUM(C188:C209)</f>
        <v>36</v>
      </c>
      <c r="D210" s="1219">
        <f t="shared" si="224"/>
        <v>-5</v>
      </c>
      <c r="E210" s="1219">
        <f>SUM(E188:E209)</f>
        <v>41</v>
      </c>
      <c r="F210" s="1219">
        <f>SUM(F188:F209)</f>
        <v>36</v>
      </c>
      <c r="G210" s="1219">
        <f t="shared" si="225"/>
        <v>5</v>
      </c>
      <c r="H210" s="1219">
        <f>SUM(H188:H209)</f>
        <v>186</v>
      </c>
      <c r="I210" s="1219">
        <f>SUM(I188:I209)</f>
        <v>357</v>
      </c>
      <c r="J210" s="1219">
        <f t="shared" si="226"/>
        <v>-171</v>
      </c>
      <c r="K210" s="1219">
        <f>SUM(K188:K209)</f>
        <v>4</v>
      </c>
      <c r="L210" s="1219">
        <f>SUM(L188:L209)</f>
        <v>3</v>
      </c>
      <c r="M210" s="1219">
        <f t="shared" si="227"/>
        <v>1</v>
      </c>
      <c r="N210" s="1219">
        <f>SUM(N188:N209)</f>
        <v>262</v>
      </c>
      <c r="O210" s="1219">
        <f>SUM(O188:O209)</f>
        <v>432</v>
      </c>
      <c r="P210" s="1220">
        <f t="shared" si="229"/>
        <v>-170</v>
      </c>
      <c r="R210" s="3024" t="s">
        <v>152</v>
      </c>
      <c r="S210" s="1219">
        <f t="shared" ref="S210:AG210" si="241">SUM(S188:S209)</f>
        <v>33</v>
      </c>
      <c r="T210" s="1219">
        <f t="shared" si="241"/>
        <v>6</v>
      </c>
      <c r="U210" s="1219">
        <f t="shared" si="241"/>
        <v>27</v>
      </c>
      <c r="V210" s="1219">
        <f t="shared" si="241"/>
        <v>36</v>
      </c>
      <c r="W210" s="1219">
        <f t="shared" si="241"/>
        <v>20</v>
      </c>
      <c r="X210" s="1219">
        <f t="shared" si="241"/>
        <v>16</v>
      </c>
      <c r="Y210" s="1219">
        <f t="shared" si="241"/>
        <v>156</v>
      </c>
      <c r="Z210" s="1219">
        <f t="shared" si="241"/>
        <v>121</v>
      </c>
      <c r="AA210" s="1219">
        <f t="shared" si="241"/>
        <v>35</v>
      </c>
      <c r="AB210" s="1219">
        <f t="shared" si="241"/>
        <v>6</v>
      </c>
      <c r="AC210" s="1219">
        <f t="shared" si="241"/>
        <v>3</v>
      </c>
      <c r="AD210" s="1219">
        <f t="shared" si="241"/>
        <v>3</v>
      </c>
      <c r="AE210" s="1219">
        <f t="shared" si="241"/>
        <v>231</v>
      </c>
      <c r="AF210" s="1219">
        <f t="shared" si="241"/>
        <v>150</v>
      </c>
      <c r="AG210" s="1219">
        <f t="shared" si="241"/>
        <v>81</v>
      </c>
      <c r="AI210" s="3024" t="s">
        <v>152</v>
      </c>
      <c r="AJ210" s="1219">
        <f t="shared" ref="AJ210:AX210" si="242">SUM(AJ188:AJ209)</f>
        <v>18</v>
      </c>
      <c r="AK210" s="1219">
        <f t="shared" si="242"/>
        <v>12</v>
      </c>
      <c r="AL210" s="1219">
        <f t="shared" si="242"/>
        <v>6</v>
      </c>
      <c r="AM210" s="1219">
        <f t="shared" si="242"/>
        <v>18</v>
      </c>
      <c r="AN210" s="1219">
        <f t="shared" si="242"/>
        <v>16</v>
      </c>
      <c r="AO210" s="1219">
        <f t="shared" si="242"/>
        <v>2</v>
      </c>
      <c r="AP210" s="1219">
        <f t="shared" si="242"/>
        <v>105</v>
      </c>
      <c r="AQ210" s="1219">
        <f t="shared" si="242"/>
        <v>104</v>
      </c>
      <c r="AR210" s="1219">
        <f t="shared" si="242"/>
        <v>1</v>
      </c>
      <c r="AS210" s="1219">
        <f t="shared" si="242"/>
        <v>4</v>
      </c>
      <c r="AT210" s="1219">
        <f t="shared" si="242"/>
        <v>2</v>
      </c>
      <c r="AU210" s="1219">
        <f t="shared" si="242"/>
        <v>2</v>
      </c>
      <c r="AV210" s="1219">
        <f t="shared" si="242"/>
        <v>145</v>
      </c>
      <c r="AW210" s="1219">
        <f t="shared" si="242"/>
        <v>134</v>
      </c>
      <c r="AX210" s="1219">
        <f t="shared" si="242"/>
        <v>11</v>
      </c>
      <c r="AZ210" s="3024" t="s">
        <v>152</v>
      </c>
      <c r="BA210" s="1219">
        <f>SUM(BA188:BA209)</f>
        <v>30</v>
      </c>
      <c r="BB210" s="1219">
        <f>SUM(BB188:BB209)</f>
        <v>30</v>
      </c>
      <c r="BC210" s="1219">
        <f>SUM(BC188:BC209)</f>
        <v>0</v>
      </c>
      <c r="BD210" s="1219">
        <f t="shared" ref="BD210:BK210" si="243">SUM(BD188:BD209)</f>
        <v>28</v>
      </c>
      <c r="BE210" s="1219">
        <f t="shared" si="243"/>
        <v>57</v>
      </c>
      <c r="BF210" s="1219">
        <f t="shared" si="243"/>
        <v>-29</v>
      </c>
      <c r="BG210" s="1219">
        <f t="shared" si="243"/>
        <v>111</v>
      </c>
      <c r="BH210" s="1219">
        <f t="shared" si="243"/>
        <v>145</v>
      </c>
      <c r="BI210" s="1219">
        <f t="shared" si="243"/>
        <v>-34</v>
      </c>
      <c r="BJ210" s="1219">
        <f t="shared" si="243"/>
        <v>4</v>
      </c>
      <c r="BK210" s="1219">
        <f t="shared" si="243"/>
        <v>4</v>
      </c>
      <c r="BL210" s="1219">
        <f>SUM(BL188:BL209)</f>
        <v>0</v>
      </c>
      <c r="BM210" s="1219">
        <f>SUM(BM188:BM209)</f>
        <v>173</v>
      </c>
      <c r="BN210" s="1219">
        <f>SUM(BN188:BN209)</f>
        <v>236</v>
      </c>
      <c r="BO210" s="1219">
        <f>SUM(BO188:BO209)</f>
        <v>-63</v>
      </c>
    </row>
    <row r="211" spans="1:67" ht="18" customHeight="1">
      <c r="A211" s="690" t="s">
        <v>186</v>
      </c>
      <c r="J211" s="1609"/>
      <c r="K211" s="1609"/>
      <c r="L211" s="1609"/>
      <c r="M211" s="1609"/>
      <c r="N211" s="1609"/>
      <c r="O211" s="1609"/>
      <c r="P211" s="1609"/>
      <c r="R211" s="690" t="s">
        <v>186</v>
      </c>
      <c r="U211" s="5"/>
      <c r="X211" s="5"/>
    </row>
    <row r="212" spans="1:67" ht="18" customHeight="1">
      <c r="A212" s="690" t="s">
        <v>693</v>
      </c>
      <c r="J212" s="1609"/>
      <c r="K212" s="1609"/>
      <c r="L212" s="1609"/>
      <c r="M212" s="1609"/>
      <c r="N212" s="1609"/>
      <c r="O212" s="1609"/>
      <c r="P212" s="1609"/>
      <c r="R212" s="690" t="s">
        <v>835</v>
      </c>
      <c r="U212" s="5"/>
      <c r="X212" s="5"/>
    </row>
    <row r="213" spans="1:67" ht="18" customHeight="1" thickBot="1"/>
    <row r="214" spans="1:67" ht="50.25" customHeight="1" thickBot="1">
      <c r="A214" s="881" t="s">
        <v>613</v>
      </c>
      <c r="B214" s="882" t="s">
        <v>160</v>
      </c>
      <c r="C214" s="883" t="s">
        <v>160</v>
      </c>
      <c r="D214" s="884"/>
      <c r="E214" s="882" t="s">
        <v>161</v>
      </c>
      <c r="F214" s="883" t="s">
        <v>162</v>
      </c>
      <c r="G214" s="884"/>
      <c r="H214" s="882" t="s">
        <v>163</v>
      </c>
      <c r="I214" s="883" t="s">
        <v>163</v>
      </c>
      <c r="J214" s="884"/>
      <c r="K214" s="883" t="s">
        <v>164</v>
      </c>
      <c r="L214" s="883" t="s">
        <v>164</v>
      </c>
      <c r="M214" s="884"/>
      <c r="N214" s="882" t="s">
        <v>152</v>
      </c>
      <c r="O214" s="883" t="s">
        <v>152</v>
      </c>
      <c r="P214" s="885"/>
      <c r="Q214" s="245"/>
      <c r="R214" s="881" t="s">
        <v>627</v>
      </c>
      <c r="S214" s="882" t="s">
        <v>160</v>
      </c>
      <c r="T214" s="883" t="s">
        <v>160</v>
      </c>
      <c r="U214" s="884"/>
      <c r="V214" s="882" t="s">
        <v>161</v>
      </c>
      <c r="W214" s="883" t="s">
        <v>162</v>
      </c>
      <c r="X214" s="884"/>
      <c r="Y214" s="882" t="s">
        <v>163</v>
      </c>
      <c r="Z214" s="883" t="s">
        <v>163</v>
      </c>
      <c r="AA214" s="884"/>
      <c r="AB214" s="883" t="s">
        <v>164</v>
      </c>
      <c r="AC214" s="883" t="s">
        <v>164</v>
      </c>
      <c r="AD214" s="884"/>
      <c r="AE214" s="882" t="s">
        <v>152</v>
      </c>
      <c r="AF214" s="883" t="s">
        <v>152</v>
      </c>
      <c r="AG214" s="885"/>
      <c r="AI214" s="881" t="s">
        <v>666</v>
      </c>
      <c r="AJ214" s="882" t="s">
        <v>160</v>
      </c>
      <c r="AK214" s="883" t="s">
        <v>160</v>
      </c>
      <c r="AL214" s="884"/>
      <c r="AM214" s="882" t="s">
        <v>161</v>
      </c>
      <c r="AN214" s="883" t="s">
        <v>162</v>
      </c>
      <c r="AO214" s="884"/>
      <c r="AP214" s="882" t="s">
        <v>163</v>
      </c>
      <c r="AQ214" s="883" t="s">
        <v>163</v>
      </c>
      <c r="AR214" s="884"/>
      <c r="AS214" s="883" t="s">
        <v>164</v>
      </c>
      <c r="AT214" s="883" t="s">
        <v>164</v>
      </c>
      <c r="AU214" s="884"/>
      <c r="AV214" s="882" t="s">
        <v>152</v>
      </c>
      <c r="AW214" s="883" t="s">
        <v>152</v>
      </c>
      <c r="AX214" s="885"/>
      <c r="AZ214" s="1238" t="s">
        <v>680</v>
      </c>
      <c r="BA214" s="882" t="s">
        <v>160</v>
      </c>
      <c r="BB214" s="883" t="s">
        <v>160</v>
      </c>
      <c r="BC214" s="884"/>
      <c r="BD214" s="882" t="s">
        <v>161</v>
      </c>
      <c r="BE214" s="883" t="s">
        <v>162</v>
      </c>
      <c r="BF214" s="884"/>
      <c r="BG214" s="882" t="s">
        <v>163</v>
      </c>
      <c r="BH214" s="883" t="s">
        <v>163</v>
      </c>
      <c r="BI214" s="884"/>
      <c r="BJ214" s="883" t="s">
        <v>164</v>
      </c>
      <c r="BK214" s="883" t="s">
        <v>164</v>
      </c>
      <c r="BL214" s="884"/>
      <c r="BM214" s="882" t="s">
        <v>152</v>
      </c>
      <c r="BN214" s="883" t="s">
        <v>152</v>
      </c>
      <c r="BO214" s="885"/>
    </row>
    <row r="215" spans="1:67" ht="17.45" customHeight="1">
      <c r="A215" s="2461" t="s">
        <v>612</v>
      </c>
      <c r="B215" s="527" t="s">
        <v>165</v>
      </c>
      <c r="C215" s="798" t="s">
        <v>166</v>
      </c>
      <c r="D215" s="415" t="s">
        <v>167</v>
      </c>
      <c r="E215" s="527" t="s">
        <v>165</v>
      </c>
      <c r="F215" s="528" t="s">
        <v>166</v>
      </c>
      <c r="G215" s="415" t="s">
        <v>167</v>
      </c>
      <c r="H215" s="527" t="s">
        <v>165</v>
      </c>
      <c r="I215" s="528" t="s">
        <v>166</v>
      </c>
      <c r="J215" s="415" t="s">
        <v>167</v>
      </c>
      <c r="K215" s="527" t="s">
        <v>165</v>
      </c>
      <c r="L215" s="528" t="s">
        <v>166</v>
      </c>
      <c r="M215" s="415" t="s">
        <v>167</v>
      </c>
      <c r="N215" s="527" t="s">
        <v>165</v>
      </c>
      <c r="O215" s="798" t="s">
        <v>166</v>
      </c>
      <c r="P215" s="415" t="s">
        <v>157</v>
      </c>
      <c r="Q215" s="245"/>
      <c r="R215" s="2462" t="s">
        <v>612</v>
      </c>
      <c r="S215" s="527" t="s">
        <v>165</v>
      </c>
      <c r="T215" s="798" t="s">
        <v>166</v>
      </c>
      <c r="U215" s="415" t="s">
        <v>167</v>
      </c>
      <c r="V215" s="527" t="s">
        <v>165</v>
      </c>
      <c r="W215" s="528" t="s">
        <v>166</v>
      </c>
      <c r="X215" s="415" t="s">
        <v>167</v>
      </c>
      <c r="Y215" s="527" t="s">
        <v>165</v>
      </c>
      <c r="Z215" s="528" t="s">
        <v>166</v>
      </c>
      <c r="AA215" s="415" t="s">
        <v>167</v>
      </c>
      <c r="AB215" s="527" t="s">
        <v>165</v>
      </c>
      <c r="AC215" s="528" t="s">
        <v>166</v>
      </c>
      <c r="AD215" s="415" t="s">
        <v>167</v>
      </c>
      <c r="AE215" s="527" t="s">
        <v>165</v>
      </c>
      <c r="AF215" s="798" t="s">
        <v>166</v>
      </c>
      <c r="AG215" s="415" t="s">
        <v>157</v>
      </c>
      <c r="AI215" s="2462" t="s">
        <v>612</v>
      </c>
      <c r="AJ215" s="527" t="s">
        <v>165</v>
      </c>
      <c r="AK215" s="798" t="s">
        <v>166</v>
      </c>
      <c r="AL215" s="415" t="s">
        <v>167</v>
      </c>
      <c r="AM215" s="527" t="s">
        <v>165</v>
      </c>
      <c r="AN215" s="528" t="s">
        <v>166</v>
      </c>
      <c r="AO215" s="415" t="s">
        <v>167</v>
      </c>
      <c r="AP215" s="527" t="s">
        <v>165</v>
      </c>
      <c r="AQ215" s="528" t="s">
        <v>166</v>
      </c>
      <c r="AR215" s="415" t="s">
        <v>167</v>
      </c>
      <c r="AS215" s="527" t="s">
        <v>165</v>
      </c>
      <c r="AT215" s="528" t="s">
        <v>166</v>
      </c>
      <c r="AU215" s="415" t="s">
        <v>167</v>
      </c>
      <c r="AV215" s="527" t="s">
        <v>165</v>
      </c>
      <c r="AW215" s="798" t="s">
        <v>166</v>
      </c>
      <c r="AX215" s="415" t="s">
        <v>157</v>
      </c>
      <c r="AZ215" s="2462" t="s">
        <v>612</v>
      </c>
      <c r="BA215" s="527" t="s">
        <v>165</v>
      </c>
      <c r="BB215" s="798" t="s">
        <v>166</v>
      </c>
      <c r="BC215" s="415" t="s">
        <v>167</v>
      </c>
      <c r="BD215" s="527" t="s">
        <v>165</v>
      </c>
      <c r="BE215" s="528" t="s">
        <v>166</v>
      </c>
      <c r="BF215" s="415" t="s">
        <v>167</v>
      </c>
      <c r="BG215" s="527" t="s">
        <v>165</v>
      </c>
      <c r="BH215" s="528" t="s">
        <v>166</v>
      </c>
      <c r="BI215" s="415" t="s">
        <v>167</v>
      </c>
      <c r="BJ215" s="527" t="s">
        <v>165</v>
      </c>
      <c r="BK215" s="528" t="s">
        <v>166</v>
      </c>
      <c r="BL215" s="415" t="s">
        <v>167</v>
      </c>
      <c r="BM215" s="527" t="s">
        <v>165</v>
      </c>
      <c r="BN215" s="798" t="s">
        <v>166</v>
      </c>
      <c r="BO215" s="415" t="s">
        <v>157</v>
      </c>
    </row>
    <row r="216" spans="1:67" ht="17.45" customHeight="1">
      <c r="A216" s="886" t="s">
        <v>433</v>
      </c>
      <c r="B216" s="913">
        <v>1</v>
      </c>
      <c r="C216" s="913">
        <v>1</v>
      </c>
      <c r="D216" s="913">
        <f>B216-C216</f>
        <v>0</v>
      </c>
      <c r="E216" s="913">
        <v>2</v>
      </c>
      <c r="F216" s="913">
        <v>1</v>
      </c>
      <c r="G216" s="913">
        <f>E216-F216</f>
        <v>1</v>
      </c>
      <c r="H216" s="913">
        <v>46</v>
      </c>
      <c r="I216" s="913">
        <v>123</v>
      </c>
      <c r="J216" s="913">
        <f>H216-I216</f>
        <v>-77</v>
      </c>
      <c r="K216" s="913">
        <v>0</v>
      </c>
      <c r="L216" s="913">
        <v>1</v>
      </c>
      <c r="M216" s="913">
        <f>K216-L216</f>
        <v>-1</v>
      </c>
      <c r="N216" s="914">
        <v>49</v>
      </c>
      <c r="O216" s="914">
        <f>C216+F216+I216+L216</f>
        <v>126</v>
      </c>
      <c r="P216" s="915">
        <f>N216-O216</f>
        <v>-77</v>
      </c>
      <c r="Q216" s="245"/>
      <c r="R216" s="886" t="s">
        <v>433</v>
      </c>
      <c r="S216" s="913">
        <v>0</v>
      </c>
      <c r="T216" s="913">
        <v>0</v>
      </c>
      <c r="U216" s="913">
        <f>S216-T216</f>
        <v>0</v>
      </c>
      <c r="V216" s="913">
        <v>3</v>
      </c>
      <c r="W216" s="913">
        <v>2</v>
      </c>
      <c r="X216" s="913">
        <f>V216-W216</f>
        <v>1</v>
      </c>
      <c r="Y216" s="913">
        <v>35</v>
      </c>
      <c r="Z216" s="913">
        <v>18</v>
      </c>
      <c r="AA216" s="913">
        <f>Y216-Z216</f>
        <v>17</v>
      </c>
      <c r="AB216" s="913">
        <v>0</v>
      </c>
      <c r="AC216" s="913">
        <v>0</v>
      </c>
      <c r="AD216" s="913">
        <f>AB216-AC216</f>
        <v>0</v>
      </c>
      <c r="AE216" s="914">
        <f>SUM(S216+V216+Y216+AB216)</f>
        <v>38</v>
      </c>
      <c r="AF216" s="914">
        <f>SUM(T216+W216+Z216+AC216)</f>
        <v>20</v>
      </c>
      <c r="AG216" s="915">
        <f>SUM(U216+X216+AA216+AD216)</f>
        <v>18</v>
      </c>
      <c r="AI216" s="886" t="s">
        <v>433</v>
      </c>
      <c r="AJ216" s="1214">
        <v>0</v>
      </c>
      <c r="AK216" s="1214">
        <v>0</v>
      </c>
      <c r="AL216" s="1214">
        <f>AJ216-AK216</f>
        <v>0</v>
      </c>
      <c r="AM216" s="1214">
        <v>1</v>
      </c>
      <c r="AN216" s="1214">
        <v>0</v>
      </c>
      <c r="AO216" s="1214">
        <f>AM216-AN216</f>
        <v>1</v>
      </c>
      <c r="AP216" s="1214">
        <v>36</v>
      </c>
      <c r="AQ216" s="1214">
        <v>13</v>
      </c>
      <c r="AR216" s="1214">
        <f>AP216-AQ216</f>
        <v>23</v>
      </c>
      <c r="AS216" s="1214">
        <v>0</v>
      </c>
      <c r="AT216" s="1214">
        <v>0</v>
      </c>
      <c r="AU216" s="1214">
        <f>AS216-AT216</f>
        <v>0</v>
      </c>
      <c r="AV216" s="1215">
        <f>SUM(AJ216+AM216+AP216+AS216)</f>
        <v>37</v>
      </c>
      <c r="AW216" s="1215">
        <f>SUM(AK216+AN216+AQ216+AT216)</f>
        <v>13</v>
      </c>
      <c r="AX216" s="1216">
        <f>SUM(AL216+AO216+AR216+AU216)</f>
        <v>24</v>
      </c>
      <c r="AZ216" s="886" t="s">
        <v>433</v>
      </c>
      <c r="BA216" s="1214">
        <v>0</v>
      </c>
      <c r="BB216" s="1214">
        <v>0</v>
      </c>
      <c r="BC216" s="1214">
        <f>BA216-BB216</f>
        <v>0</v>
      </c>
      <c r="BD216" s="1214">
        <v>1</v>
      </c>
      <c r="BE216" s="1214">
        <v>2</v>
      </c>
      <c r="BF216" s="1214">
        <f>BD216-BE216</f>
        <v>-1</v>
      </c>
      <c r="BG216" s="1214">
        <v>16</v>
      </c>
      <c r="BH216" s="1214">
        <v>37</v>
      </c>
      <c r="BI216" s="1214">
        <f>BG216-BH216</f>
        <v>-21</v>
      </c>
      <c r="BJ216" s="1214">
        <v>0</v>
      </c>
      <c r="BK216" s="1214">
        <v>0</v>
      </c>
      <c r="BL216" s="1214">
        <f>BJ216-BK216</f>
        <v>0</v>
      </c>
      <c r="BM216" s="1215">
        <f>BA216+BD216+BG216+BJ216</f>
        <v>17</v>
      </c>
      <c r="BN216" s="1215">
        <f>BB216+BE216+BH216+BK216</f>
        <v>39</v>
      </c>
      <c r="BO216" s="1216">
        <f>BM216-BN216</f>
        <v>-22</v>
      </c>
    </row>
    <row r="217" spans="1:67" ht="17.45" customHeight="1">
      <c r="A217" s="878" t="s">
        <v>434</v>
      </c>
      <c r="B217" s="916">
        <v>0</v>
      </c>
      <c r="C217" s="916">
        <v>0</v>
      </c>
      <c r="D217" s="916">
        <f t="shared" ref="D217:D238" si="244">B217-C217</f>
        <v>0</v>
      </c>
      <c r="E217" s="916">
        <v>0</v>
      </c>
      <c r="F217" s="916">
        <v>0</v>
      </c>
      <c r="G217" s="916">
        <f t="shared" ref="G217:G238" si="245">E217-F217</f>
        <v>0</v>
      </c>
      <c r="H217" s="916">
        <v>0</v>
      </c>
      <c r="I217" s="916">
        <v>0</v>
      </c>
      <c r="J217" s="916">
        <f t="shared" ref="J217:J238" si="246">H217-I217</f>
        <v>0</v>
      </c>
      <c r="K217" s="916">
        <v>0</v>
      </c>
      <c r="L217" s="916">
        <v>0</v>
      </c>
      <c r="M217" s="916">
        <f t="shared" ref="M217:M238" si="247">K217-L217</f>
        <v>0</v>
      </c>
      <c r="N217" s="917">
        <v>0</v>
      </c>
      <c r="O217" s="917">
        <f t="shared" ref="O217:O238" si="248">C217+F217+I217+L217</f>
        <v>0</v>
      </c>
      <c r="P217" s="918">
        <f t="shared" ref="P217:P238" si="249">N217-O217</f>
        <v>0</v>
      </c>
      <c r="Q217" s="245"/>
      <c r="R217" s="878" t="s">
        <v>434</v>
      </c>
      <c r="S217" s="916">
        <v>0</v>
      </c>
      <c r="T217" s="916">
        <v>0</v>
      </c>
      <c r="U217" s="916">
        <f t="shared" ref="U217:U237" si="250">S217-T217</f>
        <v>0</v>
      </c>
      <c r="V217" s="916">
        <v>0</v>
      </c>
      <c r="W217" s="916">
        <v>0</v>
      </c>
      <c r="X217" s="916">
        <f t="shared" ref="X217:X237" si="251">V217-W217</f>
        <v>0</v>
      </c>
      <c r="Y217" s="916">
        <v>0</v>
      </c>
      <c r="Z217" s="916">
        <v>0</v>
      </c>
      <c r="AA217" s="916">
        <f t="shared" ref="AA217:AA237" si="252">Y217-Z217</f>
        <v>0</v>
      </c>
      <c r="AB217" s="916">
        <v>0</v>
      </c>
      <c r="AC217" s="916">
        <v>0</v>
      </c>
      <c r="AD217" s="916">
        <f t="shared" ref="AD217:AD237" si="253">AB217-AC217</f>
        <v>0</v>
      </c>
      <c r="AE217" s="917">
        <f t="shared" ref="AE217:AG237" si="254">SUM(S217+V217+Y217+AB217)</f>
        <v>0</v>
      </c>
      <c r="AF217" s="917">
        <f t="shared" si="254"/>
        <v>0</v>
      </c>
      <c r="AG217" s="918">
        <f t="shared" si="254"/>
        <v>0</v>
      </c>
      <c r="AI217" s="878" t="s">
        <v>434</v>
      </c>
      <c r="AJ217" s="1214">
        <v>0</v>
      </c>
      <c r="AK217" s="1214">
        <v>0</v>
      </c>
      <c r="AL217" s="1214">
        <f t="shared" ref="AL217:AL237" si="255">AJ217-AK217</f>
        <v>0</v>
      </c>
      <c r="AM217" s="1214">
        <v>0</v>
      </c>
      <c r="AN217" s="1214">
        <v>0</v>
      </c>
      <c r="AO217" s="1214">
        <f t="shared" ref="AO217:AO237" si="256">AM217-AN217</f>
        <v>0</v>
      </c>
      <c r="AP217" s="1214">
        <v>0</v>
      </c>
      <c r="AQ217" s="1214">
        <v>0</v>
      </c>
      <c r="AR217" s="1214">
        <f t="shared" ref="AR217:AR237" si="257">AP217-AQ217</f>
        <v>0</v>
      </c>
      <c r="AS217" s="1214">
        <v>0</v>
      </c>
      <c r="AT217" s="1214">
        <v>0</v>
      </c>
      <c r="AU217" s="1214">
        <f t="shared" ref="AU217:AU237" si="258">AS217-AT217</f>
        <v>0</v>
      </c>
      <c r="AV217" s="1215">
        <f t="shared" ref="AV217:AX237" si="259">SUM(AJ217+AM217+AP217+AS217)</f>
        <v>0</v>
      </c>
      <c r="AW217" s="1215">
        <f t="shared" si="259"/>
        <v>0</v>
      </c>
      <c r="AX217" s="1216">
        <f t="shared" si="259"/>
        <v>0</v>
      </c>
      <c r="AZ217" s="878" t="s">
        <v>434</v>
      </c>
      <c r="BA217" s="1214">
        <v>0</v>
      </c>
      <c r="BB217" s="1214">
        <v>1</v>
      </c>
      <c r="BC217" s="1214">
        <f t="shared" ref="BC217:BC238" si="260">BA217-BB217</f>
        <v>-1</v>
      </c>
      <c r="BD217" s="1214">
        <v>0</v>
      </c>
      <c r="BE217" s="1214">
        <v>0</v>
      </c>
      <c r="BF217" s="1214">
        <f t="shared" ref="BF217:BF238" si="261">BD217-BE217</f>
        <v>0</v>
      </c>
      <c r="BG217" s="1214">
        <v>0</v>
      </c>
      <c r="BH217" s="1214">
        <v>0</v>
      </c>
      <c r="BI217" s="1214">
        <f t="shared" ref="BI217:BI238" si="262">BG217-BH217</f>
        <v>0</v>
      </c>
      <c r="BJ217" s="1214">
        <v>0</v>
      </c>
      <c r="BK217" s="1214">
        <v>0</v>
      </c>
      <c r="BL217" s="1214">
        <f t="shared" ref="BL217:BL238" si="263">BJ217-BK217</f>
        <v>0</v>
      </c>
      <c r="BM217" s="1215">
        <f t="shared" ref="BM217:BN238" si="264">BA217+BD217+BG217+BJ217</f>
        <v>0</v>
      </c>
      <c r="BN217" s="1215">
        <f t="shared" si="264"/>
        <v>1</v>
      </c>
      <c r="BO217" s="1216">
        <f t="shared" ref="BO217:BO238" si="265">BM217-BN217</f>
        <v>-1</v>
      </c>
    </row>
    <row r="218" spans="1:67" ht="17.45" customHeight="1">
      <c r="A218" s="878" t="s">
        <v>435</v>
      </c>
      <c r="B218" s="916">
        <v>5</v>
      </c>
      <c r="C218" s="916">
        <v>5</v>
      </c>
      <c r="D218" s="916">
        <f t="shared" si="244"/>
        <v>0</v>
      </c>
      <c r="E218" s="916">
        <v>2</v>
      </c>
      <c r="F218" s="916">
        <v>1</v>
      </c>
      <c r="G218" s="916">
        <f t="shared" si="245"/>
        <v>1</v>
      </c>
      <c r="H218" s="916">
        <v>8</v>
      </c>
      <c r="I218" s="916">
        <v>19</v>
      </c>
      <c r="J218" s="916">
        <f t="shared" si="246"/>
        <v>-11</v>
      </c>
      <c r="K218" s="916">
        <v>0</v>
      </c>
      <c r="L218" s="916">
        <v>0</v>
      </c>
      <c r="M218" s="916">
        <f t="shared" si="247"/>
        <v>0</v>
      </c>
      <c r="N218" s="917">
        <v>15</v>
      </c>
      <c r="O218" s="917">
        <f t="shared" si="248"/>
        <v>25</v>
      </c>
      <c r="P218" s="918">
        <f t="shared" si="249"/>
        <v>-10</v>
      </c>
      <c r="Q218" s="245"/>
      <c r="R218" s="878" t="s">
        <v>435</v>
      </c>
      <c r="S218" s="916">
        <v>2</v>
      </c>
      <c r="T218" s="916">
        <v>2</v>
      </c>
      <c r="U218" s="916">
        <f t="shared" si="250"/>
        <v>0</v>
      </c>
      <c r="V218" s="916">
        <v>0</v>
      </c>
      <c r="W218" s="916">
        <v>1</v>
      </c>
      <c r="X218" s="916">
        <f t="shared" si="251"/>
        <v>-1</v>
      </c>
      <c r="Y218" s="916">
        <v>9</v>
      </c>
      <c r="Z218" s="916">
        <v>12</v>
      </c>
      <c r="AA218" s="916">
        <f t="shared" si="252"/>
        <v>-3</v>
      </c>
      <c r="AB218" s="916">
        <v>0</v>
      </c>
      <c r="AC218" s="916">
        <v>0</v>
      </c>
      <c r="AD218" s="916">
        <f t="shared" si="253"/>
        <v>0</v>
      </c>
      <c r="AE218" s="917">
        <f t="shared" si="254"/>
        <v>11</v>
      </c>
      <c r="AF218" s="917">
        <f t="shared" si="254"/>
        <v>15</v>
      </c>
      <c r="AG218" s="918">
        <f t="shared" si="254"/>
        <v>-4</v>
      </c>
      <c r="AI218" s="878" t="s">
        <v>435</v>
      </c>
      <c r="AJ218" s="1214">
        <v>1</v>
      </c>
      <c r="AK218" s="1214">
        <v>4</v>
      </c>
      <c r="AL218" s="1214">
        <f t="shared" si="255"/>
        <v>-3</v>
      </c>
      <c r="AM218" s="1214">
        <v>1</v>
      </c>
      <c r="AN218" s="1214">
        <v>0</v>
      </c>
      <c r="AO218" s="1214">
        <f t="shared" si="256"/>
        <v>1</v>
      </c>
      <c r="AP218" s="1214">
        <v>6</v>
      </c>
      <c r="AQ218" s="1214">
        <v>10</v>
      </c>
      <c r="AR218" s="1214">
        <f t="shared" si="257"/>
        <v>-4</v>
      </c>
      <c r="AS218" s="1214">
        <v>0</v>
      </c>
      <c r="AT218" s="1214">
        <v>0</v>
      </c>
      <c r="AU218" s="1214">
        <f t="shared" si="258"/>
        <v>0</v>
      </c>
      <c r="AV218" s="1215">
        <f t="shared" si="259"/>
        <v>8</v>
      </c>
      <c r="AW218" s="1215">
        <f t="shared" si="259"/>
        <v>14</v>
      </c>
      <c r="AX218" s="1216">
        <f t="shared" si="259"/>
        <v>-6</v>
      </c>
      <c r="AZ218" s="878" t="s">
        <v>435</v>
      </c>
      <c r="BA218" s="1214">
        <v>1</v>
      </c>
      <c r="BB218" s="1214">
        <v>0</v>
      </c>
      <c r="BC218" s="1214">
        <f t="shared" si="260"/>
        <v>1</v>
      </c>
      <c r="BD218" s="1214">
        <v>0</v>
      </c>
      <c r="BE218" s="1214">
        <v>3</v>
      </c>
      <c r="BF218" s="1214">
        <f t="shared" si="261"/>
        <v>-3</v>
      </c>
      <c r="BG218" s="1214">
        <v>7</v>
      </c>
      <c r="BH218" s="1214">
        <v>4</v>
      </c>
      <c r="BI218" s="1214">
        <f t="shared" si="262"/>
        <v>3</v>
      </c>
      <c r="BJ218" s="1214">
        <v>0</v>
      </c>
      <c r="BK218" s="1214">
        <v>0</v>
      </c>
      <c r="BL218" s="1214">
        <f t="shared" si="263"/>
        <v>0</v>
      </c>
      <c r="BM218" s="1215">
        <f t="shared" si="264"/>
        <v>8</v>
      </c>
      <c r="BN218" s="1215">
        <f t="shared" si="264"/>
        <v>7</v>
      </c>
      <c r="BO218" s="1216">
        <f t="shared" si="265"/>
        <v>1</v>
      </c>
    </row>
    <row r="219" spans="1:67" ht="17.45" customHeight="1">
      <c r="A219" s="879" t="s">
        <v>436</v>
      </c>
      <c r="B219" s="916">
        <v>0</v>
      </c>
      <c r="C219" s="916">
        <v>0</v>
      </c>
      <c r="D219" s="916">
        <f t="shared" si="244"/>
        <v>0</v>
      </c>
      <c r="E219" s="916">
        <v>0</v>
      </c>
      <c r="F219" s="916">
        <v>0</v>
      </c>
      <c r="G219" s="916">
        <f t="shared" si="245"/>
        <v>0</v>
      </c>
      <c r="H219" s="916">
        <v>0</v>
      </c>
      <c r="I219" s="916">
        <v>0</v>
      </c>
      <c r="J219" s="916">
        <f t="shared" si="246"/>
        <v>0</v>
      </c>
      <c r="K219" s="916">
        <v>0</v>
      </c>
      <c r="L219" s="916">
        <v>0</v>
      </c>
      <c r="M219" s="916">
        <f t="shared" si="247"/>
        <v>0</v>
      </c>
      <c r="N219" s="917">
        <v>0</v>
      </c>
      <c r="O219" s="917">
        <f t="shared" si="248"/>
        <v>0</v>
      </c>
      <c r="P219" s="918">
        <f t="shared" si="249"/>
        <v>0</v>
      </c>
      <c r="Q219" s="245"/>
      <c r="R219" s="879" t="s">
        <v>436</v>
      </c>
      <c r="S219" s="916">
        <v>0</v>
      </c>
      <c r="T219" s="916">
        <v>1</v>
      </c>
      <c r="U219" s="916">
        <f t="shared" si="250"/>
        <v>-1</v>
      </c>
      <c r="V219" s="916">
        <v>0</v>
      </c>
      <c r="W219" s="916">
        <v>0</v>
      </c>
      <c r="X219" s="916">
        <f t="shared" si="251"/>
        <v>0</v>
      </c>
      <c r="Y219" s="916">
        <v>0</v>
      </c>
      <c r="Z219" s="916">
        <v>0</v>
      </c>
      <c r="AA219" s="916">
        <f t="shared" si="252"/>
        <v>0</v>
      </c>
      <c r="AB219" s="916">
        <v>0</v>
      </c>
      <c r="AC219" s="916">
        <v>0</v>
      </c>
      <c r="AD219" s="916">
        <f t="shared" si="253"/>
        <v>0</v>
      </c>
      <c r="AE219" s="917">
        <f t="shared" si="254"/>
        <v>0</v>
      </c>
      <c r="AF219" s="917">
        <f t="shared" si="254"/>
        <v>1</v>
      </c>
      <c r="AG219" s="918">
        <f t="shared" si="254"/>
        <v>-1</v>
      </c>
      <c r="AI219" s="879" t="s">
        <v>436</v>
      </c>
      <c r="AJ219" s="1214">
        <v>0</v>
      </c>
      <c r="AK219" s="1214">
        <v>0</v>
      </c>
      <c r="AL219" s="1214">
        <f t="shared" si="255"/>
        <v>0</v>
      </c>
      <c r="AM219" s="1214">
        <v>0</v>
      </c>
      <c r="AN219" s="1214">
        <v>0</v>
      </c>
      <c r="AO219" s="1214">
        <f t="shared" si="256"/>
        <v>0</v>
      </c>
      <c r="AP219" s="1214">
        <v>0</v>
      </c>
      <c r="AQ219" s="1214">
        <v>0</v>
      </c>
      <c r="AR219" s="1214">
        <f t="shared" si="257"/>
        <v>0</v>
      </c>
      <c r="AS219" s="1214">
        <v>0</v>
      </c>
      <c r="AT219" s="1214">
        <v>0</v>
      </c>
      <c r="AU219" s="1214">
        <f t="shared" si="258"/>
        <v>0</v>
      </c>
      <c r="AV219" s="1215">
        <f t="shared" si="259"/>
        <v>0</v>
      </c>
      <c r="AW219" s="1215">
        <f t="shared" si="259"/>
        <v>0</v>
      </c>
      <c r="AX219" s="1216">
        <f t="shared" si="259"/>
        <v>0</v>
      </c>
      <c r="AZ219" s="879" t="s">
        <v>436</v>
      </c>
      <c r="BA219" s="1214">
        <v>0</v>
      </c>
      <c r="BB219" s="1214">
        <v>2</v>
      </c>
      <c r="BC219" s="1214">
        <f t="shared" si="260"/>
        <v>-2</v>
      </c>
      <c r="BD219" s="1214">
        <v>0</v>
      </c>
      <c r="BE219" s="1214">
        <v>0</v>
      </c>
      <c r="BF219" s="1214">
        <f t="shared" si="261"/>
        <v>0</v>
      </c>
      <c r="BG219" s="1214">
        <v>2</v>
      </c>
      <c r="BH219" s="1214">
        <v>0</v>
      </c>
      <c r="BI219" s="1214">
        <f t="shared" si="262"/>
        <v>2</v>
      </c>
      <c r="BJ219" s="1214">
        <v>0</v>
      </c>
      <c r="BK219" s="1214">
        <v>0</v>
      </c>
      <c r="BL219" s="1214">
        <f t="shared" si="263"/>
        <v>0</v>
      </c>
      <c r="BM219" s="1215">
        <f t="shared" si="264"/>
        <v>2</v>
      </c>
      <c r="BN219" s="1215">
        <f t="shared" si="264"/>
        <v>2</v>
      </c>
      <c r="BO219" s="1216">
        <f t="shared" si="265"/>
        <v>0</v>
      </c>
    </row>
    <row r="220" spans="1:67" ht="17.45" customHeight="1">
      <c r="A220" s="879" t="s">
        <v>437</v>
      </c>
      <c r="B220" s="916">
        <v>0</v>
      </c>
      <c r="C220" s="916">
        <v>0</v>
      </c>
      <c r="D220" s="916">
        <f t="shared" si="244"/>
        <v>0</v>
      </c>
      <c r="E220" s="916">
        <v>0</v>
      </c>
      <c r="F220" s="916">
        <v>0</v>
      </c>
      <c r="G220" s="916">
        <f t="shared" si="245"/>
        <v>0</v>
      </c>
      <c r="H220" s="916">
        <v>0</v>
      </c>
      <c r="I220" s="916">
        <v>0</v>
      </c>
      <c r="J220" s="916">
        <f t="shared" si="246"/>
        <v>0</v>
      </c>
      <c r="K220" s="916">
        <v>0</v>
      </c>
      <c r="L220" s="916">
        <v>0</v>
      </c>
      <c r="M220" s="916">
        <f t="shared" si="247"/>
        <v>0</v>
      </c>
      <c r="N220" s="917">
        <v>0</v>
      </c>
      <c r="O220" s="917">
        <f t="shared" si="248"/>
        <v>0</v>
      </c>
      <c r="P220" s="918">
        <f t="shared" si="249"/>
        <v>0</v>
      </c>
      <c r="Q220" s="245"/>
      <c r="R220" s="879" t="s">
        <v>437</v>
      </c>
      <c r="S220" s="916">
        <v>0</v>
      </c>
      <c r="T220" s="916">
        <v>0</v>
      </c>
      <c r="U220" s="916">
        <f t="shared" si="250"/>
        <v>0</v>
      </c>
      <c r="V220" s="916">
        <v>0</v>
      </c>
      <c r="W220" s="916">
        <v>0</v>
      </c>
      <c r="X220" s="916">
        <f t="shared" si="251"/>
        <v>0</v>
      </c>
      <c r="Y220" s="916">
        <v>0</v>
      </c>
      <c r="Z220" s="916">
        <v>0</v>
      </c>
      <c r="AA220" s="916">
        <f t="shared" si="252"/>
        <v>0</v>
      </c>
      <c r="AB220" s="916">
        <v>0</v>
      </c>
      <c r="AC220" s="916">
        <v>0</v>
      </c>
      <c r="AD220" s="916">
        <f t="shared" si="253"/>
        <v>0</v>
      </c>
      <c r="AE220" s="917">
        <f t="shared" si="254"/>
        <v>0</v>
      </c>
      <c r="AF220" s="917">
        <f t="shared" si="254"/>
        <v>0</v>
      </c>
      <c r="AG220" s="918">
        <f t="shared" si="254"/>
        <v>0</v>
      </c>
      <c r="AI220" s="879" t="s">
        <v>437</v>
      </c>
      <c r="AJ220" s="1214">
        <v>0</v>
      </c>
      <c r="AK220" s="1214">
        <v>0</v>
      </c>
      <c r="AL220" s="1214">
        <f t="shared" si="255"/>
        <v>0</v>
      </c>
      <c r="AM220" s="1214">
        <v>0</v>
      </c>
      <c r="AN220" s="1214">
        <v>0</v>
      </c>
      <c r="AO220" s="1214">
        <f t="shared" si="256"/>
        <v>0</v>
      </c>
      <c r="AP220" s="1214">
        <v>0</v>
      </c>
      <c r="AQ220" s="1214">
        <v>0</v>
      </c>
      <c r="AR220" s="1214">
        <f t="shared" si="257"/>
        <v>0</v>
      </c>
      <c r="AS220" s="1214">
        <v>0</v>
      </c>
      <c r="AT220" s="1214">
        <v>0</v>
      </c>
      <c r="AU220" s="1214">
        <f t="shared" si="258"/>
        <v>0</v>
      </c>
      <c r="AV220" s="1215">
        <f t="shared" si="259"/>
        <v>0</v>
      </c>
      <c r="AW220" s="1215">
        <f t="shared" si="259"/>
        <v>0</v>
      </c>
      <c r="AX220" s="1216">
        <f t="shared" si="259"/>
        <v>0</v>
      </c>
      <c r="AZ220" s="879" t="s">
        <v>437</v>
      </c>
      <c r="BA220" s="1214">
        <v>0</v>
      </c>
      <c r="BB220" s="1214">
        <v>2</v>
      </c>
      <c r="BC220" s="1214">
        <f t="shared" si="260"/>
        <v>-2</v>
      </c>
      <c r="BD220" s="1214">
        <v>0</v>
      </c>
      <c r="BE220" s="1214">
        <v>0</v>
      </c>
      <c r="BF220" s="1214">
        <f t="shared" si="261"/>
        <v>0</v>
      </c>
      <c r="BG220" s="1214">
        <v>0</v>
      </c>
      <c r="BH220" s="1214">
        <v>0</v>
      </c>
      <c r="BI220" s="1214">
        <f t="shared" si="262"/>
        <v>0</v>
      </c>
      <c r="BJ220" s="1214">
        <v>0</v>
      </c>
      <c r="BK220" s="1214">
        <v>0</v>
      </c>
      <c r="BL220" s="1214">
        <f t="shared" si="263"/>
        <v>0</v>
      </c>
      <c r="BM220" s="1215">
        <f t="shared" si="264"/>
        <v>0</v>
      </c>
      <c r="BN220" s="1215">
        <f t="shared" si="264"/>
        <v>2</v>
      </c>
      <c r="BO220" s="1216">
        <f t="shared" si="265"/>
        <v>-2</v>
      </c>
    </row>
    <row r="221" spans="1:67" ht="17.45" customHeight="1">
      <c r="A221" s="886" t="s">
        <v>438</v>
      </c>
      <c r="B221" s="913">
        <v>2</v>
      </c>
      <c r="C221" s="913">
        <v>4</v>
      </c>
      <c r="D221" s="913">
        <f t="shared" si="244"/>
        <v>-2</v>
      </c>
      <c r="E221" s="913">
        <v>5</v>
      </c>
      <c r="F221" s="913">
        <v>11</v>
      </c>
      <c r="G221" s="913">
        <f t="shared" si="245"/>
        <v>-6</v>
      </c>
      <c r="H221" s="913">
        <v>41</v>
      </c>
      <c r="I221" s="913">
        <v>65</v>
      </c>
      <c r="J221" s="913">
        <f t="shared" si="246"/>
        <v>-24</v>
      </c>
      <c r="K221" s="913">
        <v>0</v>
      </c>
      <c r="L221" s="913">
        <v>1</v>
      </c>
      <c r="M221" s="913">
        <f t="shared" si="247"/>
        <v>-1</v>
      </c>
      <c r="N221" s="914">
        <v>48</v>
      </c>
      <c r="O221" s="914">
        <f t="shared" si="248"/>
        <v>81</v>
      </c>
      <c r="P221" s="915">
        <f t="shared" si="249"/>
        <v>-33</v>
      </c>
      <c r="Q221" s="245"/>
      <c r="R221" s="886" t="s">
        <v>438</v>
      </c>
      <c r="S221" s="916">
        <v>4</v>
      </c>
      <c r="T221" s="916">
        <v>6</v>
      </c>
      <c r="U221" s="916">
        <f t="shared" si="250"/>
        <v>-2</v>
      </c>
      <c r="V221" s="916">
        <v>3</v>
      </c>
      <c r="W221" s="916">
        <v>1</v>
      </c>
      <c r="X221" s="916">
        <f t="shared" si="251"/>
        <v>2</v>
      </c>
      <c r="Y221" s="916">
        <v>27</v>
      </c>
      <c r="Z221" s="916">
        <v>27</v>
      </c>
      <c r="AA221" s="916">
        <f t="shared" si="252"/>
        <v>0</v>
      </c>
      <c r="AB221" s="916">
        <v>0</v>
      </c>
      <c r="AC221" s="916">
        <v>0</v>
      </c>
      <c r="AD221" s="916">
        <f t="shared" si="253"/>
        <v>0</v>
      </c>
      <c r="AE221" s="917">
        <f t="shared" si="254"/>
        <v>34</v>
      </c>
      <c r="AF221" s="917">
        <f t="shared" si="254"/>
        <v>34</v>
      </c>
      <c r="AG221" s="918">
        <f t="shared" si="254"/>
        <v>0</v>
      </c>
      <c r="AI221" s="886" t="s">
        <v>438</v>
      </c>
      <c r="AJ221" s="1214">
        <v>2</v>
      </c>
      <c r="AK221" s="1214">
        <v>1</v>
      </c>
      <c r="AL221" s="1214">
        <f t="shared" si="255"/>
        <v>1</v>
      </c>
      <c r="AM221" s="1214">
        <v>1</v>
      </c>
      <c r="AN221" s="1214">
        <v>1</v>
      </c>
      <c r="AO221" s="1214">
        <f t="shared" si="256"/>
        <v>0</v>
      </c>
      <c r="AP221" s="1214">
        <v>18</v>
      </c>
      <c r="AQ221" s="1214">
        <v>20</v>
      </c>
      <c r="AR221" s="1214">
        <f t="shared" si="257"/>
        <v>-2</v>
      </c>
      <c r="AS221" s="1214">
        <v>0</v>
      </c>
      <c r="AT221" s="1214">
        <v>0</v>
      </c>
      <c r="AU221" s="1214">
        <f t="shared" si="258"/>
        <v>0</v>
      </c>
      <c r="AV221" s="1215">
        <f t="shared" si="259"/>
        <v>21</v>
      </c>
      <c r="AW221" s="1215">
        <f t="shared" si="259"/>
        <v>22</v>
      </c>
      <c r="AX221" s="1216">
        <f t="shared" si="259"/>
        <v>-1</v>
      </c>
      <c r="AZ221" s="886" t="s">
        <v>438</v>
      </c>
      <c r="BA221" s="1214">
        <v>3</v>
      </c>
      <c r="BB221" s="1214">
        <v>2</v>
      </c>
      <c r="BC221" s="1214">
        <f t="shared" si="260"/>
        <v>1</v>
      </c>
      <c r="BD221" s="1214">
        <v>1</v>
      </c>
      <c r="BE221" s="1214">
        <v>5</v>
      </c>
      <c r="BF221" s="1214">
        <f t="shared" si="261"/>
        <v>-4</v>
      </c>
      <c r="BG221" s="1214">
        <v>11</v>
      </c>
      <c r="BH221" s="1214">
        <v>22</v>
      </c>
      <c r="BI221" s="1214">
        <f t="shared" si="262"/>
        <v>-11</v>
      </c>
      <c r="BJ221" s="1214">
        <v>0</v>
      </c>
      <c r="BK221" s="1214">
        <v>0</v>
      </c>
      <c r="BL221" s="1214">
        <f t="shared" si="263"/>
        <v>0</v>
      </c>
      <c r="BM221" s="1215">
        <f t="shared" si="264"/>
        <v>15</v>
      </c>
      <c r="BN221" s="1215">
        <f t="shared" si="264"/>
        <v>29</v>
      </c>
      <c r="BO221" s="1216">
        <f t="shared" si="265"/>
        <v>-14</v>
      </c>
    </row>
    <row r="222" spans="1:67" ht="17.45" customHeight="1">
      <c r="A222" s="887" t="s">
        <v>439</v>
      </c>
      <c r="B222" s="913">
        <v>3</v>
      </c>
      <c r="C222" s="913">
        <v>4</v>
      </c>
      <c r="D222" s="913">
        <f t="shared" si="244"/>
        <v>-1</v>
      </c>
      <c r="E222" s="913">
        <v>9</v>
      </c>
      <c r="F222" s="913">
        <v>9</v>
      </c>
      <c r="G222" s="913">
        <f t="shared" si="245"/>
        <v>0</v>
      </c>
      <c r="H222" s="913">
        <v>41</v>
      </c>
      <c r="I222" s="913">
        <v>79</v>
      </c>
      <c r="J222" s="913">
        <f t="shared" si="246"/>
        <v>-38</v>
      </c>
      <c r="K222" s="913">
        <v>0</v>
      </c>
      <c r="L222" s="913">
        <v>0</v>
      </c>
      <c r="M222" s="913">
        <f t="shared" si="247"/>
        <v>0</v>
      </c>
      <c r="N222" s="914">
        <v>53</v>
      </c>
      <c r="O222" s="914">
        <f t="shared" si="248"/>
        <v>92</v>
      </c>
      <c r="P222" s="915">
        <f t="shared" si="249"/>
        <v>-39</v>
      </c>
      <c r="Q222" s="245"/>
      <c r="R222" s="887" t="s">
        <v>439</v>
      </c>
      <c r="S222" s="913">
        <v>2</v>
      </c>
      <c r="T222" s="913">
        <v>1</v>
      </c>
      <c r="U222" s="913">
        <f t="shared" si="250"/>
        <v>1</v>
      </c>
      <c r="V222" s="913">
        <v>3</v>
      </c>
      <c r="W222" s="913">
        <v>2</v>
      </c>
      <c r="X222" s="913">
        <f t="shared" si="251"/>
        <v>1</v>
      </c>
      <c r="Y222" s="913">
        <v>36</v>
      </c>
      <c r="Z222" s="913">
        <v>32</v>
      </c>
      <c r="AA222" s="913">
        <f t="shared" si="252"/>
        <v>4</v>
      </c>
      <c r="AB222" s="913">
        <v>0</v>
      </c>
      <c r="AC222" s="913">
        <v>0</v>
      </c>
      <c r="AD222" s="913">
        <f t="shared" si="253"/>
        <v>0</v>
      </c>
      <c r="AE222" s="914">
        <f t="shared" si="254"/>
        <v>41</v>
      </c>
      <c r="AF222" s="914">
        <f t="shared" si="254"/>
        <v>35</v>
      </c>
      <c r="AG222" s="915">
        <f t="shared" si="254"/>
        <v>6</v>
      </c>
      <c r="AI222" s="887" t="s">
        <v>439</v>
      </c>
      <c r="AJ222" s="1214">
        <v>1</v>
      </c>
      <c r="AK222" s="1214">
        <v>5</v>
      </c>
      <c r="AL222" s="1214">
        <f t="shared" si="255"/>
        <v>-4</v>
      </c>
      <c r="AM222" s="1214">
        <v>2</v>
      </c>
      <c r="AN222" s="1214">
        <v>4</v>
      </c>
      <c r="AO222" s="1214">
        <f t="shared" si="256"/>
        <v>-2</v>
      </c>
      <c r="AP222" s="1214">
        <v>20</v>
      </c>
      <c r="AQ222" s="1214">
        <v>30</v>
      </c>
      <c r="AR222" s="1214">
        <f t="shared" si="257"/>
        <v>-10</v>
      </c>
      <c r="AS222" s="1214">
        <v>0</v>
      </c>
      <c r="AT222" s="1214">
        <v>0</v>
      </c>
      <c r="AU222" s="1214">
        <f t="shared" si="258"/>
        <v>0</v>
      </c>
      <c r="AV222" s="1215">
        <f t="shared" si="259"/>
        <v>23</v>
      </c>
      <c r="AW222" s="1215">
        <f t="shared" si="259"/>
        <v>39</v>
      </c>
      <c r="AX222" s="1216">
        <f t="shared" si="259"/>
        <v>-16</v>
      </c>
      <c r="AZ222" s="887" t="s">
        <v>439</v>
      </c>
      <c r="BA222" s="1214">
        <v>1</v>
      </c>
      <c r="BB222" s="1214">
        <v>5</v>
      </c>
      <c r="BC222" s="1214">
        <f t="shared" si="260"/>
        <v>-4</v>
      </c>
      <c r="BD222" s="1214">
        <v>2</v>
      </c>
      <c r="BE222" s="1214">
        <v>7</v>
      </c>
      <c r="BF222" s="1214">
        <f t="shared" si="261"/>
        <v>-5</v>
      </c>
      <c r="BG222" s="1214">
        <v>30</v>
      </c>
      <c r="BH222" s="1214">
        <v>34</v>
      </c>
      <c r="BI222" s="1214">
        <f t="shared" si="262"/>
        <v>-4</v>
      </c>
      <c r="BJ222" s="1214">
        <v>0</v>
      </c>
      <c r="BK222" s="1214">
        <v>0</v>
      </c>
      <c r="BL222" s="1214">
        <f t="shared" si="263"/>
        <v>0</v>
      </c>
      <c r="BM222" s="1215">
        <f t="shared" si="264"/>
        <v>33</v>
      </c>
      <c r="BN222" s="1215">
        <f t="shared" si="264"/>
        <v>46</v>
      </c>
      <c r="BO222" s="1216">
        <f t="shared" si="265"/>
        <v>-13</v>
      </c>
    </row>
    <row r="223" spans="1:67" ht="17.45" customHeight="1">
      <c r="A223" s="878" t="s">
        <v>440</v>
      </c>
      <c r="B223" s="916">
        <v>1</v>
      </c>
      <c r="C223" s="916">
        <v>1</v>
      </c>
      <c r="D223" s="916">
        <f t="shared" si="244"/>
        <v>0</v>
      </c>
      <c r="E223" s="916">
        <v>0</v>
      </c>
      <c r="F223" s="916">
        <v>0</v>
      </c>
      <c r="G223" s="916">
        <f t="shared" si="245"/>
        <v>0</v>
      </c>
      <c r="H223" s="916">
        <v>3</v>
      </c>
      <c r="I223" s="916">
        <v>3</v>
      </c>
      <c r="J223" s="916">
        <f t="shared" si="246"/>
        <v>0</v>
      </c>
      <c r="K223" s="916">
        <v>0</v>
      </c>
      <c r="L223" s="916">
        <v>0</v>
      </c>
      <c r="M223" s="916">
        <f t="shared" si="247"/>
        <v>0</v>
      </c>
      <c r="N223" s="917">
        <v>4</v>
      </c>
      <c r="O223" s="917">
        <f t="shared" si="248"/>
        <v>4</v>
      </c>
      <c r="P223" s="918">
        <f t="shared" si="249"/>
        <v>0</v>
      </c>
      <c r="Q223" s="245"/>
      <c r="R223" s="878" t="s">
        <v>440</v>
      </c>
      <c r="S223" s="916">
        <v>1</v>
      </c>
      <c r="T223" s="916">
        <v>0</v>
      </c>
      <c r="U223" s="916">
        <f t="shared" si="250"/>
        <v>1</v>
      </c>
      <c r="V223" s="916">
        <v>1</v>
      </c>
      <c r="W223" s="916">
        <v>2</v>
      </c>
      <c r="X223" s="916">
        <f t="shared" si="251"/>
        <v>-1</v>
      </c>
      <c r="Y223" s="916">
        <v>3</v>
      </c>
      <c r="Z223" s="916">
        <v>4</v>
      </c>
      <c r="AA223" s="916">
        <f t="shared" si="252"/>
        <v>-1</v>
      </c>
      <c r="AB223" s="916">
        <v>0</v>
      </c>
      <c r="AC223" s="916">
        <v>0</v>
      </c>
      <c r="AD223" s="916">
        <f t="shared" si="253"/>
        <v>0</v>
      </c>
      <c r="AE223" s="917">
        <f t="shared" si="254"/>
        <v>5</v>
      </c>
      <c r="AF223" s="917">
        <f t="shared" si="254"/>
        <v>6</v>
      </c>
      <c r="AG223" s="918">
        <f t="shared" si="254"/>
        <v>-1</v>
      </c>
      <c r="AI223" s="878" t="s">
        <v>440</v>
      </c>
      <c r="AJ223" s="1214">
        <v>0</v>
      </c>
      <c r="AK223" s="1214">
        <v>0</v>
      </c>
      <c r="AL223" s="1214">
        <f t="shared" si="255"/>
        <v>0</v>
      </c>
      <c r="AM223" s="1214">
        <v>0</v>
      </c>
      <c r="AN223" s="1214">
        <v>1</v>
      </c>
      <c r="AO223" s="1214">
        <f t="shared" si="256"/>
        <v>-1</v>
      </c>
      <c r="AP223" s="1214">
        <v>1</v>
      </c>
      <c r="AQ223" s="1214">
        <v>3</v>
      </c>
      <c r="AR223" s="1214">
        <f t="shared" si="257"/>
        <v>-2</v>
      </c>
      <c r="AS223" s="1214">
        <v>0</v>
      </c>
      <c r="AT223" s="1214">
        <v>0</v>
      </c>
      <c r="AU223" s="1214">
        <f t="shared" si="258"/>
        <v>0</v>
      </c>
      <c r="AV223" s="1215">
        <f t="shared" si="259"/>
        <v>1</v>
      </c>
      <c r="AW223" s="1215">
        <f t="shared" si="259"/>
        <v>4</v>
      </c>
      <c r="AX223" s="1216">
        <f t="shared" si="259"/>
        <v>-3</v>
      </c>
      <c r="AZ223" s="878" t="s">
        <v>440</v>
      </c>
      <c r="BA223" s="1214">
        <v>0</v>
      </c>
      <c r="BB223" s="1214">
        <v>3</v>
      </c>
      <c r="BC223" s="1214">
        <f t="shared" si="260"/>
        <v>-3</v>
      </c>
      <c r="BD223" s="1214">
        <v>0</v>
      </c>
      <c r="BE223" s="1214">
        <v>2</v>
      </c>
      <c r="BF223" s="1214">
        <f t="shared" si="261"/>
        <v>-2</v>
      </c>
      <c r="BG223" s="1214">
        <v>1</v>
      </c>
      <c r="BH223" s="1214">
        <v>3</v>
      </c>
      <c r="BI223" s="1214">
        <f t="shared" si="262"/>
        <v>-2</v>
      </c>
      <c r="BJ223" s="1214">
        <v>0</v>
      </c>
      <c r="BK223" s="1214">
        <v>0</v>
      </c>
      <c r="BL223" s="1214">
        <f t="shared" si="263"/>
        <v>0</v>
      </c>
      <c r="BM223" s="1215">
        <f t="shared" si="264"/>
        <v>1</v>
      </c>
      <c r="BN223" s="1215">
        <f t="shared" si="264"/>
        <v>8</v>
      </c>
      <c r="BO223" s="1216">
        <f t="shared" si="265"/>
        <v>-7</v>
      </c>
    </row>
    <row r="224" spans="1:67" ht="17.45" customHeight="1">
      <c r="A224" s="878" t="s">
        <v>441</v>
      </c>
      <c r="B224" s="916">
        <v>0</v>
      </c>
      <c r="C224" s="916">
        <v>2</v>
      </c>
      <c r="D224" s="916">
        <f t="shared" si="244"/>
        <v>-2</v>
      </c>
      <c r="E224" s="916">
        <v>2</v>
      </c>
      <c r="F224" s="916">
        <v>11</v>
      </c>
      <c r="G224" s="916">
        <f t="shared" si="245"/>
        <v>-9</v>
      </c>
      <c r="H224" s="916">
        <v>22</v>
      </c>
      <c r="I224" s="916">
        <v>18</v>
      </c>
      <c r="J224" s="916">
        <f t="shared" si="246"/>
        <v>4</v>
      </c>
      <c r="K224" s="916">
        <v>0</v>
      </c>
      <c r="L224" s="916">
        <v>0</v>
      </c>
      <c r="M224" s="916">
        <f t="shared" si="247"/>
        <v>0</v>
      </c>
      <c r="N224" s="917">
        <v>24</v>
      </c>
      <c r="O224" s="917">
        <f t="shared" si="248"/>
        <v>31</v>
      </c>
      <c r="P224" s="918">
        <f t="shared" si="249"/>
        <v>-7</v>
      </c>
      <c r="Q224" s="245"/>
      <c r="R224" s="878" t="s">
        <v>441</v>
      </c>
      <c r="S224" s="916">
        <v>0</v>
      </c>
      <c r="T224" s="916">
        <v>0</v>
      </c>
      <c r="U224" s="916">
        <f t="shared" si="250"/>
        <v>0</v>
      </c>
      <c r="V224" s="916">
        <v>8</v>
      </c>
      <c r="W224" s="916">
        <v>4</v>
      </c>
      <c r="X224" s="916">
        <f t="shared" si="251"/>
        <v>4</v>
      </c>
      <c r="Y224" s="916">
        <v>12</v>
      </c>
      <c r="Z224" s="916">
        <v>19</v>
      </c>
      <c r="AA224" s="916">
        <f t="shared" si="252"/>
        <v>-7</v>
      </c>
      <c r="AB224" s="916">
        <v>0</v>
      </c>
      <c r="AC224" s="916">
        <v>0</v>
      </c>
      <c r="AD224" s="916">
        <f t="shared" si="253"/>
        <v>0</v>
      </c>
      <c r="AE224" s="917">
        <f t="shared" si="254"/>
        <v>20</v>
      </c>
      <c r="AF224" s="917">
        <f t="shared" si="254"/>
        <v>23</v>
      </c>
      <c r="AG224" s="918">
        <f t="shared" si="254"/>
        <v>-3</v>
      </c>
      <c r="AI224" s="878" t="s">
        <v>441</v>
      </c>
      <c r="AJ224" s="1214">
        <v>0</v>
      </c>
      <c r="AK224" s="1214">
        <v>1</v>
      </c>
      <c r="AL224" s="1214">
        <f t="shared" si="255"/>
        <v>-1</v>
      </c>
      <c r="AM224" s="1214">
        <v>5</v>
      </c>
      <c r="AN224" s="1214">
        <v>3</v>
      </c>
      <c r="AO224" s="1214">
        <f t="shared" si="256"/>
        <v>2</v>
      </c>
      <c r="AP224" s="1214">
        <v>16</v>
      </c>
      <c r="AQ224" s="1214">
        <v>15</v>
      </c>
      <c r="AR224" s="1214">
        <f t="shared" si="257"/>
        <v>1</v>
      </c>
      <c r="AS224" s="1214">
        <v>0</v>
      </c>
      <c r="AT224" s="1214">
        <v>1</v>
      </c>
      <c r="AU224" s="1214">
        <f t="shared" si="258"/>
        <v>-1</v>
      </c>
      <c r="AV224" s="1215">
        <f t="shared" si="259"/>
        <v>21</v>
      </c>
      <c r="AW224" s="1215">
        <f t="shared" si="259"/>
        <v>20</v>
      </c>
      <c r="AX224" s="1216">
        <f t="shared" si="259"/>
        <v>1</v>
      </c>
      <c r="AZ224" s="878" t="s">
        <v>441</v>
      </c>
      <c r="BA224" s="1214">
        <v>0</v>
      </c>
      <c r="BB224" s="1214">
        <v>2</v>
      </c>
      <c r="BC224" s="1214">
        <f t="shared" si="260"/>
        <v>-2</v>
      </c>
      <c r="BD224" s="1214">
        <v>3</v>
      </c>
      <c r="BE224" s="1214">
        <v>16</v>
      </c>
      <c r="BF224" s="1214">
        <f t="shared" si="261"/>
        <v>-13</v>
      </c>
      <c r="BG224" s="1214">
        <v>13</v>
      </c>
      <c r="BH224" s="1214">
        <v>19</v>
      </c>
      <c r="BI224" s="1214">
        <f t="shared" si="262"/>
        <v>-6</v>
      </c>
      <c r="BJ224" s="1214">
        <v>0</v>
      </c>
      <c r="BK224" s="1214">
        <v>0</v>
      </c>
      <c r="BL224" s="1214">
        <f t="shared" si="263"/>
        <v>0</v>
      </c>
      <c r="BM224" s="1215">
        <f t="shared" si="264"/>
        <v>16</v>
      </c>
      <c r="BN224" s="1215">
        <f t="shared" si="264"/>
        <v>37</v>
      </c>
      <c r="BO224" s="1216">
        <f t="shared" si="265"/>
        <v>-21</v>
      </c>
    </row>
    <row r="225" spans="1:67" ht="17.45" customHeight="1">
      <c r="A225" s="878" t="s">
        <v>442</v>
      </c>
      <c r="B225" s="916">
        <v>1</v>
      </c>
      <c r="C225" s="916">
        <v>1</v>
      </c>
      <c r="D225" s="916">
        <f t="shared" si="244"/>
        <v>0</v>
      </c>
      <c r="E225" s="916">
        <v>0</v>
      </c>
      <c r="F225" s="916">
        <v>0</v>
      </c>
      <c r="G225" s="916">
        <f t="shared" si="245"/>
        <v>0</v>
      </c>
      <c r="H225" s="916">
        <v>5</v>
      </c>
      <c r="I225" s="916">
        <v>3</v>
      </c>
      <c r="J225" s="916">
        <f t="shared" si="246"/>
        <v>2</v>
      </c>
      <c r="K225" s="916">
        <v>0</v>
      </c>
      <c r="L225" s="916">
        <v>0</v>
      </c>
      <c r="M225" s="916">
        <f t="shared" si="247"/>
        <v>0</v>
      </c>
      <c r="N225" s="917">
        <v>6</v>
      </c>
      <c r="O225" s="917">
        <f t="shared" si="248"/>
        <v>4</v>
      </c>
      <c r="P225" s="918">
        <f t="shared" si="249"/>
        <v>2</v>
      </c>
      <c r="Q225" s="245"/>
      <c r="R225" s="878" t="s">
        <v>442</v>
      </c>
      <c r="S225" s="916">
        <v>1</v>
      </c>
      <c r="T225" s="916">
        <v>0</v>
      </c>
      <c r="U225" s="916">
        <f t="shared" si="250"/>
        <v>1</v>
      </c>
      <c r="V225" s="916">
        <v>0</v>
      </c>
      <c r="W225" s="916">
        <v>0</v>
      </c>
      <c r="X225" s="916">
        <f t="shared" si="251"/>
        <v>0</v>
      </c>
      <c r="Y225" s="916">
        <v>2</v>
      </c>
      <c r="Z225" s="916">
        <v>2</v>
      </c>
      <c r="AA225" s="916">
        <f t="shared" si="252"/>
        <v>0</v>
      </c>
      <c r="AB225" s="916">
        <v>0</v>
      </c>
      <c r="AC225" s="916">
        <v>0</v>
      </c>
      <c r="AD225" s="916">
        <f t="shared" si="253"/>
        <v>0</v>
      </c>
      <c r="AE225" s="917">
        <f t="shared" si="254"/>
        <v>3</v>
      </c>
      <c r="AF225" s="917">
        <f t="shared" si="254"/>
        <v>2</v>
      </c>
      <c r="AG225" s="918">
        <f t="shared" si="254"/>
        <v>1</v>
      </c>
      <c r="AI225" s="878" t="s">
        <v>442</v>
      </c>
      <c r="AJ225" s="1214">
        <v>1</v>
      </c>
      <c r="AK225" s="1214">
        <v>1</v>
      </c>
      <c r="AL225" s="1214">
        <f t="shared" si="255"/>
        <v>0</v>
      </c>
      <c r="AM225" s="1214">
        <v>0</v>
      </c>
      <c r="AN225" s="1214">
        <v>0</v>
      </c>
      <c r="AO225" s="1214">
        <f t="shared" si="256"/>
        <v>0</v>
      </c>
      <c r="AP225" s="1214">
        <v>0</v>
      </c>
      <c r="AQ225" s="1214">
        <v>2</v>
      </c>
      <c r="AR225" s="1214">
        <f t="shared" si="257"/>
        <v>-2</v>
      </c>
      <c r="AS225" s="1214">
        <v>0</v>
      </c>
      <c r="AT225" s="1214">
        <v>0</v>
      </c>
      <c r="AU225" s="1214">
        <f t="shared" si="258"/>
        <v>0</v>
      </c>
      <c r="AV225" s="1215">
        <f t="shared" si="259"/>
        <v>1</v>
      </c>
      <c r="AW225" s="1215">
        <f t="shared" si="259"/>
        <v>3</v>
      </c>
      <c r="AX225" s="1216">
        <f t="shared" si="259"/>
        <v>-2</v>
      </c>
      <c r="AZ225" s="878" t="s">
        <v>442</v>
      </c>
      <c r="BA225" s="1214">
        <v>1</v>
      </c>
      <c r="BB225" s="1214">
        <v>0</v>
      </c>
      <c r="BC225" s="1214">
        <f t="shared" si="260"/>
        <v>1</v>
      </c>
      <c r="BD225" s="1214">
        <v>0</v>
      </c>
      <c r="BE225" s="1214">
        <v>1</v>
      </c>
      <c r="BF225" s="1214">
        <f t="shared" si="261"/>
        <v>-1</v>
      </c>
      <c r="BG225" s="1214">
        <v>1</v>
      </c>
      <c r="BH225" s="1214">
        <v>2</v>
      </c>
      <c r="BI225" s="1214">
        <f t="shared" si="262"/>
        <v>-1</v>
      </c>
      <c r="BJ225" s="1214">
        <v>0</v>
      </c>
      <c r="BK225" s="1214">
        <v>1</v>
      </c>
      <c r="BL225" s="1214">
        <f t="shared" si="263"/>
        <v>-1</v>
      </c>
      <c r="BM225" s="1215">
        <f t="shared" si="264"/>
        <v>2</v>
      </c>
      <c r="BN225" s="1215">
        <f t="shared" si="264"/>
        <v>4</v>
      </c>
      <c r="BO225" s="1216">
        <f t="shared" si="265"/>
        <v>-2</v>
      </c>
    </row>
    <row r="226" spans="1:67" ht="17.45" customHeight="1">
      <c r="A226" s="878" t="s">
        <v>443</v>
      </c>
      <c r="B226" s="916">
        <v>2</v>
      </c>
      <c r="C226" s="916">
        <v>0</v>
      </c>
      <c r="D226" s="916">
        <f t="shared" si="244"/>
        <v>2</v>
      </c>
      <c r="E226" s="916">
        <v>0</v>
      </c>
      <c r="F226" s="916">
        <v>0</v>
      </c>
      <c r="G226" s="916">
        <f t="shared" si="245"/>
        <v>0</v>
      </c>
      <c r="H226" s="916">
        <v>10</v>
      </c>
      <c r="I226" s="916">
        <v>15</v>
      </c>
      <c r="J226" s="916">
        <f t="shared" si="246"/>
        <v>-5</v>
      </c>
      <c r="K226" s="916">
        <v>0</v>
      </c>
      <c r="L226" s="916">
        <v>0</v>
      </c>
      <c r="M226" s="916">
        <f t="shared" si="247"/>
        <v>0</v>
      </c>
      <c r="N226" s="917">
        <v>12</v>
      </c>
      <c r="O226" s="917">
        <f t="shared" si="248"/>
        <v>15</v>
      </c>
      <c r="P226" s="918">
        <f t="shared" si="249"/>
        <v>-3</v>
      </c>
      <c r="Q226" s="245"/>
      <c r="R226" s="878" t="s">
        <v>443</v>
      </c>
      <c r="S226" s="916">
        <v>0</v>
      </c>
      <c r="T226" s="916">
        <v>2</v>
      </c>
      <c r="U226" s="916">
        <f t="shared" si="250"/>
        <v>-2</v>
      </c>
      <c r="V226" s="916">
        <v>0</v>
      </c>
      <c r="W226" s="916">
        <v>0</v>
      </c>
      <c r="X226" s="916">
        <f t="shared" si="251"/>
        <v>0</v>
      </c>
      <c r="Y226" s="916">
        <v>2</v>
      </c>
      <c r="Z226" s="916">
        <v>1</v>
      </c>
      <c r="AA226" s="916">
        <f t="shared" si="252"/>
        <v>1</v>
      </c>
      <c r="AB226" s="916">
        <v>0</v>
      </c>
      <c r="AC226" s="916">
        <v>0</v>
      </c>
      <c r="AD226" s="916">
        <f t="shared" si="253"/>
        <v>0</v>
      </c>
      <c r="AE226" s="917">
        <f t="shared" si="254"/>
        <v>2</v>
      </c>
      <c r="AF226" s="917">
        <f t="shared" si="254"/>
        <v>3</v>
      </c>
      <c r="AG226" s="918">
        <f t="shared" si="254"/>
        <v>-1</v>
      </c>
      <c r="AI226" s="878" t="s">
        <v>443</v>
      </c>
      <c r="AJ226" s="1214">
        <v>0</v>
      </c>
      <c r="AK226" s="1214">
        <v>0</v>
      </c>
      <c r="AL226" s="1214">
        <f t="shared" si="255"/>
        <v>0</v>
      </c>
      <c r="AM226" s="1214">
        <v>0</v>
      </c>
      <c r="AN226" s="1214">
        <v>0</v>
      </c>
      <c r="AO226" s="1214">
        <f t="shared" si="256"/>
        <v>0</v>
      </c>
      <c r="AP226" s="1214">
        <v>9</v>
      </c>
      <c r="AQ226" s="1214">
        <v>6</v>
      </c>
      <c r="AR226" s="1214">
        <f t="shared" si="257"/>
        <v>3</v>
      </c>
      <c r="AS226" s="1214">
        <v>0</v>
      </c>
      <c r="AT226" s="1214">
        <v>0</v>
      </c>
      <c r="AU226" s="1214">
        <f t="shared" si="258"/>
        <v>0</v>
      </c>
      <c r="AV226" s="1215">
        <f t="shared" si="259"/>
        <v>9</v>
      </c>
      <c r="AW226" s="1215">
        <f t="shared" si="259"/>
        <v>6</v>
      </c>
      <c r="AX226" s="1216">
        <f t="shared" si="259"/>
        <v>3</v>
      </c>
      <c r="AZ226" s="878" t="s">
        <v>443</v>
      </c>
      <c r="BA226" s="1214">
        <v>0</v>
      </c>
      <c r="BB226" s="1214">
        <v>1</v>
      </c>
      <c r="BC226" s="1214">
        <f t="shared" si="260"/>
        <v>-1</v>
      </c>
      <c r="BD226" s="1214">
        <v>0</v>
      </c>
      <c r="BE226" s="1214">
        <v>0</v>
      </c>
      <c r="BF226" s="1214">
        <f t="shared" si="261"/>
        <v>0</v>
      </c>
      <c r="BG226" s="1214">
        <v>1</v>
      </c>
      <c r="BH226" s="1214">
        <v>10</v>
      </c>
      <c r="BI226" s="1214">
        <f t="shared" si="262"/>
        <v>-9</v>
      </c>
      <c r="BJ226" s="1214">
        <v>0</v>
      </c>
      <c r="BK226" s="1214">
        <v>1</v>
      </c>
      <c r="BL226" s="1214">
        <f t="shared" si="263"/>
        <v>-1</v>
      </c>
      <c r="BM226" s="1215">
        <f t="shared" si="264"/>
        <v>1</v>
      </c>
      <c r="BN226" s="1215">
        <f t="shared" si="264"/>
        <v>12</v>
      </c>
      <c r="BO226" s="1216">
        <f t="shared" si="265"/>
        <v>-11</v>
      </c>
    </row>
    <row r="227" spans="1:67" ht="17.45" customHeight="1">
      <c r="A227" s="878" t="s">
        <v>444</v>
      </c>
      <c r="B227" s="916">
        <v>4</v>
      </c>
      <c r="C227" s="916">
        <v>5</v>
      </c>
      <c r="D227" s="916">
        <f t="shared" si="244"/>
        <v>-1</v>
      </c>
      <c r="E227" s="916">
        <v>3</v>
      </c>
      <c r="F227" s="916">
        <v>4</v>
      </c>
      <c r="G227" s="916">
        <f t="shared" si="245"/>
        <v>-1</v>
      </c>
      <c r="H227" s="916">
        <v>1</v>
      </c>
      <c r="I227" s="916">
        <v>1</v>
      </c>
      <c r="J227" s="916">
        <f t="shared" si="246"/>
        <v>0</v>
      </c>
      <c r="K227" s="916">
        <v>0</v>
      </c>
      <c r="L227" s="916">
        <v>1</v>
      </c>
      <c r="M227" s="916">
        <f t="shared" si="247"/>
        <v>-1</v>
      </c>
      <c r="N227" s="917">
        <v>8</v>
      </c>
      <c r="O227" s="917">
        <f t="shared" si="248"/>
        <v>11</v>
      </c>
      <c r="P227" s="918">
        <f t="shared" si="249"/>
        <v>-3</v>
      </c>
      <c r="Q227" s="245"/>
      <c r="R227" s="878" t="s">
        <v>444</v>
      </c>
      <c r="S227" s="916">
        <v>1</v>
      </c>
      <c r="T227" s="916">
        <v>4</v>
      </c>
      <c r="U227" s="916">
        <f t="shared" si="250"/>
        <v>-3</v>
      </c>
      <c r="V227" s="916">
        <v>0</v>
      </c>
      <c r="W227" s="916">
        <v>0</v>
      </c>
      <c r="X227" s="916">
        <f t="shared" si="251"/>
        <v>0</v>
      </c>
      <c r="Y227" s="916">
        <v>0</v>
      </c>
      <c r="Z227" s="916">
        <v>0</v>
      </c>
      <c r="AA227" s="916">
        <f t="shared" si="252"/>
        <v>0</v>
      </c>
      <c r="AB227" s="916">
        <v>0</v>
      </c>
      <c r="AC227" s="916">
        <v>0</v>
      </c>
      <c r="AD227" s="916">
        <f t="shared" si="253"/>
        <v>0</v>
      </c>
      <c r="AE227" s="917">
        <f t="shared" si="254"/>
        <v>1</v>
      </c>
      <c r="AF227" s="917">
        <f t="shared" si="254"/>
        <v>4</v>
      </c>
      <c r="AG227" s="918">
        <f t="shared" si="254"/>
        <v>-3</v>
      </c>
      <c r="AI227" s="878" t="s">
        <v>444</v>
      </c>
      <c r="AJ227" s="1214">
        <v>4</v>
      </c>
      <c r="AK227" s="1214">
        <v>2</v>
      </c>
      <c r="AL227" s="1214">
        <f t="shared" si="255"/>
        <v>2</v>
      </c>
      <c r="AM227" s="1214">
        <v>0</v>
      </c>
      <c r="AN227" s="1214">
        <v>1</v>
      </c>
      <c r="AO227" s="1214">
        <f t="shared" si="256"/>
        <v>-1</v>
      </c>
      <c r="AP227" s="1214">
        <v>1</v>
      </c>
      <c r="AQ227" s="1214">
        <v>1</v>
      </c>
      <c r="AR227" s="1214">
        <f t="shared" si="257"/>
        <v>0</v>
      </c>
      <c r="AS227" s="1214">
        <v>0</v>
      </c>
      <c r="AT227" s="1214">
        <v>0</v>
      </c>
      <c r="AU227" s="1214">
        <f t="shared" si="258"/>
        <v>0</v>
      </c>
      <c r="AV227" s="1215">
        <f t="shared" si="259"/>
        <v>5</v>
      </c>
      <c r="AW227" s="1215">
        <f t="shared" si="259"/>
        <v>4</v>
      </c>
      <c r="AX227" s="1216">
        <f t="shared" si="259"/>
        <v>1</v>
      </c>
      <c r="AZ227" s="878" t="s">
        <v>444</v>
      </c>
      <c r="BA227" s="1214">
        <v>2</v>
      </c>
      <c r="BB227" s="1214">
        <v>0</v>
      </c>
      <c r="BC227" s="1214">
        <f t="shared" si="260"/>
        <v>2</v>
      </c>
      <c r="BD227" s="1214">
        <v>0</v>
      </c>
      <c r="BE227" s="1214">
        <v>0</v>
      </c>
      <c r="BF227" s="1214">
        <f t="shared" si="261"/>
        <v>0</v>
      </c>
      <c r="BG227" s="1214">
        <v>1</v>
      </c>
      <c r="BH227" s="1214">
        <v>2</v>
      </c>
      <c r="BI227" s="1214">
        <f t="shared" si="262"/>
        <v>-1</v>
      </c>
      <c r="BJ227" s="1214">
        <v>0</v>
      </c>
      <c r="BK227" s="1214">
        <v>0</v>
      </c>
      <c r="BL227" s="1214">
        <f t="shared" si="263"/>
        <v>0</v>
      </c>
      <c r="BM227" s="1215">
        <f t="shared" si="264"/>
        <v>3</v>
      </c>
      <c r="BN227" s="1215">
        <f t="shared" si="264"/>
        <v>2</v>
      </c>
      <c r="BO227" s="1216">
        <f t="shared" si="265"/>
        <v>1</v>
      </c>
    </row>
    <row r="228" spans="1:67" ht="17.45" customHeight="1">
      <c r="A228" s="878" t="s">
        <v>445</v>
      </c>
      <c r="B228" s="916">
        <v>1</v>
      </c>
      <c r="C228" s="916">
        <v>1</v>
      </c>
      <c r="D228" s="916">
        <f t="shared" si="244"/>
        <v>0</v>
      </c>
      <c r="E228" s="916">
        <v>1</v>
      </c>
      <c r="F228" s="916">
        <v>1</v>
      </c>
      <c r="G228" s="916">
        <f t="shared" si="245"/>
        <v>0</v>
      </c>
      <c r="H228" s="916">
        <v>7</v>
      </c>
      <c r="I228" s="916">
        <v>5</v>
      </c>
      <c r="J228" s="916">
        <f t="shared" si="246"/>
        <v>2</v>
      </c>
      <c r="K228" s="916">
        <v>1</v>
      </c>
      <c r="L228" s="916">
        <v>0</v>
      </c>
      <c r="M228" s="916">
        <f t="shared" si="247"/>
        <v>1</v>
      </c>
      <c r="N228" s="917">
        <v>10</v>
      </c>
      <c r="O228" s="917">
        <f t="shared" si="248"/>
        <v>7</v>
      </c>
      <c r="P228" s="918">
        <f t="shared" si="249"/>
        <v>3</v>
      </c>
      <c r="Q228" s="245"/>
      <c r="R228" s="878" t="s">
        <v>445</v>
      </c>
      <c r="S228" s="916">
        <v>0</v>
      </c>
      <c r="T228" s="916">
        <v>0</v>
      </c>
      <c r="U228" s="916">
        <f t="shared" si="250"/>
        <v>0</v>
      </c>
      <c r="V228" s="916">
        <v>0</v>
      </c>
      <c r="W228" s="916">
        <v>0</v>
      </c>
      <c r="X228" s="916">
        <f t="shared" si="251"/>
        <v>0</v>
      </c>
      <c r="Y228" s="916">
        <v>5</v>
      </c>
      <c r="Z228" s="916">
        <v>4</v>
      </c>
      <c r="AA228" s="916">
        <f t="shared" si="252"/>
        <v>1</v>
      </c>
      <c r="AB228" s="916">
        <v>0</v>
      </c>
      <c r="AC228" s="916">
        <v>0</v>
      </c>
      <c r="AD228" s="916">
        <f t="shared" si="253"/>
        <v>0</v>
      </c>
      <c r="AE228" s="917">
        <f t="shared" si="254"/>
        <v>5</v>
      </c>
      <c r="AF228" s="917">
        <f t="shared" si="254"/>
        <v>4</v>
      </c>
      <c r="AG228" s="918">
        <f t="shared" si="254"/>
        <v>1</v>
      </c>
      <c r="AI228" s="878" t="s">
        <v>445</v>
      </c>
      <c r="AJ228" s="1214">
        <v>1</v>
      </c>
      <c r="AK228" s="1214">
        <v>1</v>
      </c>
      <c r="AL228" s="1214">
        <f t="shared" si="255"/>
        <v>0</v>
      </c>
      <c r="AM228" s="1214">
        <v>0</v>
      </c>
      <c r="AN228" s="1214">
        <v>0</v>
      </c>
      <c r="AO228" s="1214">
        <f t="shared" si="256"/>
        <v>0</v>
      </c>
      <c r="AP228" s="1214">
        <v>1</v>
      </c>
      <c r="AQ228" s="1214">
        <v>3</v>
      </c>
      <c r="AR228" s="1214">
        <f t="shared" si="257"/>
        <v>-2</v>
      </c>
      <c r="AS228" s="1214">
        <v>0</v>
      </c>
      <c r="AT228" s="1214">
        <v>0</v>
      </c>
      <c r="AU228" s="1214">
        <f t="shared" si="258"/>
        <v>0</v>
      </c>
      <c r="AV228" s="1215">
        <f t="shared" si="259"/>
        <v>2</v>
      </c>
      <c r="AW228" s="1215">
        <f t="shared" si="259"/>
        <v>4</v>
      </c>
      <c r="AX228" s="1216">
        <f t="shared" si="259"/>
        <v>-2</v>
      </c>
      <c r="AZ228" s="878" t="s">
        <v>445</v>
      </c>
      <c r="BA228" s="1214">
        <v>0</v>
      </c>
      <c r="BB228" s="1214">
        <v>1</v>
      </c>
      <c r="BC228" s="1214">
        <f t="shared" si="260"/>
        <v>-1</v>
      </c>
      <c r="BD228" s="1214">
        <v>0</v>
      </c>
      <c r="BE228" s="1214">
        <v>0</v>
      </c>
      <c r="BF228" s="1214">
        <f t="shared" si="261"/>
        <v>0</v>
      </c>
      <c r="BG228" s="1214">
        <v>8</v>
      </c>
      <c r="BH228" s="1214">
        <v>4</v>
      </c>
      <c r="BI228" s="1214">
        <f t="shared" si="262"/>
        <v>4</v>
      </c>
      <c r="BJ228" s="1214">
        <v>0</v>
      </c>
      <c r="BK228" s="1214">
        <v>1</v>
      </c>
      <c r="BL228" s="1214">
        <f t="shared" si="263"/>
        <v>-1</v>
      </c>
      <c r="BM228" s="1215">
        <f t="shared" si="264"/>
        <v>8</v>
      </c>
      <c r="BN228" s="1215">
        <f t="shared" si="264"/>
        <v>6</v>
      </c>
      <c r="BO228" s="1216">
        <f t="shared" si="265"/>
        <v>2</v>
      </c>
    </row>
    <row r="229" spans="1:67" ht="17.45" customHeight="1">
      <c r="A229" s="879" t="s">
        <v>446</v>
      </c>
      <c r="B229" s="916">
        <v>1</v>
      </c>
      <c r="C229" s="916">
        <v>1</v>
      </c>
      <c r="D229" s="916">
        <f t="shared" si="244"/>
        <v>0</v>
      </c>
      <c r="E229" s="916">
        <v>2</v>
      </c>
      <c r="F229" s="916">
        <v>1</v>
      </c>
      <c r="G229" s="916">
        <f t="shared" si="245"/>
        <v>1</v>
      </c>
      <c r="H229" s="916">
        <v>7</v>
      </c>
      <c r="I229" s="916">
        <v>5</v>
      </c>
      <c r="J229" s="916">
        <f t="shared" si="246"/>
        <v>2</v>
      </c>
      <c r="K229" s="916">
        <v>0</v>
      </c>
      <c r="L229" s="916">
        <v>0</v>
      </c>
      <c r="M229" s="916">
        <f t="shared" si="247"/>
        <v>0</v>
      </c>
      <c r="N229" s="917">
        <v>10</v>
      </c>
      <c r="O229" s="917">
        <f t="shared" si="248"/>
        <v>7</v>
      </c>
      <c r="P229" s="918">
        <f t="shared" si="249"/>
        <v>3</v>
      </c>
      <c r="Q229" s="245"/>
      <c r="R229" s="879" t="s">
        <v>446</v>
      </c>
      <c r="S229" s="916">
        <v>0</v>
      </c>
      <c r="T229" s="916">
        <v>0</v>
      </c>
      <c r="U229" s="916">
        <f t="shared" si="250"/>
        <v>0</v>
      </c>
      <c r="V229" s="916">
        <v>0</v>
      </c>
      <c r="W229" s="916">
        <v>0</v>
      </c>
      <c r="X229" s="916">
        <f t="shared" si="251"/>
        <v>0</v>
      </c>
      <c r="Y229" s="916">
        <v>5</v>
      </c>
      <c r="Z229" s="916">
        <v>1</v>
      </c>
      <c r="AA229" s="916">
        <f t="shared" si="252"/>
        <v>4</v>
      </c>
      <c r="AB229" s="916">
        <v>0</v>
      </c>
      <c r="AC229" s="916">
        <v>0</v>
      </c>
      <c r="AD229" s="916">
        <f t="shared" si="253"/>
        <v>0</v>
      </c>
      <c r="AE229" s="917">
        <f t="shared" si="254"/>
        <v>5</v>
      </c>
      <c r="AF229" s="917">
        <f t="shared" si="254"/>
        <v>1</v>
      </c>
      <c r="AG229" s="918">
        <f t="shared" si="254"/>
        <v>4</v>
      </c>
      <c r="AI229" s="879" t="s">
        <v>446</v>
      </c>
      <c r="AJ229" s="1214">
        <v>0</v>
      </c>
      <c r="AK229" s="1214">
        <v>0</v>
      </c>
      <c r="AL229" s="1214">
        <f t="shared" si="255"/>
        <v>0</v>
      </c>
      <c r="AM229" s="1214">
        <v>0</v>
      </c>
      <c r="AN229" s="1214">
        <v>0</v>
      </c>
      <c r="AO229" s="1214">
        <f t="shared" si="256"/>
        <v>0</v>
      </c>
      <c r="AP229" s="1214">
        <v>3</v>
      </c>
      <c r="AQ229" s="1214">
        <v>1</v>
      </c>
      <c r="AR229" s="1214">
        <f t="shared" si="257"/>
        <v>2</v>
      </c>
      <c r="AS229" s="1214">
        <v>0</v>
      </c>
      <c r="AT229" s="1214">
        <v>0</v>
      </c>
      <c r="AU229" s="1214">
        <f t="shared" si="258"/>
        <v>0</v>
      </c>
      <c r="AV229" s="1215">
        <f t="shared" si="259"/>
        <v>3</v>
      </c>
      <c r="AW229" s="1215">
        <f t="shared" si="259"/>
        <v>1</v>
      </c>
      <c r="AX229" s="1216">
        <f t="shared" si="259"/>
        <v>2</v>
      </c>
      <c r="AZ229" s="879" t="s">
        <v>446</v>
      </c>
      <c r="BA229" s="1214">
        <v>1</v>
      </c>
      <c r="BB229" s="1214">
        <v>0</v>
      </c>
      <c r="BC229" s="1214">
        <f t="shared" si="260"/>
        <v>1</v>
      </c>
      <c r="BD229" s="1214">
        <v>1</v>
      </c>
      <c r="BE229" s="1214">
        <v>0</v>
      </c>
      <c r="BF229" s="1214">
        <f t="shared" si="261"/>
        <v>1</v>
      </c>
      <c r="BG229" s="1214">
        <v>5</v>
      </c>
      <c r="BH229" s="1214">
        <v>4</v>
      </c>
      <c r="BI229" s="1214">
        <f t="shared" si="262"/>
        <v>1</v>
      </c>
      <c r="BJ229" s="1214">
        <v>0</v>
      </c>
      <c r="BK229" s="1214">
        <v>0</v>
      </c>
      <c r="BL229" s="1214">
        <f t="shared" si="263"/>
        <v>0</v>
      </c>
      <c r="BM229" s="1215">
        <f t="shared" si="264"/>
        <v>7</v>
      </c>
      <c r="BN229" s="1215">
        <f t="shared" si="264"/>
        <v>4</v>
      </c>
      <c r="BO229" s="1216">
        <f t="shared" si="265"/>
        <v>3</v>
      </c>
    </row>
    <row r="230" spans="1:67" ht="17.45" customHeight="1">
      <c r="A230" s="879" t="s">
        <v>451</v>
      </c>
      <c r="B230" s="394">
        <v>0</v>
      </c>
      <c r="C230" s="394">
        <v>0</v>
      </c>
      <c r="D230" s="919">
        <f t="shared" si="244"/>
        <v>0</v>
      </c>
      <c r="E230" s="394">
        <v>0</v>
      </c>
      <c r="F230" s="394">
        <v>0</v>
      </c>
      <c r="G230" s="919">
        <f t="shared" si="245"/>
        <v>0</v>
      </c>
      <c r="H230" s="394">
        <v>0</v>
      </c>
      <c r="I230" s="394">
        <v>0</v>
      </c>
      <c r="J230" s="919">
        <f t="shared" si="246"/>
        <v>0</v>
      </c>
      <c r="K230" s="394">
        <v>0</v>
      </c>
      <c r="L230" s="394">
        <v>0</v>
      </c>
      <c r="M230" s="919">
        <f t="shared" si="247"/>
        <v>0</v>
      </c>
      <c r="N230" s="919">
        <f>B230+E230+H230+K230</f>
        <v>0</v>
      </c>
      <c r="O230" s="917">
        <f t="shared" si="248"/>
        <v>0</v>
      </c>
      <c r="P230" s="920">
        <f t="shared" si="249"/>
        <v>0</v>
      </c>
      <c r="Q230" s="245"/>
      <c r="R230" s="879" t="s">
        <v>451</v>
      </c>
      <c r="S230" s="394">
        <v>0</v>
      </c>
      <c r="T230" s="394">
        <v>0</v>
      </c>
      <c r="U230" s="919">
        <f t="shared" si="250"/>
        <v>0</v>
      </c>
      <c r="V230" s="394">
        <v>0</v>
      </c>
      <c r="W230" s="394">
        <v>0</v>
      </c>
      <c r="X230" s="919">
        <f t="shared" si="251"/>
        <v>0</v>
      </c>
      <c r="Y230" s="394">
        <v>0</v>
      </c>
      <c r="Z230" s="394">
        <v>0</v>
      </c>
      <c r="AA230" s="919">
        <f t="shared" si="252"/>
        <v>0</v>
      </c>
      <c r="AB230" s="394">
        <v>0</v>
      </c>
      <c r="AC230" s="394">
        <v>0</v>
      </c>
      <c r="AD230" s="919">
        <f t="shared" si="253"/>
        <v>0</v>
      </c>
      <c r="AE230" s="917">
        <f t="shared" si="254"/>
        <v>0</v>
      </c>
      <c r="AF230" s="917">
        <f t="shared" si="254"/>
        <v>0</v>
      </c>
      <c r="AG230" s="918">
        <f t="shared" si="254"/>
        <v>0</v>
      </c>
      <c r="AI230" s="879" t="s">
        <v>451</v>
      </c>
      <c r="AJ230" s="1217">
        <v>0</v>
      </c>
      <c r="AK230" s="1217">
        <v>0</v>
      </c>
      <c r="AL230" s="1218">
        <f t="shared" si="255"/>
        <v>0</v>
      </c>
      <c r="AM230" s="1217">
        <v>0</v>
      </c>
      <c r="AN230" s="1217">
        <v>0</v>
      </c>
      <c r="AO230" s="1218">
        <f t="shared" si="256"/>
        <v>0</v>
      </c>
      <c r="AP230" s="1217">
        <v>0</v>
      </c>
      <c r="AQ230" s="1217">
        <v>0</v>
      </c>
      <c r="AR230" s="1218">
        <f t="shared" si="257"/>
        <v>0</v>
      </c>
      <c r="AS230" s="1217">
        <v>0</v>
      </c>
      <c r="AT230" s="1217">
        <v>0</v>
      </c>
      <c r="AU230" s="1218">
        <f t="shared" si="258"/>
        <v>0</v>
      </c>
      <c r="AV230" s="1215">
        <f t="shared" si="259"/>
        <v>0</v>
      </c>
      <c r="AW230" s="1215">
        <f t="shared" si="259"/>
        <v>0</v>
      </c>
      <c r="AX230" s="1216">
        <f t="shared" si="259"/>
        <v>0</v>
      </c>
      <c r="AZ230" s="879" t="s">
        <v>451</v>
      </c>
      <c r="BA230" s="1217">
        <v>0</v>
      </c>
      <c r="BB230" s="1217">
        <v>0</v>
      </c>
      <c r="BC230" s="1218">
        <f t="shared" si="260"/>
        <v>0</v>
      </c>
      <c r="BD230" s="1217">
        <v>0</v>
      </c>
      <c r="BE230" s="1217">
        <v>0</v>
      </c>
      <c r="BF230" s="1218">
        <f t="shared" si="261"/>
        <v>0</v>
      </c>
      <c r="BG230" s="1217">
        <v>0</v>
      </c>
      <c r="BH230" s="1217">
        <v>0</v>
      </c>
      <c r="BI230" s="1218">
        <f t="shared" si="262"/>
        <v>0</v>
      </c>
      <c r="BJ230" s="1217">
        <v>0</v>
      </c>
      <c r="BK230" s="1217">
        <v>0</v>
      </c>
      <c r="BL230" s="1218">
        <f t="shared" si="263"/>
        <v>0</v>
      </c>
      <c r="BM230" s="1215">
        <f t="shared" si="264"/>
        <v>0</v>
      </c>
      <c r="BN230" s="1215">
        <f t="shared" si="264"/>
        <v>0</v>
      </c>
      <c r="BO230" s="1216">
        <f t="shared" si="265"/>
        <v>0</v>
      </c>
    </row>
    <row r="231" spans="1:67" ht="17.45" customHeight="1">
      <c r="A231" s="878" t="s">
        <v>447</v>
      </c>
      <c r="B231" s="916">
        <v>0</v>
      </c>
      <c r="C231" s="916">
        <v>0</v>
      </c>
      <c r="D231" s="916">
        <f t="shared" si="244"/>
        <v>0</v>
      </c>
      <c r="E231" s="916">
        <v>0</v>
      </c>
      <c r="F231" s="916">
        <v>0</v>
      </c>
      <c r="G231" s="916">
        <f t="shared" si="245"/>
        <v>0</v>
      </c>
      <c r="H231" s="916">
        <v>0</v>
      </c>
      <c r="I231" s="916">
        <v>0</v>
      </c>
      <c r="J231" s="916">
        <f t="shared" si="246"/>
        <v>0</v>
      </c>
      <c r="K231" s="916">
        <v>0</v>
      </c>
      <c r="L231" s="916">
        <v>1</v>
      </c>
      <c r="M231" s="916">
        <f t="shared" si="247"/>
        <v>-1</v>
      </c>
      <c r="N231" s="917">
        <v>0</v>
      </c>
      <c r="O231" s="917">
        <f t="shared" si="248"/>
        <v>1</v>
      </c>
      <c r="P231" s="918">
        <f t="shared" si="249"/>
        <v>-1</v>
      </c>
      <c r="Q231" s="245"/>
      <c r="R231" s="878" t="s">
        <v>447</v>
      </c>
      <c r="S231" s="916">
        <v>0</v>
      </c>
      <c r="T231" s="916">
        <v>0</v>
      </c>
      <c r="U231" s="916">
        <f t="shared" si="250"/>
        <v>0</v>
      </c>
      <c r="V231" s="916">
        <v>0</v>
      </c>
      <c r="W231" s="916">
        <v>0</v>
      </c>
      <c r="X231" s="916">
        <f t="shared" si="251"/>
        <v>0</v>
      </c>
      <c r="Y231" s="916">
        <v>0</v>
      </c>
      <c r="Z231" s="916">
        <v>0</v>
      </c>
      <c r="AA231" s="916">
        <f t="shared" si="252"/>
        <v>0</v>
      </c>
      <c r="AB231" s="916">
        <v>1</v>
      </c>
      <c r="AC231" s="916">
        <v>0</v>
      </c>
      <c r="AD231" s="916">
        <f t="shared" si="253"/>
        <v>1</v>
      </c>
      <c r="AE231" s="917">
        <f t="shared" si="254"/>
        <v>1</v>
      </c>
      <c r="AF231" s="917">
        <f t="shared" si="254"/>
        <v>0</v>
      </c>
      <c r="AG231" s="918">
        <f t="shared" si="254"/>
        <v>1</v>
      </c>
      <c r="AI231" s="878" t="s">
        <v>447</v>
      </c>
      <c r="AJ231" s="1214">
        <v>0</v>
      </c>
      <c r="AK231" s="1214">
        <v>0</v>
      </c>
      <c r="AL231" s="1214">
        <f t="shared" si="255"/>
        <v>0</v>
      </c>
      <c r="AM231" s="1214">
        <v>0</v>
      </c>
      <c r="AN231" s="1214">
        <v>0</v>
      </c>
      <c r="AO231" s="1214">
        <f t="shared" si="256"/>
        <v>0</v>
      </c>
      <c r="AP231" s="1214">
        <v>1</v>
      </c>
      <c r="AQ231" s="1214">
        <v>0</v>
      </c>
      <c r="AR231" s="1214">
        <f t="shared" si="257"/>
        <v>1</v>
      </c>
      <c r="AS231" s="1214">
        <v>0</v>
      </c>
      <c r="AT231" s="1214">
        <v>0</v>
      </c>
      <c r="AU231" s="1214">
        <f t="shared" si="258"/>
        <v>0</v>
      </c>
      <c r="AV231" s="1215">
        <f t="shared" si="259"/>
        <v>1</v>
      </c>
      <c r="AW231" s="1215">
        <f t="shared" si="259"/>
        <v>0</v>
      </c>
      <c r="AX231" s="1216">
        <f t="shared" si="259"/>
        <v>1</v>
      </c>
      <c r="AZ231" s="878" t="s">
        <v>447</v>
      </c>
      <c r="BA231" s="1214">
        <v>0</v>
      </c>
      <c r="BB231" s="1214">
        <v>1</v>
      </c>
      <c r="BC231" s="1214">
        <f t="shared" si="260"/>
        <v>-1</v>
      </c>
      <c r="BD231" s="1214">
        <v>0</v>
      </c>
      <c r="BE231" s="1214">
        <v>0</v>
      </c>
      <c r="BF231" s="1214">
        <f t="shared" si="261"/>
        <v>0</v>
      </c>
      <c r="BG231" s="1214">
        <v>1</v>
      </c>
      <c r="BH231" s="1214">
        <v>1</v>
      </c>
      <c r="BI231" s="1214">
        <f t="shared" si="262"/>
        <v>0</v>
      </c>
      <c r="BJ231" s="1214">
        <v>0</v>
      </c>
      <c r="BK231" s="1214">
        <v>0</v>
      </c>
      <c r="BL231" s="1214">
        <f t="shared" si="263"/>
        <v>0</v>
      </c>
      <c r="BM231" s="1215">
        <f t="shared" si="264"/>
        <v>1</v>
      </c>
      <c r="BN231" s="1215">
        <f t="shared" si="264"/>
        <v>2</v>
      </c>
      <c r="BO231" s="1216">
        <f t="shared" si="265"/>
        <v>-1</v>
      </c>
    </row>
    <row r="232" spans="1:67" ht="17.45" customHeight="1">
      <c r="A232" s="878" t="s">
        <v>448</v>
      </c>
      <c r="B232" s="916">
        <v>0</v>
      </c>
      <c r="C232" s="916">
        <v>0</v>
      </c>
      <c r="D232" s="916">
        <f t="shared" si="244"/>
        <v>0</v>
      </c>
      <c r="E232" s="916">
        <v>0</v>
      </c>
      <c r="F232" s="916">
        <v>0</v>
      </c>
      <c r="G232" s="916">
        <f t="shared" si="245"/>
        <v>0</v>
      </c>
      <c r="H232" s="916">
        <v>0</v>
      </c>
      <c r="I232" s="916">
        <v>0</v>
      </c>
      <c r="J232" s="916">
        <f t="shared" si="246"/>
        <v>0</v>
      </c>
      <c r="K232" s="916">
        <v>0</v>
      </c>
      <c r="L232" s="916">
        <v>0</v>
      </c>
      <c r="M232" s="916">
        <f t="shared" si="247"/>
        <v>0</v>
      </c>
      <c r="N232" s="917">
        <v>0</v>
      </c>
      <c r="O232" s="917">
        <f t="shared" si="248"/>
        <v>0</v>
      </c>
      <c r="P232" s="918">
        <f t="shared" si="249"/>
        <v>0</v>
      </c>
      <c r="Q232" s="245"/>
      <c r="R232" s="878" t="s">
        <v>448</v>
      </c>
      <c r="S232" s="916">
        <v>0</v>
      </c>
      <c r="T232" s="916">
        <v>0</v>
      </c>
      <c r="U232" s="916">
        <f t="shared" si="250"/>
        <v>0</v>
      </c>
      <c r="V232" s="916">
        <v>0</v>
      </c>
      <c r="W232" s="916">
        <v>0</v>
      </c>
      <c r="X232" s="916">
        <f t="shared" si="251"/>
        <v>0</v>
      </c>
      <c r="Y232" s="916">
        <v>0</v>
      </c>
      <c r="Z232" s="916">
        <v>0</v>
      </c>
      <c r="AA232" s="916">
        <f t="shared" si="252"/>
        <v>0</v>
      </c>
      <c r="AB232" s="916">
        <v>0</v>
      </c>
      <c r="AC232" s="916">
        <v>0</v>
      </c>
      <c r="AD232" s="916">
        <f t="shared" si="253"/>
        <v>0</v>
      </c>
      <c r="AE232" s="917">
        <f t="shared" si="254"/>
        <v>0</v>
      </c>
      <c r="AF232" s="917">
        <f t="shared" si="254"/>
        <v>0</v>
      </c>
      <c r="AG232" s="918">
        <f t="shared" si="254"/>
        <v>0</v>
      </c>
      <c r="AI232" s="878" t="s">
        <v>448</v>
      </c>
      <c r="AJ232" s="1214">
        <v>0</v>
      </c>
      <c r="AK232" s="1214">
        <v>0</v>
      </c>
      <c r="AL232" s="1214">
        <f t="shared" si="255"/>
        <v>0</v>
      </c>
      <c r="AM232" s="1214">
        <v>0</v>
      </c>
      <c r="AN232" s="1214">
        <v>0</v>
      </c>
      <c r="AO232" s="1214">
        <f t="shared" si="256"/>
        <v>0</v>
      </c>
      <c r="AP232" s="1214">
        <v>0</v>
      </c>
      <c r="AQ232" s="1214">
        <v>0</v>
      </c>
      <c r="AR232" s="1214">
        <f t="shared" si="257"/>
        <v>0</v>
      </c>
      <c r="AS232" s="1214">
        <v>0</v>
      </c>
      <c r="AT232" s="1214">
        <v>0</v>
      </c>
      <c r="AU232" s="1214">
        <f t="shared" si="258"/>
        <v>0</v>
      </c>
      <c r="AV232" s="1215">
        <f t="shared" si="259"/>
        <v>0</v>
      </c>
      <c r="AW232" s="1215">
        <f t="shared" si="259"/>
        <v>0</v>
      </c>
      <c r="AX232" s="1216">
        <f t="shared" si="259"/>
        <v>0</v>
      </c>
      <c r="AZ232" s="878" t="s">
        <v>448</v>
      </c>
      <c r="BA232" s="1214">
        <v>0</v>
      </c>
      <c r="BB232" s="1214">
        <v>0</v>
      </c>
      <c r="BC232" s="1214">
        <f t="shared" si="260"/>
        <v>0</v>
      </c>
      <c r="BD232" s="1214">
        <v>1</v>
      </c>
      <c r="BE232" s="1214">
        <v>1</v>
      </c>
      <c r="BF232" s="1214">
        <f t="shared" si="261"/>
        <v>0</v>
      </c>
      <c r="BG232" s="1214">
        <v>0</v>
      </c>
      <c r="BH232" s="1214">
        <v>0</v>
      </c>
      <c r="BI232" s="1214">
        <f t="shared" si="262"/>
        <v>0</v>
      </c>
      <c r="BJ232" s="1214">
        <v>0</v>
      </c>
      <c r="BK232" s="1214">
        <v>0</v>
      </c>
      <c r="BL232" s="1214">
        <f t="shared" si="263"/>
        <v>0</v>
      </c>
      <c r="BM232" s="1215">
        <f t="shared" si="264"/>
        <v>1</v>
      </c>
      <c r="BN232" s="1215">
        <f t="shared" si="264"/>
        <v>1</v>
      </c>
      <c r="BO232" s="1216">
        <f t="shared" si="265"/>
        <v>0</v>
      </c>
    </row>
    <row r="233" spans="1:67" ht="17.45" customHeight="1">
      <c r="A233" s="879" t="s">
        <v>454</v>
      </c>
      <c r="B233" s="916">
        <v>0</v>
      </c>
      <c r="C233" s="916">
        <v>0</v>
      </c>
      <c r="D233" s="916">
        <f t="shared" si="244"/>
        <v>0</v>
      </c>
      <c r="E233" s="916">
        <v>1</v>
      </c>
      <c r="F233" s="916">
        <v>1</v>
      </c>
      <c r="G233" s="916">
        <f t="shared" si="245"/>
        <v>0</v>
      </c>
      <c r="H233" s="916">
        <v>1</v>
      </c>
      <c r="I233" s="916">
        <v>2</v>
      </c>
      <c r="J233" s="916">
        <f t="shared" si="246"/>
        <v>-1</v>
      </c>
      <c r="K233" s="916">
        <v>0</v>
      </c>
      <c r="L233" s="916">
        <v>0</v>
      </c>
      <c r="M233" s="916">
        <f t="shared" si="247"/>
        <v>0</v>
      </c>
      <c r="N233" s="917">
        <v>2</v>
      </c>
      <c r="O233" s="917">
        <f t="shared" si="248"/>
        <v>3</v>
      </c>
      <c r="P233" s="918">
        <f t="shared" si="249"/>
        <v>-1</v>
      </c>
      <c r="Q233" s="245"/>
      <c r="R233" s="879" t="s">
        <v>454</v>
      </c>
      <c r="S233" s="916">
        <v>0</v>
      </c>
      <c r="T233" s="916">
        <v>0</v>
      </c>
      <c r="U233" s="916">
        <f t="shared" si="250"/>
        <v>0</v>
      </c>
      <c r="V233" s="916">
        <v>0</v>
      </c>
      <c r="W233" s="916">
        <v>0</v>
      </c>
      <c r="X233" s="916">
        <f t="shared" si="251"/>
        <v>0</v>
      </c>
      <c r="Y233" s="916">
        <v>0</v>
      </c>
      <c r="Z233" s="916">
        <v>4</v>
      </c>
      <c r="AA233" s="916">
        <f t="shared" si="252"/>
        <v>-4</v>
      </c>
      <c r="AB233" s="916">
        <v>0</v>
      </c>
      <c r="AC233" s="916">
        <v>0</v>
      </c>
      <c r="AD233" s="916">
        <f t="shared" si="253"/>
        <v>0</v>
      </c>
      <c r="AE233" s="917">
        <f t="shared" si="254"/>
        <v>0</v>
      </c>
      <c r="AF233" s="917">
        <f t="shared" si="254"/>
        <v>4</v>
      </c>
      <c r="AG233" s="918">
        <f t="shared" si="254"/>
        <v>-4</v>
      </c>
      <c r="AI233" s="879" t="s">
        <v>454</v>
      </c>
      <c r="AJ233" s="1214">
        <v>0</v>
      </c>
      <c r="AK233" s="1214">
        <v>0</v>
      </c>
      <c r="AL233" s="1214">
        <f t="shared" si="255"/>
        <v>0</v>
      </c>
      <c r="AM233" s="1214">
        <v>0</v>
      </c>
      <c r="AN233" s="1214">
        <v>0</v>
      </c>
      <c r="AO233" s="1214">
        <f t="shared" si="256"/>
        <v>0</v>
      </c>
      <c r="AP233" s="1214">
        <v>0</v>
      </c>
      <c r="AQ233" s="1214">
        <v>1</v>
      </c>
      <c r="AR233" s="1214">
        <f t="shared" si="257"/>
        <v>-1</v>
      </c>
      <c r="AS233" s="1214">
        <v>0</v>
      </c>
      <c r="AT233" s="1214">
        <v>0</v>
      </c>
      <c r="AU233" s="1214">
        <f t="shared" si="258"/>
        <v>0</v>
      </c>
      <c r="AV233" s="1215">
        <f t="shared" si="259"/>
        <v>0</v>
      </c>
      <c r="AW233" s="1215">
        <f t="shared" si="259"/>
        <v>1</v>
      </c>
      <c r="AX233" s="1216">
        <f t="shared" si="259"/>
        <v>-1</v>
      </c>
      <c r="AZ233" s="879" t="s">
        <v>454</v>
      </c>
      <c r="BA233" s="1214">
        <v>0</v>
      </c>
      <c r="BB233" s="1214">
        <v>0</v>
      </c>
      <c r="BC233" s="1214">
        <f t="shared" si="260"/>
        <v>0</v>
      </c>
      <c r="BD233" s="1214">
        <v>0</v>
      </c>
      <c r="BE233" s="1214">
        <v>2</v>
      </c>
      <c r="BF233" s="1214">
        <f t="shared" si="261"/>
        <v>-2</v>
      </c>
      <c r="BG233" s="1214">
        <v>1</v>
      </c>
      <c r="BH233" s="1214">
        <v>0</v>
      </c>
      <c r="BI233" s="1214">
        <f t="shared" si="262"/>
        <v>1</v>
      </c>
      <c r="BJ233" s="1214">
        <v>0</v>
      </c>
      <c r="BK233" s="1214">
        <v>0</v>
      </c>
      <c r="BL233" s="1214">
        <f t="shared" si="263"/>
        <v>0</v>
      </c>
      <c r="BM233" s="1215">
        <f t="shared" si="264"/>
        <v>1</v>
      </c>
      <c r="BN233" s="1215">
        <f t="shared" si="264"/>
        <v>2</v>
      </c>
      <c r="BO233" s="1216">
        <f t="shared" si="265"/>
        <v>-1</v>
      </c>
    </row>
    <row r="234" spans="1:67" ht="17.45" customHeight="1">
      <c r="A234" s="878" t="s">
        <v>449</v>
      </c>
      <c r="B234" s="916">
        <v>0</v>
      </c>
      <c r="C234" s="916">
        <v>0</v>
      </c>
      <c r="D234" s="916">
        <f t="shared" si="244"/>
        <v>0</v>
      </c>
      <c r="E234" s="916">
        <v>1</v>
      </c>
      <c r="F234" s="916">
        <v>1</v>
      </c>
      <c r="G234" s="916">
        <f t="shared" si="245"/>
        <v>0</v>
      </c>
      <c r="H234" s="916">
        <v>9</v>
      </c>
      <c r="I234" s="916">
        <v>9</v>
      </c>
      <c r="J234" s="916">
        <f t="shared" si="246"/>
        <v>0</v>
      </c>
      <c r="K234" s="916">
        <v>1</v>
      </c>
      <c r="L234" s="916">
        <v>0</v>
      </c>
      <c r="M234" s="916">
        <f t="shared" si="247"/>
        <v>1</v>
      </c>
      <c r="N234" s="917">
        <v>11</v>
      </c>
      <c r="O234" s="917">
        <f t="shared" si="248"/>
        <v>10</v>
      </c>
      <c r="P234" s="918">
        <f t="shared" si="249"/>
        <v>1</v>
      </c>
      <c r="Q234" s="245"/>
      <c r="R234" s="878" t="s">
        <v>449</v>
      </c>
      <c r="S234" s="916">
        <v>0</v>
      </c>
      <c r="T234" s="916">
        <v>0</v>
      </c>
      <c r="U234" s="916">
        <f t="shared" si="250"/>
        <v>0</v>
      </c>
      <c r="V234" s="916">
        <v>0</v>
      </c>
      <c r="W234" s="916">
        <v>2</v>
      </c>
      <c r="X234" s="916">
        <f t="shared" si="251"/>
        <v>-2</v>
      </c>
      <c r="Y234" s="916">
        <v>8</v>
      </c>
      <c r="Z234" s="916">
        <v>4</v>
      </c>
      <c r="AA234" s="916">
        <f t="shared" si="252"/>
        <v>4</v>
      </c>
      <c r="AB234" s="916">
        <v>0</v>
      </c>
      <c r="AC234" s="916">
        <v>0</v>
      </c>
      <c r="AD234" s="916">
        <f t="shared" si="253"/>
        <v>0</v>
      </c>
      <c r="AE234" s="917">
        <f t="shared" si="254"/>
        <v>8</v>
      </c>
      <c r="AF234" s="917">
        <f t="shared" si="254"/>
        <v>6</v>
      </c>
      <c r="AG234" s="918">
        <f t="shared" si="254"/>
        <v>2</v>
      </c>
      <c r="AI234" s="878" t="s">
        <v>449</v>
      </c>
      <c r="AJ234" s="1214">
        <v>0</v>
      </c>
      <c r="AK234" s="1214">
        <v>0</v>
      </c>
      <c r="AL234" s="1214">
        <f t="shared" si="255"/>
        <v>0</v>
      </c>
      <c r="AM234" s="1214">
        <v>1</v>
      </c>
      <c r="AN234" s="1214">
        <v>1</v>
      </c>
      <c r="AO234" s="1214">
        <f t="shared" si="256"/>
        <v>0</v>
      </c>
      <c r="AP234" s="1214">
        <v>4</v>
      </c>
      <c r="AQ234" s="1214">
        <v>4</v>
      </c>
      <c r="AR234" s="1214">
        <f t="shared" si="257"/>
        <v>0</v>
      </c>
      <c r="AS234" s="1214">
        <v>0</v>
      </c>
      <c r="AT234" s="1214">
        <v>0</v>
      </c>
      <c r="AU234" s="1214">
        <f t="shared" si="258"/>
        <v>0</v>
      </c>
      <c r="AV234" s="1215">
        <f t="shared" si="259"/>
        <v>5</v>
      </c>
      <c r="AW234" s="1215">
        <f t="shared" si="259"/>
        <v>5</v>
      </c>
      <c r="AX234" s="1216">
        <f t="shared" si="259"/>
        <v>0</v>
      </c>
      <c r="AZ234" s="878" t="s">
        <v>449</v>
      </c>
      <c r="BA234" s="1214">
        <v>0</v>
      </c>
      <c r="BB234" s="1214">
        <v>0</v>
      </c>
      <c r="BC234" s="1214">
        <f t="shared" si="260"/>
        <v>0</v>
      </c>
      <c r="BD234" s="1214">
        <v>1</v>
      </c>
      <c r="BE234" s="1214">
        <v>2</v>
      </c>
      <c r="BF234" s="1214">
        <f t="shared" si="261"/>
        <v>-1</v>
      </c>
      <c r="BG234" s="1214">
        <v>6</v>
      </c>
      <c r="BH234" s="1214">
        <v>8</v>
      </c>
      <c r="BI234" s="1214">
        <f t="shared" si="262"/>
        <v>-2</v>
      </c>
      <c r="BJ234" s="1214">
        <v>0</v>
      </c>
      <c r="BK234" s="1214">
        <v>0</v>
      </c>
      <c r="BL234" s="1214">
        <f t="shared" si="263"/>
        <v>0</v>
      </c>
      <c r="BM234" s="1215">
        <f t="shared" si="264"/>
        <v>7</v>
      </c>
      <c r="BN234" s="1215">
        <f t="shared" si="264"/>
        <v>10</v>
      </c>
      <c r="BO234" s="1216">
        <f t="shared" si="265"/>
        <v>-3</v>
      </c>
    </row>
    <row r="235" spans="1:67" ht="17.45" customHeight="1">
      <c r="A235" s="879" t="s">
        <v>453</v>
      </c>
      <c r="B235" s="394">
        <v>0</v>
      </c>
      <c r="C235" s="394">
        <v>0</v>
      </c>
      <c r="D235" s="919">
        <f t="shared" si="244"/>
        <v>0</v>
      </c>
      <c r="E235" s="394">
        <v>0</v>
      </c>
      <c r="F235" s="394">
        <v>0</v>
      </c>
      <c r="G235" s="919">
        <f t="shared" si="245"/>
        <v>0</v>
      </c>
      <c r="H235" s="394">
        <v>0</v>
      </c>
      <c r="I235" s="394">
        <v>0</v>
      </c>
      <c r="J235" s="919">
        <f t="shared" si="246"/>
        <v>0</v>
      </c>
      <c r="K235" s="394">
        <v>0</v>
      </c>
      <c r="L235" s="394">
        <v>0</v>
      </c>
      <c r="M235" s="919">
        <f t="shared" si="247"/>
        <v>0</v>
      </c>
      <c r="N235" s="919">
        <f>B235+E235+H235+K235</f>
        <v>0</v>
      </c>
      <c r="O235" s="917">
        <f t="shared" si="248"/>
        <v>0</v>
      </c>
      <c r="P235" s="920">
        <f t="shared" si="249"/>
        <v>0</v>
      </c>
      <c r="Q235" s="245"/>
      <c r="R235" s="879" t="s">
        <v>453</v>
      </c>
      <c r="S235" s="394">
        <v>0</v>
      </c>
      <c r="T235" s="394">
        <v>0</v>
      </c>
      <c r="U235" s="919">
        <f t="shared" si="250"/>
        <v>0</v>
      </c>
      <c r="V235" s="394">
        <v>0</v>
      </c>
      <c r="W235" s="394">
        <v>0</v>
      </c>
      <c r="X235" s="919">
        <f t="shared" si="251"/>
        <v>0</v>
      </c>
      <c r="Y235" s="394">
        <v>0</v>
      </c>
      <c r="Z235" s="394">
        <v>0</v>
      </c>
      <c r="AA235" s="919">
        <f t="shared" si="252"/>
        <v>0</v>
      </c>
      <c r="AB235" s="394">
        <v>0</v>
      </c>
      <c r="AC235" s="394">
        <v>0</v>
      </c>
      <c r="AD235" s="919">
        <f t="shared" si="253"/>
        <v>0</v>
      </c>
      <c r="AE235" s="917">
        <f t="shared" si="254"/>
        <v>0</v>
      </c>
      <c r="AF235" s="917">
        <f t="shared" si="254"/>
        <v>0</v>
      </c>
      <c r="AG235" s="918">
        <f t="shared" si="254"/>
        <v>0</v>
      </c>
      <c r="AI235" s="879" t="s">
        <v>453</v>
      </c>
      <c r="AJ235" s="1217">
        <v>0</v>
      </c>
      <c r="AK235" s="1217">
        <v>0</v>
      </c>
      <c r="AL235" s="1218">
        <f t="shared" si="255"/>
        <v>0</v>
      </c>
      <c r="AM235" s="1217">
        <v>0</v>
      </c>
      <c r="AN235" s="1217">
        <v>0</v>
      </c>
      <c r="AO235" s="1218">
        <f t="shared" si="256"/>
        <v>0</v>
      </c>
      <c r="AP235" s="1217">
        <v>0</v>
      </c>
      <c r="AQ235" s="1217">
        <v>0</v>
      </c>
      <c r="AR235" s="1218">
        <f t="shared" si="257"/>
        <v>0</v>
      </c>
      <c r="AS235" s="1217">
        <v>0</v>
      </c>
      <c r="AT235" s="1217">
        <v>0</v>
      </c>
      <c r="AU235" s="1218">
        <f t="shared" si="258"/>
        <v>0</v>
      </c>
      <c r="AV235" s="1215">
        <f t="shared" si="259"/>
        <v>0</v>
      </c>
      <c r="AW235" s="1215">
        <f t="shared" si="259"/>
        <v>0</v>
      </c>
      <c r="AX235" s="1216">
        <f t="shared" si="259"/>
        <v>0</v>
      </c>
      <c r="AZ235" s="879" t="s">
        <v>453</v>
      </c>
      <c r="BA235" s="1217">
        <v>0</v>
      </c>
      <c r="BB235" s="1217">
        <v>0</v>
      </c>
      <c r="BC235" s="1218">
        <f t="shared" si="260"/>
        <v>0</v>
      </c>
      <c r="BD235" s="1217">
        <v>0</v>
      </c>
      <c r="BE235" s="1217">
        <v>0</v>
      </c>
      <c r="BF235" s="1218">
        <f t="shared" si="261"/>
        <v>0</v>
      </c>
      <c r="BG235" s="1217">
        <v>0</v>
      </c>
      <c r="BH235" s="1217">
        <v>0</v>
      </c>
      <c r="BI235" s="1218">
        <f t="shared" si="262"/>
        <v>0</v>
      </c>
      <c r="BJ235" s="1217">
        <v>0</v>
      </c>
      <c r="BK235" s="1217">
        <v>0</v>
      </c>
      <c r="BL235" s="1218">
        <f t="shared" si="263"/>
        <v>0</v>
      </c>
      <c r="BM235" s="1215">
        <f t="shared" si="264"/>
        <v>0</v>
      </c>
      <c r="BN235" s="1215">
        <f t="shared" si="264"/>
        <v>0</v>
      </c>
      <c r="BO235" s="1216">
        <f t="shared" si="265"/>
        <v>0</v>
      </c>
    </row>
    <row r="236" spans="1:67" ht="17.45" customHeight="1">
      <c r="A236" s="878" t="s">
        <v>452</v>
      </c>
      <c r="B236" s="394">
        <v>0</v>
      </c>
      <c r="C236" s="394">
        <v>0</v>
      </c>
      <c r="D236" s="919">
        <f t="shared" si="244"/>
        <v>0</v>
      </c>
      <c r="E236" s="394">
        <v>0</v>
      </c>
      <c r="F236" s="394">
        <v>0</v>
      </c>
      <c r="G236" s="919">
        <f t="shared" si="245"/>
        <v>0</v>
      </c>
      <c r="H236" s="394">
        <v>0</v>
      </c>
      <c r="I236" s="394">
        <v>0</v>
      </c>
      <c r="J236" s="919">
        <f t="shared" si="246"/>
        <v>0</v>
      </c>
      <c r="K236" s="394">
        <v>0</v>
      </c>
      <c r="L236" s="394">
        <v>0</v>
      </c>
      <c r="M236" s="919">
        <f t="shared" si="247"/>
        <v>0</v>
      </c>
      <c r="N236" s="919">
        <f>B236+E236+H236+K236</f>
        <v>0</v>
      </c>
      <c r="O236" s="917">
        <f t="shared" si="248"/>
        <v>0</v>
      </c>
      <c r="P236" s="920">
        <f t="shared" si="249"/>
        <v>0</v>
      </c>
      <c r="Q236" s="245"/>
      <c r="R236" s="878" t="s">
        <v>452</v>
      </c>
      <c r="S236" s="394">
        <v>0</v>
      </c>
      <c r="T236" s="394">
        <v>0</v>
      </c>
      <c r="U236" s="919">
        <f t="shared" si="250"/>
        <v>0</v>
      </c>
      <c r="V236" s="394">
        <v>0</v>
      </c>
      <c r="W236" s="394">
        <v>0</v>
      </c>
      <c r="X236" s="919">
        <f t="shared" si="251"/>
        <v>0</v>
      </c>
      <c r="Y236" s="394">
        <v>0</v>
      </c>
      <c r="Z236" s="394">
        <v>0</v>
      </c>
      <c r="AA236" s="919">
        <f t="shared" si="252"/>
        <v>0</v>
      </c>
      <c r="AB236" s="394">
        <v>0</v>
      </c>
      <c r="AC236" s="394">
        <v>0</v>
      </c>
      <c r="AD236" s="919">
        <f t="shared" si="253"/>
        <v>0</v>
      </c>
      <c r="AE236" s="917">
        <f t="shared" si="254"/>
        <v>0</v>
      </c>
      <c r="AF236" s="917">
        <f t="shared" si="254"/>
        <v>0</v>
      </c>
      <c r="AG236" s="918">
        <f t="shared" si="254"/>
        <v>0</v>
      </c>
      <c r="AI236" s="878" t="s">
        <v>452</v>
      </c>
      <c r="AJ236" s="1217">
        <v>0</v>
      </c>
      <c r="AK236" s="1217">
        <v>0</v>
      </c>
      <c r="AL236" s="1218">
        <f t="shared" si="255"/>
        <v>0</v>
      </c>
      <c r="AM236" s="1217">
        <v>0</v>
      </c>
      <c r="AN236" s="1217">
        <v>0</v>
      </c>
      <c r="AO236" s="1218">
        <f t="shared" si="256"/>
        <v>0</v>
      </c>
      <c r="AP236" s="1217">
        <v>0</v>
      </c>
      <c r="AQ236" s="1217">
        <v>0</v>
      </c>
      <c r="AR236" s="1218">
        <f t="shared" si="257"/>
        <v>0</v>
      </c>
      <c r="AS236" s="1217">
        <v>0</v>
      </c>
      <c r="AT236" s="1217">
        <v>0</v>
      </c>
      <c r="AU236" s="1218">
        <f t="shared" si="258"/>
        <v>0</v>
      </c>
      <c r="AV236" s="1215">
        <f t="shared" si="259"/>
        <v>0</v>
      </c>
      <c r="AW236" s="1215">
        <f t="shared" si="259"/>
        <v>0</v>
      </c>
      <c r="AX236" s="1216">
        <f t="shared" si="259"/>
        <v>0</v>
      </c>
      <c r="AZ236" s="878" t="s">
        <v>452</v>
      </c>
      <c r="BA236" s="1217">
        <v>0</v>
      </c>
      <c r="BB236" s="1217">
        <v>0</v>
      </c>
      <c r="BC236" s="1218">
        <f t="shared" si="260"/>
        <v>0</v>
      </c>
      <c r="BD236" s="1217">
        <v>0</v>
      </c>
      <c r="BE236" s="1217">
        <v>0</v>
      </c>
      <c r="BF236" s="1218">
        <f t="shared" si="261"/>
        <v>0</v>
      </c>
      <c r="BG236" s="1217">
        <v>0</v>
      </c>
      <c r="BH236" s="1217">
        <v>0</v>
      </c>
      <c r="BI236" s="1218">
        <f t="shared" si="262"/>
        <v>0</v>
      </c>
      <c r="BJ236" s="1217">
        <v>0</v>
      </c>
      <c r="BK236" s="1217">
        <v>0</v>
      </c>
      <c r="BL236" s="1218">
        <f t="shared" si="263"/>
        <v>0</v>
      </c>
      <c r="BM236" s="1215">
        <f t="shared" si="264"/>
        <v>0</v>
      </c>
      <c r="BN236" s="1215">
        <f t="shared" si="264"/>
        <v>0</v>
      </c>
      <c r="BO236" s="1216">
        <f t="shared" si="265"/>
        <v>0</v>
      </c>
    </row>
    <row r="237" spans="1:67" ht="17.45" customHeight="1">
      <c r="A237" s="878" t="s">
        <v>450</v>
      </c>
      <c r="B237" s="916">
        <v>16</v>
      </c>
      <c r="C237" s="916">
        <v>4</v>
      </c>
      <c r="D237" s="916">
        <f t="shared" si="244"/>
        <v>12</v>
      </c>
      <c r="E237" s="916">
        <v>15</v>
      </c>
      <c r="F237" s="916">
        <v>5</v>
      </c>
      <c r="G237" s="916">
        <f t="shared" si="245"/>
        <v>10</v>
      </c>
      <c r="H237" s="916">
        <v>4</v>
      </c>
      <c r="I237" s="916">
        <v>0</v>
      </c>
      <c r="J237" s="916">
        <f t="shared" si="246"/>
        <v>4</v>
      </c>
      <c r="K237" s="916">
        <v>1</v>
      </c>
      <c r="L237" s="916">
        <v>0</v>
      </c>
      <c r="M237" s="916">
        <f t="shared" si="247"/>
        <v>1</v>
      </c>
      <c r="N237" s="917">
        <v>36</v>
      </c>
      <c r="O237" s="917">
        <f t="shared" si="248"/>
        <v>9</v>
      </c>
      <c r="P237" s="918">
        <f t="shared" si="249"/>
        <v>27</v>
      </c>
      <c r="Q237" s="245"/>
      <c r="R237" s="878" t="s">
        <v>450</v>
      </c>
      <c r="S237" s="916">
        <v>23</v>
      </c>
      <c r="T237" s="916">
        <v>0</v>
      </c>
      <c r="U237" s="916">
        <f t="shared" si="250"/>
        <v>23</v>
      </c>
      <c r="V237" s="916">
        <v>18</v>
      </c>
      <c r="W237" s="916">
        <v>0</v>
      </c>
      <c r="X237" s="916">
        <f t="shared" si="251"/>
        <v>18</v>
      </c>
      <c r="Y237" s="916">
        <v>16</v>
      </c>
      <c r="Z237" s="916">
        <v>0</v>
      </c>
      <c r="AA237" s="916">
        <f t="shared" si="252"/>
        <v>16</v>
      </c>
      <c r="AB237" s="916">
        <v>1</v>
      </c>
      <c r="AC237" s="916">
        <v>0</v>
      </c>
      <c r="AD237" s="916">
        <f t="shared" si="253"/>
        <v>1</v>
      </c>
      <c r="AE237" s="917">
        <f t="shared" si="254"/>
        <v>58</v>
      </c>
      <c r="AF237" s="917">
        <f t="shared" si="254"/>
        <v>0</v>
      </c>
      <c r="AG237" s="918">
        <f t="shared" si="254"/>
        <v>58</v>
      </c>
      <c r="AI237" s="878" t="s">
        <v>450</v>
      </c>
      <c r="AJ237" s="1214">
        <v>16</v>
      </c>
      <c r="AK237" s="1214">
        <v>1</v>
      </c>
      <c r="AL237" s="1214">
        <f t="shared" si="255"/>
        <v>15</v>
      </c>
      <c r="AM237" s="1214">
        <v>6</v>
      </c>
      <c r="AN237" s="1214">
        <v>3</v>
      </c>
      <c r="AO237" s="1214">
        <f t="shared" si="256"/>
        <v>3</v>
      </c>
      <c r="AP237" s="1214">
        <v>12</v>
      </c>
      <c r="AQ237" s="1214">
        <v>1</v>
      </c>
      <c r="AR237" s="1214">
        <f t="shared" si="257"/>
        <v>11</v>
      </c>
      <c r="AS237" s="1214">
        <v>1</v>
      </c>
      <c r="AT237" s="1214">
        <v>0</v>
      </c>
      <c r="AU237" s="1214">
        <f t="shared" si="258"/>
        <v>1</v>
      </c>
      <c r="AV237" s="1215">
        <f t="shared" si="259"/>
        <v>35</v>
      </c>
      <c r="AW237" s="1215">
        <f t="shared" si="259"/>
        <v>5</v>
      </c>
      <c r="AX237" s="1216">
        <f t="shared" si="259"/>
        <v>30</v>
      </c>
      <c r="AZ237" s="878" t="s">
        <v>450</v>
      </c>
      <c r="BA237" s="1214">
        <v>15</v>
      </c>
      <c r="BB237" s="1214">
        <v>8</v>
      </c>
      <c r="BC237" s="1214">
        <f t="shared" si="260"/>
        <v>7</v>
      </c>
      <c r="BD237" s="1214">
        <v>23</v>
      </c>
      <c r="BE237" s="1214">
        <v>5</v>
      </c>
      <c r="BF237" s="1214">
        <f t="shared" si="261"/>
        <v>18</v>
      </c>
      <c r="BG237" s="1214">
        <v>19</v>
      </c>
      <c r="BH237" s="1214">
        <v>1</v>
      </c>
      <c r="BI237" s="1214">
        <f t="shared" si="262"/>
        <v>18</v>
      </c>
      <c r="BJ237" s="1214">
        <v>3</v>
      </c>
      <c r="BK237" s="1214">
        <v>0</v>
      </c>
      <c r="BL237" s="1214">
        <f t="shared" si="263"/>
        <v>3</v>
      </c>
      <c r="BM237" s="1215">
        <f t="shared" si="264"/>
        <v>60</v>
      </c>
      <c r="BN237" s="1215">
        <f t="shared" si="264"/>
        <v>14</v>
      </c>
      <c r="BO237" s="1216">
        <f t="shared" si="265"/>
        <v>46</v>
      </c>
    </row>
    <row r="238" spans="1:67" ht="17.45" customHeight="1" thickBot="1">
      <c r="A238" s="880" t="s">
        <v>152</v>
      </c>
      <c r="B238" s="921">
        <v>37</v>
      </c>
      <c r="C238" s="921">
        <v>29</v>
      </c>
      <c r="D238" s="921">
        <f t="shared" si="244"/>
        <v>8</v>
      </c>
      <c r="E238" s="921">
        <v>43</v>
      </c>
      <c r="F238" s="921">
        <v>46</v>
      </c>
      <c r="G238" s="921">
        <f t="shared" si="245"/>
        <v>-3</v>
      </c>
      <c r="H238" s="921">
        <v>205</v>
      </c>
      <c r="I238" s="921">
        <v>347</v>
      </c>
      <c r="J238" s="921">
        <f t="shared" si="246"/>
        <v>-142</v>
      </c>
      <c r="K238" s="921">
        <v>3</v>
      </c>
      <c r="L238" s="921">
        <v>4</v>
      </c>
      <c r="M238" s="921">
        <f t="shared" si="247"/>
        <v>-1</v>
      </c>
      <c r="N238" s="921">
        <v>288</v>
      </c>
      <c r="O238" s="921">
        <f t="shared" si="248"/>
        <v>426</v>
      </c>
      <c r="P238" s="922">
        <f t="shared" si="249"/>
        <v>-138</v>
      </c>
      <c r="Q238" s="245"/>
      <c r="R238" s="2463" t="s">
        <v>152</v>
      </c>
      <c r="S238" s="994">
        <f t="shared" ref="S238:AD238" si="266">SUM(S216:S237)</f>
        <v>34</v>
      </c>
      <c r="T238" s="994">
        <f t="shared" si="266"/>
        <v>16</v>
      </c>
      <c r="U238" s="994">
        <f t="shared" si="266"/>
        <v>18</v>
      </c>
      <c r="V238" s="994">
        <f t="shared" si="266"/>
        <v>36</v>
      </c>
      <c r="W238" s="994">
        <f t="shared" si="266"/>
        <v>14</v>
      </c>
      <c r="X238" s="994">
        <f t="shared" si="266"/>
        <v>22</v>
      </c>
      <c r="Y238" s="994">
        <f t="shared" si="266"/>
        <v>160</v>
      </c>
      <c r="Z238" s="994">
        <f t="shared" si="266"/>
        <v>128</v>
      </c>
      <c r="AA238" s="994">
        <f t="shared" si="266"/>
        <v>32</v>
      </c>
      <c r="AB238" s="994">
        <f t="shared" si="266"/>
        <v>2</v>
      </c>
      <c r="AC238" s="994">
        <f t="shared" si="266"/>
        <v>0</v>
      </c>
      <c r="AD238" s="994">
        <f t="shared" si="266"/>
        <v>2</v>
      </c>
      <c r="AE238" s="994">
        <f>SUM(S238+V238+Y238+AB238)</f>
        <v>232</v>
      </c>
      <c r="AF238" s="994">
        <f>SUM(T238+W238+Z238+AC238)</f>
        <v>158</v>
      </c>
      <c r="AG238" s="995">
        <f>SUM(U238+X238+AA238+AD238)</f>
        <v>74</v>
      </c>
      <c r="AI238" s="1221" t="s">
        <v>152</v>
      </c>
      <c r="AJ238" s="1219">
        <f t="shared" ref="AJ238:AU238" si="267">SUM(AJ216:AJ237)</f>
        <v>26</v>
      </c>
      <c r="AK238" s="1219">
        <f t="shared" si="267"/>
        <v>16</v>
      </c>
      <c r="AL238" s="1219">
        <f t="shared" si="267"/>
        <v>10</v>
      </c>
      <c r="AM238" s="1219">
        <f t="shared" si="267"/>
        <v>17</v>
      </c>
      <c r="AN238" s="1219">
        <f t="shared" si="267"/>
        <v>14</v>
      </c>
      <c r="AO238" s="1219">
        <f t="shared" si="267"/>
        <v>3</v>
      </c>
      <c r="AP238" s="1219">
        <f t="shared" si="267"/>
        <v>128</v>
      </c>
      <c r="AQ238" s="1219">
        <f t="shared" si="267"/>
        <v>110</v>
      </c>
      <c r="AR238" s="1219">
        <f t="shared" si="267"/>
        <v>18</v>
      </c>
      <c r="AS238" s="1219">
        <f t="shared" si="267"/>
        <v>1</v>
      </c>
      <c r="AT238" s="1219">
        <f t="shared" si="267"/>
        <v>1</v>
      </c>
      <c r="AU238" s="1219">
        <f t="shared" si="267"/>
        <v>0</v>
      </c>
      <c r="AV238" s="1219">
        <f>SUM(AJ238+AM238+AP238+AS238)</f>
        <v>172</v>
      </c>
      <c r="AW238" s="1219">
        <f>SUM(AK238+AN238+AQ238+AT238)</f>
        <v>141</v>
      </c>
      <c r="AX238" s="1220">
        <f>SUM(AL238+AO238+AR238+AU238)</f>
        <v>31</v>
      </c>
      <c r="AZ238" s="1221" t="s">
        <v>152</v>
      </c>
      <c r="BA238" s="1219">
        <v>24</v>
      </c>
      <c r="BB238" s="1219">
        <v>28</v>
      </c>
      <c r="BC238" s="1219">
        <f t="shared" si="260"/>
        <v>-4</v>
      </c>
      <c r="BD238" s="1219">
        <v>33</v>
      </c>
      <c r="BE238" s="1219">
        <v>46</v>
      </c>
      <c r="BF238" s="1219">
        <f t="shared" si="261"/>
        <v>-13</v>
      </c>
      <c r="BG238" s="1219">
        <v>123</v>
      </c>
      <c r="BH238" s="1219">
        <v>151</v>
      </c>
      <c r="BI238" s="1219">
        <f t="shared" si="262"/>
        <v>-28</v>
      </c>
      <c r="BJ238" s="1219">
        <v>3</v>
      </c>
      <c r="BK238" s="1219">
        <v>3</v>
      </c>
      <c r="BL238" s="1219">
        <f t="shared" si="263"/>
        <v>0</v>
      </c>
      <c r="BM238" s="1219">
        <f t="shared" si="264"/>
        <v>183</v>
      </c>
      <c r="BN238" s="1219">
        <f t="shared" si="264"/>
        <v>228</v>
      </c>
      <c r="BO238" s="1220">
        <f t="shared" si="265"/>
        <v>-45</v>
      </c>
    </row>
    <row r="239" spans="1:67" ht="17.45" customHeight="1" thickBot="1">
      <c r="A239" s="991"/>
      <c r="B239" s="992"/>
      <c r="C239" s="992"/>
      <c r="D239" s="992"/>
      <c r="E239" s="992"/>
      <c r="F239" s="992"/>
      <c r="G239" s="992"/>
      <c r="H239" s="992"/>
      <c r="I239" s="992"/>
      <c r="J239" s="992"/>
      <c r="K239" s="992"/>
      <c r="L239" s="992"/>
      <c r="M239" s="992"/>
      <c r="N239" s="992"/>
      <c r="O239" s="992"/>
      <c r="P239" s="993"/>
      <c r="Q239" s="245"/>
    </row>
    <row r="240" spans="1:67" ht="87" thickBot="1">
      <c r="A240" s="780" t="s">
        <v>410</v>
      </c>
      <c r="B240" s="133" t="s">
        <v>160</v>
      </c>
      <c r="C240" s="134" t="s">
        <v>160</v>
      </c>
      <c r="D240" s="135"/>
      <c r="E240" s="133" t="s">
        <v>161</v>
      </c>
      <c r="F240" s="134" t="s">
        <v>162</v>
      </c>
      <c r="G240" s="135"/>
      <c r="H240" s="133" t="s">
        <v>163</v>
      </c>
      <c r="I240" s="134" t="s">
        <v>163</v>
      </c>
      <c r="J240" s="135"/>
      <c r="K240" s="134" t="s">
        <v>164</v>
      </c>
      <c r="L240" s="134" t="s">
        <v>164</v>
      </c>
      <c r="M240" s="135"/>
      <c r="N240" s="133" t="s">
        <v>152</v>
      </c>
      <c r="O240" s="134" t="s">
        <v>152</v>
      </c>
      <c r="P240" s="136"/>
      <c r="R240" s="493" t="s">
        <v>836</v>
      </c>
      <c r="S240" s="133" t="s">
        <v>160</v>
      </c>
      <c r="T240" s="134" t="s">
        <v>160</v>
      </c>
      <c r="U240" s="135"/>
      <c r="V240" s="133" t="s">
        <v>161</v>
      </c>
      <c r="W240" s="134" t="s">
        <v>162</v>
      </c>
      <c r="X240" s="135"/>
      <c r="Y240" s="133" t="s">
        <v>163</v>
      </c>
      <c r="Z240" s="134" t="s">
        <v>163</v>
      </c>
      <c r="AA240" s="135"/>
      <c r="AB240" s="134" t="s">
        <v>164</v>
      </c>
      <c r="AC240" s="134" t="s">
        <v>164</v>
      </c>
      <c r="AD240" s="135"/>
      <c r="AE240" s="133" t="s">
        <v>152</v>
      </c>
      <c r="AF240" s="134" t="s">
        <v>152</v>
      </c>
      <c r="AG240" s="136"/>
      <c r="AI240" s="493" t="s">
        <v>149</v>
      </c>
      <c r="AJ240" s="133" t="s">
        <v>160</v>
      </c>
      <c r="AK240" s="134" t="s">
        <v>160</v>
      </c>
      <c r="AL240" s="135"/>
      <c r="AM240" s="133" t="s">
        <v>161</v>
      </c>
      <c r="AN240" s="134" t="s">
        <v>162</v>
      </c>
      <c r="AO240" s="135"/>
      <c r="AP240" s="133" t="s">
        <v>163</v>
      </c>
      <c r="AQ240" s="134" t="s">
        <v>163</v>
      </c>
      <c r="AR240" s="135"/>
      <c r="AS240" s="134" t="s">
        <v>164</v>
      </c>
      <c r="AT240" s="134" t="s">
        <v>164</v>
      </c>
      <c r="AU240" s="135"/>
      <c r="AV240" s="133" t="s">
        <v>152</v>
      </c>
      <c r="AW240" s="134" t="s">
        <v>152</v>
      </c>
      <c r="AX240" s="136"/>
      <c r="AZ240" s="780" t="s">
        <v>504</v>
      </c>
      <c r="BA240" s="133" t="s">
        <v>160</v>
      </c>
      <c r="BB240" s="134" t="s">
        <v>160</v>
      </c>
      <c r="BC240" s="135"/>
      <c r="BD240" s="133" t="s">
        <v>161</v>
      </c>
      <c r="BE240" s="134" t="s">
        <v>162</v>
      </c>
      <c r="BF240" s="135"/>
      <c r="BG240" s="133" t="s">
        <v>163</v>
      </c>
      <c r="BH240" s="134" t="s">
        <v>163</v>
      </c>
      <c r="BI240" s="135"/>
      <c r="BJ240" s="134" t="s">
        <v>164</v>
      </c>
      <c r="BK240" s="134" t="s">
        <v>164</v>
      </c>
      <c r="BL240" s="135"/>
      <c r="BM240" s="133" t="s">
        <v>152</v>
      </c>
      <c r="BN240" s="134" t="s">
        <v>152</v>
      </c>
      <c r="BO240" s="136"/>
    </row>
    <row r="241" spans="1:67" ht="11.25" customHeight="1" thickBot="1">
      <c r="A241" s="781"/>
      <c r="B241" s="474" t="s">
        <v>165</v>
      </c>
      <c r="C241" s="583" t="s">
        <v>166</v>
      </c>
      <c r="D241" s="476" t="s">
        <v>167</v>
      </c>
      <c r="E241" s="474" t="s">
        <v>165</v>
      </c>
      <c r="F241" s="475" t="s">
        <v>166</v>
      </c>
      <c r="G241" s="415" t="s">
        <v>167</v>
      </c>
      <c r="H241" s="474" t="s">
        <v>165</v>
      </c>
      <c r="I241" s="475" t="s">
        <v>166</v>
      </c>
      <c r="J241" s="476" t="s">
        <v>167</v>
      </c>
      <c r="K241" s="474" t="s">
        <v>165</v>
      </c>
      <c r="L241" s="475" t="s">
        <v>166</v>
      </c>
      <c r="M241" s="476" t="s">
        <v>167</v>
      </c>
      <c r="N241" s="474" t="s">
        <v>165</v>
      </c>
      <c r="O241" s="583" t="s">
        <v>166</v>
      </c>
      <c r="P241" s="415" t="s">
        <v>157</v>
      </c>
      <c r="R241" s="137"/>
      <c r="S241" s="474" t="s">
        <v>165</v>
      </c>
      <c r="T241" s="583" t="s">
        <v>166</v>
      </c>
      <c r="U241" s="476" t="s">
        <v>167</v>
      </c>
      <c r="V241" s="474" t="s">
        <v>165</v>
      </c>
      <c r="W241" s="475" t="s">
        <v>166</v>
      </c>
      <c r="X241" s="415" t="s">
        <v>167</v>
      </c>
      <c r="Y241" s="474" t="s">
        <v>165</v>
      </c>
      <c r="Z241" s="475" t="s">
        <v>166</v>
      </c>
      <c r="AA241" s="476" t="s">
        <v>167</v>
      </c>
      <c r="AB241" s="474" t="s">
        <v>165</v>
      </c>
      <c r="AC241" s="475" t="s">
        <v>166</v>
      </c>
      <c r="AD241" s="476" t="s">
        <v>167</v>
      </c>
      <c r="AE241" s="474" t="s">
        <v>165</v>
      </c>
      <c r="AF241" s="583" t="s">
        <v>166</v>
      </c>
      <c r="AG241" s="415" t="s">
        <v>157</v>
      </c>
      <c r="AI241" s="137"/>
      <c r="AJ241" s="474" t="s">
        <v>165</v>
      </c>
      <c r="AK241" s="583" t="s">
        <v>166</v>
      </c>
      <c r="AL241" s="476" t="s">
        <v>167</v>
      </c>
      <c r="AM241" s="474" t="s">
        <v>165</v>
      </c>
      <c r="AN241" s="475" t="s">
        <v>166</v>
      </c>
      <c r="AO241" s="415" t="s">
        <v>167</v>
      </c>
      <c r="AP241" s="474" t="s">
        <v>165</v>
      </c>
      <c r="AQ241" s="475" t="s">
        <v>166</v>
      </c>
      <c r="AR241" s="476" t="s">
        <v>167</v>
      </c>
      <c r="AS241" s="474" t="s">
        <v>165</v>
      </c>
      <c r="AT241" s="475" t="s">
        <v>166</v>
      </c>
      <c r="AU241" s="476" t="s">
        <v>167</v>
      </c>
      <c r="AV241" s="474" t="s">
        <v>165</v>
      </c>
      <c r="AW241" s="583" t="s">
        <v>166</v>
      </c>
      <c r="AX241" s="415" t="s">
        <v>157</v>
      </c>
      <c r="AZ241" s="805"/>
      <c r="BA241" s="527" t="s">
        <v>165</v>
      </c>
      <c r="BB241" s="798" t="s">
        <v>166</v>
      </c>
      <c r="BC241" s="415" t="s">
        <v>167</v>
      </c>
      <c r="BD241" s="527" t="s">
        <v>165</v>
      </c>
      <c r="BE241" s="528" t="s">
        <v>166</v>
      </c>
      <c r="BF241" s="415" t="s">
        <v>167</v>
      </c>
      <c r="BG241" s="527" t="s">
        <v>165</v>
      </c>
      <c r="BH241" s="528" t="s">
        <v>166</v>
      </c>
      <c r="BI241" s="415" t="s">
        <v>167</v>
      </c>
      <c r="BJ241" s="527" t="s">
        <v>165</v>
      </c>
      <c r="BK241" s="528" t="s">
        <v>166</v>
      </c>
      <c r="BL241" s="415" t="s">
        <v>167</v>
      </c>
      <c r="BM241" s="527" t="s">
        <v>165</v>
      </c>
      <c r="BN241" s="798" t="s">
        <v>166</v>
      </c>
      <c r="BO241" s="415" t="s">
        <v>157</v>
      </c>
    </row>
    <row r="242" spans="1:67" ht="11.25" customHeight="1">
      <c r="A242" s="484" t="s">
        <v>168</v>
      </c>
      <c r="B242" s="477">
        <v>0</v>
      </c>
      <c r="C242" s="478">
        <v>0</v>
      </c>
      <c r="D242" s="479">
        <f t="shared" ref="D242:D260" si="268">B242-C242</f>
        <v>0</v>
      </c>
      <c r="E242" s="94">
        <v>4</v>
      </c>
      <c r="F242" s="478">
        <v>3</v>
      </c>
      <c r="G242" s="479">
        <f t="shared" ref="G242:G260" si="269">E242-F242</f>
        <v>1</v>
      </c>
      <c r="H242" s="94">
        <v>43</v>
      </c>
      <c r="I242" s="690">
        <v>129</v>
      </c>
      <c r="J242" s="480">
        <f t="shared" ref="J242:J260" si="270">H242-I242</f>
        <v>-86</v>
      </c>
      <c r="K242" s="94">
        <v>0</v>
      </c>
      <c r="L242" s="94">
        <v>1</v>
      </c>
      <c r="M242" s="480">
        <f t="shared" ref="M242:M260" si="271">K242-L242</f>
        <v>-1</v>
      </c>
      <c r="N242" s="94">
        <f>SUM(B242+E242+H242+K242)</f>
        <v>47</v>
      </c>
      <c r="O242" s="94">
        <f>SUM(C242+F242+I242+L242)</f>
        <v>133</v>
      </c>
      <c r="P242" s="479">
        <f t="shared" ref="P242:P260" si="272">N242-O242</f>
        <v>-86</v>
      </c>
      <c r="R242" s="138" t="s">
        <v>168</v>
      </c>
      <c r="S242" s="477">
        <v>0</v>
      </c>
      <c r="T242" s="478">
        <v>0</v>
      </c>
      <c r="U242" s="479">
        <f t="shared" ref="U242:U260" si="273">S242-T242</f>
        <v>0</v>
      </c>
      <c r="V242" s="94">
        <v>2</v>
      </c>
      <c r="W242" s="478">
        <v>1</v>
      </c>
      <c r="X242" s="479">
        <f t="shared" ref="X242:X260" si="274">V242-W242</f>
        <v>1</v>
      </c>
      <c r="Y242" s="94">
        <v>28</v>
      </c>
      <c r="Z242" s="690">
        <v>22</v>
      </c>
      <c r="AA242" s="480">
        <f t="shared" ref="AA242:AA260" si="275">Y242-Z242</f>
        <v>6</v>
      </c>
      <c r="AB242" s="94">
        <v>0</v>
      </c>
      <c r="AC242" s="94">
        <v>0</v>
      </c>
      <c r="AD242" s="480">
        <f t="shared" ref="AD242:AD260" si="276">AB242-AC242</f>
        <v>0</v>
      </c>
      <c r="AE242" s="94">
        <f>SUM(S242+V242+Y242+AB242)</f>
        <v>30</v>
      </c>
      <c r="AF242" s="94">
        <f>SUM(T242+W242+Z242+AC242)</f>
        <v>23</v>
      </c>
      <c r="AG242" s="479">
        <f t="shared" ref="AG242:AG260" si="277">AE242-AF242</f>
        <v>7</v>
      </c>
      <c r="AI242" s="138" t="s">
        <v>168</v>
      </c>
      <c r="AJ242" s="477">
        <v>0</v>
      </c>
      <c r="AK242" s="478">
        <v>0</v>
      </c>
      <c r="AL242" s="479">
        <f t="shared" ref="AL242:AL260" si="278">AJ242-AK242</f>
        <v>0</v>
      </c>
      <c r="AM242" s="94">
        <v>1</v>
      </c>
      <c r="AN242" s="478">
        <v>0</v>
      </c>
      <c r="AO242" s="479">
        <f t="shared" ref="AO242:AO260" si="279">AM242-AN242</f>
        <v>1</v>
      </c>
      <c r="AP242" s="690">
        <v>15</v>
      </c>
      <c r="AQ242" s="690">
        <v>30</v>
      </c>
      <c r="AR242" s="480">
        <f t="shared" ref="AR242:AR260" si="280">AP242-AQ242</f>
        <v>-15</v>
      </c>
      <c r="AS242" s="94">
        <v>2</v>
      </c>
      <c r="AT242" s="94">
        <v>0</v>
      </c>
      <c r="AU242" s="480">
        <f t="shared" ref="AU242:AU260" si="281">AS242-AT242</f>
        <v>2</v>
      </c>
      <c r="AV242" s="94">
        <f>SUM(AJ242+AM242+AP242+AS242)</f>
        <v>18</v>
      </c>
      <c r="AW242" s="94">
        <f>SUM(AK242+AN242+AQ242+AT242)</f>
        <v>30</v>
      </c>
      <c r="AX242" s="479">
        <f t="shared" ref="AX242:AX260" si="282">AV242-AW242</f>
        <v>-12</v>
      </c>
      <c r="AZ242" s="799" t="s">
        <v>433</v>
      </c>
      <c r="BA242" s="783">
        <v>0</v>
      </c>
      <c r="BB242" s="783">
        <v>0</v>
      </c>
      <c r="BC242" s="784">
        <f>BA242-BB242</f>
        <v>0</v>
      </c>
      <c r="BD242" s="783">
        <v>1</v>
      </c>
      <c r="BE242" s="783">
        <v>1</v>
      </c>
      <c r="BF242" s="784">
        <f>BD242-BE242</f>
        <v>0</v>
      </c>
      <c r="BG242" s="783">
        <v>22</v>
      </c>
      <c r="BH242" s="783">
        <v>39</v>
      </c>
      <c r="BI242" s="784">
        <f>BG242-BH242</f>
        <v>-17</v>
      </c>
      <c r="BJ242" s="783">
        <v>0</v>
      </c>
      <c r="BK242" s="783">
        <v>0</v>
      </c>
      <c r="BL242" s="784">
        <f>BJ242-BK242</f>
        <v>0</v>
      </c>
      <c r="BM242" s="783">
        <f>SUM(BA242+BD242+BG242+BJ242)</f>
        <v>23</v>
      </c>
      <c r="BN242" s="783">
        <f>SUM(BB242+BE242+BH242+BK242)</f>
        <v>40</v>
      </c>
      <c r="BO242" s="784">
        <f>BM242-BN242</f>
        <v>-17</v>
      </c>
    </row>
    <row r="243" spans="1:67" ht="11.25" customHeight="1">
      <c r="A243" s="484" t="s">
        <v>169</v>
      </c>
      <c r="B243" s="481">
        <v>0</v>
      </c>
      <c r="C243" s="208">
        <v>0</v>
      </c>
      <c r="D243" s="480">
        <f t="shared" si="268"/>
        <v>0</v>
      </c>
      <c r="E243" s="94">
        <v>0</v>
      </c>
      <c r="F243" s="208">
        <v>0</v>
      </c>
      <c r="G243" s="480">
        <f t="shared" si="269"/>
        <v>0</v>
      </c>
      <c r="H243" s="94">
        <v>0</v>
      </c>
      <c r="I243" s="94">
        <v>0</v>
      </c>
      <c r="J243" s="480">
        <f t="shared" si="270"/>
        <v>0</v>
      </c>
      <c r="K243" s="94">
        <v>0</v>
      </c>
      <c r="L243" s="94">
        <v>0</v>
      </c>
      <c r="M243" s="480">
        <f t="shared" si="271"/>
        <v>0</v>
      </c>
      <c r="N243" s="94">
        <f>SUM(B243+E243+H243+K243)</f>
        <v>0</v>
      </c>
      <c r="O243" s="94">
        <f>SUM(C243+F243+I243+L243)</f>
        <v>0</v>
      </c>
      <c r="P243" s="480">
        <f t="shared" si="272"/>
        <v>0</v>
      </c>
      <c r="R243" s="138" t="s">
        <v>169</v>
      </c>
      <c r="S243" s="481">
        <v>0</v>
      </c>
      <c r="T243" s="208">
        <v>0</v>
      </c>
      <c r="U243" s="480">
        <f t="shared" si="273"/>
        <v>0</v>
      </c>
      <c r="V243" s="94">
        <v>0</v>
      </c>
      <c r="W243" s="208">
        <v>0</v>
      </c>
      <c r="X243" s="480">
        <f t="shared" si="274"/>
        <v>0</v>
      </c>
      <c r="Y243" s="94">
        <v>0</v>
      </c>
      <c r="Z243" s="94">
        <v>0</v>
      </c>
      <c r="AA243" s="480">
        <f t="shared" si="275"/>
        <v>0</v>
      </c>
      <c r="AB243" s="94">
        <v>0</v>
      </c>
      <c r="AC243" s="94">
        <v>0</v>
      </c>
      <c r="AD243" s="480">
        <f t="shared" si="276"/>
        <v>0</v>
      </c>
      <c r="AE243" s="94">
        <f>SUM(S243+V243+Y243+AB243)</f>
        <v>0</v>
      </c>
      <c r="AF243" s="94">
        <f>SUM(T243+W243+Z243+AC243)</f>
        <v>0</v>
      </c>
      <c r="AG243" s="480">
        <f t="shared" si="277"/>
        <v>0</v>
      </c>
      <c r="AI243" s="138" t="s">
        <v>169</v>
      </c>
      <c r="AJ243" s="481">
        <v>0</v>
      </c>
      <c r="AK243" s="208">
        <v>0</v>
      </c>
      <c r="AL243" s="480">
        <f t="shared" si="278"/>
        <v>0</v>
      </c>
      <c r="AM243" s="94">
        <v>0</v>
      </c>
      <c r="AN243" s="208">
        <v>0</v>
      </c>
      <c r="AO243" s="480">
        <f t="shared" si="279"/>
        <v>0</v>
      </c>
      <c r="AP243" s="94">
        <v>0</v>
      </c>
      <c r="AQ243" s="94">
        <v>0</v>
      </c>
      <c r="AR243" s="480">
        <f t="shared" si="280"/>
        <v>0</v>
      </c>
      <c r="AS243" s="94">
        <v>0</v>
      </c>
      <c r="AT243" s="94">
        <v>0</v>
      </c>
      <c r="AU243" s="480">
        <f t="shared" si="281"/>
        <v>0</v>
      </c>
      <c r="AV243" s="94">
        <f>SUM(AJ243+AM243+AP243+AS243)</f>
        <v>0</v>
      </c>
      <c r="AW243" s="94">
        <f>SUM(AK243+AN243+AQ243+AT243)</f>
        <v>0</v>
      </c>
      <c r="AX243" s="480">
        <f t="shared" si="282"/>
        <v>0</v>
      </c>
      <c r="AZ243" s="800" t="s">
        <v>434</v>
      </c>
      <c r="BA243" s="23">
        <v>0</v>
      </c>
      <c r="BB243" s="23">
        <v>0</v>
      </c>
      <c r="BC243" s="787">
        <f>BA243-BB243</f>
        <v>0</v>
      </c>
      <c r="BD243" s="23">
        <v>0</v>
      </c>
      <c r="BE243" s="23">
        <v>1</v>
      </c>
      <c r="BF243" s="787">
        <f>BD243-BE243</f>
        <v>-1</v>
      </c>
      <c r="BG243" s="23">
        <v>0</v>
      </c>
      <c r="BH243" s="23">
        <v>0</v>
      </c>
      <c r="BI243" s="787">
        <f>BG243-BH243</f>
        <v>0</v>
      </c>
      <c r="BJ243" s="23">
        <v>0</v>
      </c>
      <c r="BK243" s="23">
        <v>0</v>
      </c>
      <c r="BL243" s="787">
        <f>BJ243-BK243</f>
        <v>0</v>
      </c>
      <c r="BM243" s="788">
        <f t="shared" ref="BM243:BN263" si="283">BA243+BD243+BG243+BJ243</f>
        <v>0</v>
      </c>
      <c r="BN243" s="789">
        <f t="shared" si="283"/>
        <v>1</v>
      </c>
      <c r="BO243" s="787">
        <f>BM243-BN243</f>
        <v>-1</v>
      </c>
    </row>
    <row r="244" spans="1:67" ht="11.25" customHeight="1">
      <c r="A244" s="482" t="s">
        <v>170</v>
      </c>
      <c r="B244" s="511">
        <f>SUM(B242:B243)</f>
        <v>0</v>
      </c>
      <c r="C244" s="512">
        <f>SUM(C242:C243)</f>
        <v>0</v>
      </c>
      <c r="D244" s="513">
        <f t="shared" si="268"/>
        <v>0</v>
      </c>
      <c r="E244" s="511">
        <f>SUM(E242:E243)</f>
        <v>4</v>
      </c>
      <c r="F244" s="512">
        <f>SUM(F242:F243)</f>
        <v>3</v>
      </c>
      <c r="G244" s="513">
        <f t="shared" si="269"/>
        <v>1</v>
      </c>
      <c r="H244" s="511">
        <f>SUM(H242:H243)</f>
        <v>43</v>
      </c>
      <c r="I244" s="483">
        <f>SUM(I242:I243)</f>
        <v>129</v>
      </c>
      <c r="J244" s="513">
        <f t="shared" si="270"/>
        <v>-86</v>
      </c>
      <c r="K244" s="511">
        <f>SUM(K242:K243)</f>
        <v>0</v>
      </c>
      <c r="L244" s="512">
        <f>SUM(L242:L243)</f>
        <v>1</v>
      </c>
      <c r="M244" s="513">
        <f t="shared" si="271"/>
        <v>-1</v>
      </c>
      <c r="N244" s="514">
        <f t="shared" ref="N244:O259" si="284">B244+E244+H244+K244</f>
        <v>47</v>
      </c>
      <c r="O244" s="515">
        <f t="shared" si="284"/>
        <v>133</v>
      </c>
      <c r="P244" s="513">
        <f t="shared" si="272"/>
        <v>-86</v>
      </c>
      <c r="R244" s="510" t="s">
        <v>170</v>
      </c>
      <c r="S244" s="511">
        <f>SUM(S242:S243)</f>
        <v>0</v>
      </c>
      <c r="T244" s="512">
        <f>SUM(T242:T243)</f>
        <v>0</v>
      </c>
      <c r="U244" s="513">
        <f t="shared" si="273"/>
        <v>0</v>
      </c>
      <c r="V244" s="511">
        <f>SUM(V242:V243)</f>
        <v>2</v>
      </c>
      <c r="W244" s="512">
        <f>SUM(W242:W243)</f>
        <v>1</v>
      </c>
      <c r="X244" s="513">
        <f t="shared" si="274"/>
        <v>1</v>
      </c>
      <c r="Y244" s="511">
        <f>SUM(Y242:Y243)</f>
        <v>28</v>
      </c>
      <c r="Z244" s="512">
        <f>SUM(Z242:Z243)</f>
        <v>22</v>
      </c>
      <c r="AA244" s="513">
        <f t="shared" si="275"/>
        <v>6</v>
      </c>
      <c r="AB244" s="511">
        <f>SUM(AB242:AB243)</f>
        <v>0</v>
      </c>
      <c r="AC244" s="512">
        <f>SUM(AC242:AC243)</f>
        <v>0</v>
      </c>
      <c r="AD244" s="513">
        <f t="shared" si="276"/>
        <v>0</v>
      </c>
      <c r="AE244" s="514">
        <f t="shared" ref="AE244:AF259" si="285">S244+V244+Y244+AB244</f>
        <v>30</v>
      </c>
      <c r="AF244" s="515">
        <f t="shared" si="285"/>
        <v>23</v>
      </c>
      <c r="AG244" s="513">
        <f t="shared" si="277"/>
        <v>7</v>
      </c>
      <c r="AI244" s="510" t="s">
        <v>170</v>
      </c>
      <c r="AJ244" s="511">
        <f>SUM(AJ242:AJ243)</f>
        <v>0</v>
      </c>
      <c r="AK244" s="512">
        <f>SUM(AK242:AK243)</f>
        <v>0</v>
      </c>
      <c r="AL244" s="513">
        <f t="shared" si="278"/>
        <v>0</v>
      </c>
      <c r="AM244" s="511">
        <f>SUM(AM242:AM243)</f>
        <v>1</v>
      </c>
      <c r="AN244" s="512">
        <f>SUM(AN242:AN243)</f>
        <v>0</v>
      </c>
      <c r="AO244" s="513">
        <f t="shared" si="279"/>
        <v>1</v>
      </c>
      <c r="AP244" s="511">
        <f>SUM(AP242:AP243)</f>
        <v>15</v>
      </c>
      <c r="AQ244" s="512">
        <f>SUM(AQ242:AQ243)</f>
        <v>30</v>
      </c>
      <c r="AR244" s="513">
        <f t="shared" si="280"/>
        <v>-15</v>
      </c>
      <c r="AS244" s="511">
        <f>SUM(AS242:AS243)</f>
        <v>2</v>
      </c>
      <c r="AT244" s="512">
        <f>SUM(AT242:AT243)</f>
        <v>0</v>
      </c>
      <c r="AU244" s="513">
        <f t="shared" si="281"/>
        <v>2</v>
      </c>
      <c r="AV244" s="514">
        <f t="shared" ref="AV244:AW259" si="286">AJ244+AM244+AP244+AS244</f>
        <v>18</v>
      </c>
      <c r="AW244" s="515">
        <f t="shared" si="286"/>
        <v>30</v>
      </c>
      <c r="AX244" s="513">
        <f t="shared" si="282"/>
        <v>-12</v>
      </c>
      <c r="AZ244" s="801" t="s">
        <v>435</v>
      </c>
      <c r="BA244" s="785">
        <v>2</v>
      </c>
      <c r="BB244" s="785">
        <v>3</v>
      </c>
      <c r="BC244" s="786">
        <f>BA244-BB244</f>
        <v>-1</v>
      </c>
      <c r="BD244" s="785">
        <v>0</v>
      </c>
      <c r="BE244" s="785">
        <v>6</v>
      </c>
      <c r="BF244" s="786">
        <f>BD244-BE244</f>
        <v>-6</v>
      </c>
      <c r="BG244" s="785">
        <v>6</v>
      </c>
      <c r="BH244" s="785">
        <v>13</v>
      </c>
      <c r="BI244" s="786">
        <f>BG244-BH244</f>
        <v>-7</v>
      </c>
      <c r="BJ244" s="785">
        <v>0</v>
      </c>
      <c r="BK244" s="785">
        <v>0</v>
      </c>
      <c r="BL244" s="786">
        <f>BJ244-BK244</f>
        <v>0</v>
      </c>
      <c r="BM244" s="790">
        <f t="shared" si="283"/>
        <v>8</v>
      </c>
      <c r="BN244" s="791">
        <f t="shared" si="283"/>
        <v>22</v>
      </c>
      <c r="BO244" s="786">
        <f>BM244-BN244</f>
        <v>-14</v>
      </c>
    </row>
    <row r="245" spans="1:67" ht="11.25" customHeight="1">
      <c r="A245" s="484" t="s">
        <v>171</v>
      </c>
      <c r="B245" s="481">
        <v>0</v>
      </c>
      <c r="C245" s="208">
        <v>0</v>
      </c>
      <c r="D245" s="480">
        <f t="shared" si="268"/>
        <v>0</v>
      </c>
      <c r="E245" s="94">
        <v>0</v>
      </c>
      <c r="F245" s="208">
        <v>0</v>
      </c>
      <c r="G245" s="480">
        <f t="shared" si="269"/>
        <v>0</v>
      </c>
      <c r="H245" s="94">
        <v>0</v>
      </c>
      <c r="I245" s="94">
        <v>0</v>
      </c>
      <c r="J245" s="480">
        <f t="shared" si="270"/>
        <v>0</v>
      </c>
      <c r="K245" s="94">
        <v>0</v>
      </c>
      <c r="L245" s="94">
        <v>0</v>
      </c>
      <c r="M245" s="480">
        <f t="shared" si="271"/>
        <v>0</v>
      </c>
      <c r="N245" s="484">
        <f t="shared" si="284"/>
        <v>0</v>
      </c>
      <c r="O245" s="485">
        <f t="shared" si="284"/>
        <v>0</v>
      </c>
      <c r="P245" s="480">
        <f t="shared" si="272"/>
        <v>0</v>
      </c>
      <c r="R245" s="138" t="s">
        <v>171</v>
      </c>
      <c r="S245" s="481">
        <v>0</v>
      </c>
      <c r="T245" s="208">
        <v>0</v>
      </c>
      <c r="U245" s="480">
        <f t="shared" si="273"/>
        <v>0</v>
      </c>
      <c r="V245" s="94">
        <v>0</v>
      </c>
      <c r="W245" s="208">
        <v>0</v>
      </c>
      <c r="X245" s="480">
        <f t="shared" si="274"/>
        <v>0</v>
      </c>
      <c r="Y245" s="94">
        <v>0</v>
      </c>
      <c r="Z245" s="94">
        <v>0</v>
      </c>
      <c r="AA245" s="480">
        <f t="shared" si="275"/>
        <v>0</v>
      </c>
      <c r="AB245" s="94">
        <v>0</v>
      </c>
      <c r="AC245" s="94">
        <v>0</v>
      </c>
      <c r="AD245" s="480">
        <f t="shared" si="276"/>
        <v>0</v>
      </c>
      <c r="AE245" s="484">
        <f t="shared" si="285"/>
        <v>0</v>
      </c>
      <c r="AF245" s="485">
        <f t="shared" si="285"/>
        <v>0</v>
      </c>
      <c r="AG245" s="480">
        <f t="shared" si="277"/>
        <v>0</v>
      </c>
      <c r="AI245" s="138" t="s">
        <v>171</v>
      </c>
      <c r="AJ245" s="481">
        <v>0</v>
      </c>
      <c r="AK245" s="208">
        <v>0</v>
      </c>
      <c r="AL245" s="480">
        <f t="shared" si="278"/>
        <v>0</v>
      </c>
      <c r="AM245" s="94">
        <v>0</v>
      </c>
      <c r="AN245" s="208">
        <v>0</v>
      </c>
      <c r="AO245" s="480">
        <f t="shared" si="279"/>
        <v>0</v>
      </c>
      <c r="AP245" s="94">
        <v>0</v>
      </c>
      <c r="AQ245" s="94">
        <v>0</v>
      </c>
      <c r="AR245" s="480">
        <f t="shared" si="280"/>
        <v>0</v>
      </c>
      <c r="AS245" s="94">
        <v>0</v>
      </c>
      <c r="AT245" s="94">
        <v>0</v>
      </c>
      <c r="AU245" s="480">
        <f t="shared" si="281"/>
        <v>0</v>
      </c>
      <c r="AV245" s="484">
        <f t="shared" si="286"/>
        <v>0</v>
      </c>
      <c r="AW245" s="485">
        <f t="shared" si="286"/>
        <v>0</v>
      </c>
      <c r="AX245" s="480">
        <f t="shared" si="282"/>
        <v>0</v>
      </c>
      <c r="AZ245" s="800" t="s">
        <v>436</v>
      </c>
      <c r="BA245" s="23">
        <v>0</v>
      </c>
      <c r="BB245" s="23">
        <v>0</v>
      </c>
      <c r="BC245" s="787">
        <f>BA245-BB245</f>
        <v>0</v>
      </c>
      <c r="BD245" s="23">
        <v>0</v>
      </c>
      <c r="BE245" s="23">
        <v>0</v>
      </c>
      <c r="BF245" s="787">
        <f>BD245-BE245</f>
        <v>0</v>
      </c>
      <c r="BG245" s="23">
        <v>0</v>
      </c>
      <c r="BH245" s="23">
        <v>0</v>
      </c>
      <c r="BI245" s="787">
        <f>BG245-BH245</f>
        <v>0</v>
      </c>
      <c r="BJ245" s="23">
        <v>0</v>
      </c>
      <c r="BK245" s="23">
        <v>0</v>
      </c>
      <c r="BL245" s="787">
        <f>BJ245-BK245</f>
        <v>0</v>
      </c>
      <c r="BM245" s="788">
        <f t="shared" si="283"/>
        <v>0</v>
      </c>
      <c r="BN245" s="789">
        <f t="shared" si="283"/>
        <v>0</v>
      </c>
      <c r="BO245" s="787">
        <f>BM245-BN245</f>
        <v>0</v>
      </c>
    </row>
    <row r="246" spans="1:67" ht="11.25" customHeight="1">
      <c r="A246" s="484" t="s">
        <v>172</v>
      </c>
      <c r="B246" s="481">
        <v>1</v>
      </c>
      <c r="C246" s="208">
        <v>7</v>
      </c>
      <c r="D246" s="480">
        <f t="shared" si="268"/>
        <v>-6</v>
      </c>
      <c r="E246" s="94">
        <v>3</v>
      </c>
      <c r="F246" s="208">
        <v>4</v>
      </c>
      <c r="G246" s="480">
        <f t="shared" si="269"/>
        <v>-1</v>
      </c>
      <c r="H246" s="94">
        <v>19</v>
      </c>
      <c r="I246" s="94">
        <v>34</v>
      </c>
      <c r="J246" s="480">
        <f t="shared" si="270"/>
        <v>-15</v>
      </c>
      <c r="K246" s="94">
        <v>0</v>
      </c>
      <c r="L246" s="94">
        <v>1</v>
      </c>
      <c r="M246" s="480">
        <f t="shared" si="271"/>
        <v>-1</v>
      </c>
      <c r="N246" s="484">
        <f t="shared" si="284"/>
        <v>23</v>
      </c>
      <c r="O246" s="485">
        <f t="shared" si="284"/>
        <v>46</v>
      </c>
      <c r="P246" s="480">
        <f t="shared" si="272"/>
        <v>-23</v>
      </c>
      <c r="R246" s="138" t="s">
        <v>172</v>
      </c>
      <c r="S246" s="481">
        <v>1</v>
      </c>
      <c r="T246" s="208">
        <v>2</v>
      </c>
      <c r="U246" s="480">
        <f t="shared" si="273"/>
        <v>-1</v>
      </c>
      <c r="V246" s="94">
        <v>1</v>
      </c>
      <c r="W246" s="208">
        <v>2</v>
      </c>
      <c r="X246" s="480">
        <f t="shared" si="274"/>
        <v>-1</v>
      </c>
      <c r="Y246" s="94">
        <v>14</v>
      </c>
      <c r="Z246" s="94">
        <v>6</v>
      </c>
      <c r="AA246" s="480">
        <f t="shared" si="275"/>
        <v>8</v>
      </c>
      <c r="AB246" s="94">
        <v>0</v>
      </c>
      <c r="AC246" s="94">
        <v>2</v>
      </c>
      <c r="AD246" s="480">
        <f t="shared" si="276"/>
        <v>-2</v>
      </c>
      <c r="AE246" s="484">
        <f t="shared" si="285"/>
        <v>16</v>
      </c>
      <c r="AF246" s="485">
        <f t="shared" si="285"/>
        <v>12</v>
      </c>
      <c r="AG246" s="480">
        <f t="shared" si="277"/>
        <v>4</v>
      </c>
      <c r="AI246" s="138" t="s">
        <v>172</v>
      </c>
      <c r="AJ246" s="481">
        <v>0</v>
      </c>
      <c r="AK246" s="208">
        <v>1</v>
      </c>
      <c r="AL246" s="480">
        <f t="shared" si="278"/>
        <v>-1</v>
      </c>
      <c r="AM246" s="94">
        <v>1</v>
      </c>
      <c r="AN246" s="208">
        <v>1</v>
      </c>
      <c r="AO246" s="480">
        <f t="shared" si="279"/>
        <v>0</v>
      </c>
      <c r="AP246" s="94">
        <v>6</v>
      </c>
      <c r="AQ246" s="94">
        <v>7</v>
      </c>
      <c r="AR246" s="480">
        <f t="shared" si="280"/>
        <v>-1</v>
      </c>
      <c r="AS246" s="94">
        <v>0</v>
      </c>
      <c r="AT246" s="94">
        <v>1</v>
      </c>
      <c r="AU246" s="480">
        <f t="shared" si="281"/>
        <v>-1</v>
      </c>
      <c r="AV246" s="484">
        <f t="shared" si="286"/>
        <v>7</v>
      </c>
      <c r="AW246" s="485">
        <f t="shared" si="286"/>
        <v>10</v>
      </c>
      <c r="AX246" s="480">
        <f t="shared" si="282"/>
        <v>-3</v>
      </c>
      <c r="AZ246" s="800" t="s">
        <v>437</v>
      </c>
      <c r="BA246" s="23">
        <v>0</v>
      </c>
      <c r="BB246" s="23">
        <v>0</v>
      </c>
      <c r="BC246" s="787">
        <f t="shared" ref="BC246:BC261" si="287">BA246-BB246</f>
        <v>0</v>
      </c>
      <c r="BD246" s="23">
        <v>0</v>
      </c>
      <c r="BE246" s="23">
        <v>0</v>
      </c>
      <c r="BF246" s="787">
        <f t="shared" ref="BF246:BF261" si="288">BD246-BE246</f>
        <v>0</v>
      </c>
      <c r="BG246" s="23">
        <v>0</v>
      </c>
      <c r="BH246" s="23">
        <v>0</v>
      </c>
      <c r="BI246" s="787">
        <f t="shared" ref="BI246:BI264" si="289">BG246-BH246</f>
        <v>0</v>
      </c>
      <c r="BJ246" s="23">
        <v>0</v>
      </c>
      <c r="BK246" s="23">
        <v>0</v>
      </c>
      <c r="BL246" s="787">
        <f>BJ246-BK246</f>
        <v>0</v>
      </c>
      <c r="BM246" s="788">
        <f t="shared" si="283"/>
        <v>0</v>
      </c>
      <c r="BN246" s="789">
        <f t="shared" si="283"/>
        <v>0</v>
      </c>
      <c r="BO246" s="787">
        <f t="shared" ref="BO246:BO263" si="290">BM246-BN246</f>
        <v>0</v>
      </c>
    </row>
    <row r="247" spans="1:67" ht="11.25" customHeight="1">
      <c r="A247" s="484" t="s">
        <v>173</v>
      </c>
      <c r="B247" s="481">
        <v>0</v>
      </c>
      <c r="C247" s="208">
        <v>0</v>
      </c>
      <c r="D247" s="480">
        <f t="shared" si="268"/>
        <v>0</v>
      </c>
      <c r="E247" s="94">
        <v>0</v>
      </c>
      <c r="F247" s="208">
        <v>0</v>
      </c>
      <c r="G247" s="480">
        <f t="shared" si="269"/>
        <v>0</v>
      </c>
      <c r="H247" s="94">
        <v>0</v>
      </c>
      <c r="I247" s="94">
        <v>0</v>
      </c>
      <c r="J247" s="480">
        <f t="shared" si="270"/>
        <v>0</v>
      </c>
      <c r="K247" s="94">
        <v>0</v>
      </c>
      <c r="L247" s="94">
        <v>0</v>
      </c>
      <c r="M247" s="480">
        <f t="shared" si="271"/>
        <v>0</v>
      </c>
      <c r="N247" s="484">
        <f t="shared" si="284"/>
        <v>0</v>
      </c>
      <c r="O247" s="485">
        <f t="shared" si="284"/>
        <v>0</v>
      </c>
      <c r="P247" s="480">
        <f t="shared" si="272"/>
        <v>0</v>
      </c>
      <c r="R247" s="138" t="s">
        <v>173</v>
      </c>
      <c r="S247" s="481">
        <v>1</v>
      </c>
      <c r="T247" s="208">
        <v>0</v>
      </c>
      <c r="U247" s="480">
        <f t="shared" si="273"/>
        <v>1</v>
      </c>
      <c r="V247" s="94">
        <v>0</v>
      </c>
      <c r="W247" s="208">
        <v>0</v>
      </c>
      <c r="X247" s="480">
        <f t="shared" si="274"/>
        <v>0</v>
      </c>
      <c r="Y247" s="94">
        <v>0</v>
      </c>
      <c r="Z247" s="94">
        <v>0</v>
      </c>
      <c r="AA247" s="480">
        <f t="shared" si="275"/>
        <v>0</v>
      </c>
      <c r="AB247" s="94">
        <v>0</v>
      </c>
      <c r="AC247" s="94">
        <v>0</v>
      </c>
      <c r="AD247" s="480">
        <f t="shared" si="276"/>
        <v>0</v>
      </c>
      <c r="AE247" s="484">
        <f t="shared" si="285"/>
        <v>1</v>
      </c>
      <c r="AF247" s="485">
        <f t="shared" si="285"/>
        <v>0</v>
      </c>
      <c r="AG247" s="480">
        <f t="shared" si="277"/>
        <v>1</v>
      </c>
      <c r="AI247" s="138" t="s">
        <v>173</v>
      </c>
      <c r="AJ247" s="481">
        <v>1</v>
      </c>
      <c r="AK247" s="208">
        <v>0</v>
      </c>
      <c r="AL247" s="480">
        <f t="shared" si="278"/>
        <v>1</v>
      </c>
      <c r="AM247" s="94">
        <v>0</v>
      </c>
      <c r="AN247" s="208">
        <v>0</v>
      </c>
      <c r="AO247" s="480">
        <f t="shared" si="279"/>
        <v>0</v>
      </c>
      <c r="AP247" s="94">
        <v>0</v>
      </c>
      <c r="AQ247" s="94">
        <v>1</v>
      </c>
      <c r="AR247" s="480">
        <f t="shared" si="280"/>
        <v>-1</v>
      </c>
      <c r="AS247" s="94">
        <v>0</v>
      </c>
      <c r="AT247" s="94">
        <v>0</v>
      </c>
      <c r="AU247" s="480">
        <f t="shared" si="281"/>
        <v>0</v>
      </c>
      <c r="AV247" s="484">
        <f t="shared" si="286"/>
        <v>1</v>
      </c>
      <c r="AW247" s="485">
        <f t="shared" si="286"/>
        <v>1</v>
      </c>
      <c r="AX247" s="480">
        <f t="shared" si="282"/>
        <v>0</v>
      </c>
      <c r="AZ247" s="802" t="s">
        <v>438</v>
      </c>
      <c r="BA247" s="558">
        <v>3</v>
      </c>
      <c r="BB247" s="558">
        <v>6</v>
      </c>
      <c r="BC247" s="792">
        <f t="shared" si="287"/>
        <v>-3</v>
      </c>
      <c r="BD247" s="558">
        <v>1</v>
      </c>
      <c r="BE247" s="558">
        <v>6</v>
      </c>
      <c r="BF247" s="792">
        <f t="shared" si="288"/>
        <v>-5</v>
      </c>
      <c r="BG247" s="558">
        <v>27</v>
      </c>
      <c r="BH247" s="558">
        <v>26</v>
      </c>
      <c r="BI247" s="792">
        <f t="shared" si="289"/>
        <v>1</v>
      </c>
      <c r="BJ247" s="558">
        <v>0</v>
      </c>
      <c r="BK247" s="558">
        <v>0</v>
      </c>
      <c r="BL247" s="792">
        <f t="shared" ref="BL247:BL264" si="291">BJ247-BK247</f>
        <v>0</v>
      </c>
      <c r="BM247" s="793">
        <f t="shared" si="283"/>
        <v>31</v>
      </c>
      <c r="BN247" s="794">
        <f t="shared" si="283"/>
        <v>38</v>
      </c>
      <c r="BO247" s="792">
        <f t="shared" si="290"/>
        <v>-7</v>
      </c>
    </row>
    <row r="248" spans="1:67" ht="11.25" customHeight="1">
      <c r="A248" s="482" t="s">
        <v>174</v>
      </c>
      <c r="B248" s="511">
        <f>SUM(B245:B247)</f>
        <v>1</v>
      </c>
      <c r="C248" s="512">
        <f>SUM(C245:C247)</f>
        <v>7</v>
      </c>
      <c r="D248" s="513">
        <f t="shared" si="268"/>
        <v>-6</v>
      </c>
      <c r="E248" s="511">
        <f>SUM(E245:E247)</f>
        <v>3</v>
      </c>
      <c r="F248" s="512">
        <f>SUM(F245:F247)</f>
        <v>4</v>
      </c>
      <c r="G248" s="513">
        <f t="shared" si="269"/>
        <v>-1</v>
      </c>
      <c r="H248" s="511">
        <f>SUM(H245:H247)</f>
        <v>19</v>
      </c>
      <c r="I248" s="512">
        <f>SUM(I245:I247)</f>
        <v>34</v>
      </c>
      <c r="J248" s="513">
        <f t="shared" si="270"/>
        <v>-15</v>
      </c>
      <c r="K248" s="511">
        <f>SUM(K245:K247)</f>
        <v>0</v>
      </c>
      <c r="L248" s="512">
        <f>SUM(L245:L247)</f>
        <v>1</v>
      </c>
      <c r="M248" s="513">
        <f t="shared" si="271"/>
        <v>-1</v>
      </c>
      <c r="N248" s="514">
        <f t="shared" si="284"/>
        <v>23</v>
      </c>
      <c r="O248" s="515">
        <f t="shared" si="284"/>
        <v>46</v>
      </c>
      <c r="P248" s="513">
        <f t="shared" si="272"/>
        <v>-23</v>
      </c>
      <c r="Q248" s="245"/>
      <c r="R248" s="510" t="s">
        <v>174</v>
      </c>
      <c r="S248" s="511">
        <f>SUM(S245:S247)</f>
        <v>2</v>
      </c>
      <c r="T248" s="512">
        <f>SUM(T245:T247)</f>
        <v>2</v>
      </c>
      <c r="U248" s="513">
        <f t="shared" si="273"/>
        <v>0</v>
      </c>
      <c r="V248" s="511">
        <f>SUM(V245:V247)</f>
        <v>1</v>
      </c>
      <c r="W248" s="512">
        <f>SUM(W245:W247)</f>
        <v>2</v>
      </c>
      <c r="X248" s="513">
        <f t="shared" si="274"/>
        <v>-1</v>
      </c>
      <c r="Y248" s="511">
        <f>SUM(Y245:Y247)</f>
        <v>14</v>
      </c>
      <c r="Z248" s="512">
        <f>SUM(Z245:Z247)</f>
        <v>6</v>
      </c>
      <c r="AA248" s="513">
        <f t="shared" si="275"/>
        <v>8</v>
      </c>
      <c r="AB248" s="511">
        <f>SUM(AB245:AB247)</f>
        <v>0</v>
      </c>
      <c r="AC248" s="512">
        <f>SUM(AC245:AC247)</f>
        <v>2</v>
      </c>
      <c r="AD248" s="513">
        <f t="shared" si="276"/>
        <v>-2</v>
      </c>
      <c r="AE248" s="514">
        <f t="shared" si="285"/>
        <v>17</v>
      </c>
      <c r="AF248" s="515">
        <f t="shared" si="285"/>
        <v>12</v>
      </c>
      <c r="AG248" s="513">
        <f t="shared" si="277"/>
        <v>5</v>
      </c>
      <c r="AI248" s="510" t="s">
        <v>174</v>
      </c>
      <c r="AJ248" s="511">
        <f>SUM(AJ245:AJ247)</f>
        <v>1</v>
      </c>
      <c r="AK248" s="512">
        <f>SUM(AK245:AK247)</f>
        <v>1</v>
      </c>
      <c r="AL248" s="513">
        <f t="shared" si="278"/>
        <v>0</v>
      </c>
      <c r="AM248" s="511">
        <f>SUM(AM245:AM247)</f>
        <v>1</v>
      </c>
      <c r="AN248" s="512">
        <f>SUM(AN245:AN247)</f>
        <v>1</v>
      </c>
      <c r="AO248" s="513">
        <f t="shared" si="279"/>
        <v>0</v>
      </c>
      <c r="AP248" s="511">
        <f>SUM(AP245:AP247)</f>
        <v>6</v>
      </c>
      <c r="AQ248" s="512">
        <f>SUM(AQ245:AQ247)</f>
        <v>8</v>
      </c>
      <c r="AR248" s="513">
        <f t="shared" si="280"/>
        <v>-2</v>
      </c>
      <c r="AS248" s="511">
        <f>SUM(AS245:AS247)</f>
        <v>0</v>
      </c>
      <c r="AT248" s="512">
        <f>SUM(AT245:AT247)</f>
        <v>1</v>
      </c>
      <c r="AU248" s="513">
        <f t="shared" si="281"/>
        <v>-1</v>
      </c>
      <c r="AV248" s="514">
        <f t="shared" si="286"/>
        <v>8</v>
      </c>
      <c r="AW248" s="515">
        <f t="shared" si="286"/>
        <v>11</v>
      </c>
      <c r="AX248" s="513">
        <f t="shared" si="282"/>
        <v>-3</v>
      </c>
      <c r="AZ248" s="802" t="s">
        <v>439</v>
      </c>
      <c r="BA248" s="558">
        <v>2</v>
      </c>
      <c r="BB248" s="558">
        <v>4</v>
      </c>
      <c r="BC248" s="792">
        <f t="shared" si="287"/>
        <v>-2</v>
      </c>
      <c r="BD248" s="558">
        <v>4</v>
      </c>
      <c r="BE248" s="558">
        <v>9</v>
      </c>
      <c r="BF248" s="792">
        <f t="shared" si="288"/>
        <v>-5</v>
      </c>
      <c r="BG248" s="558">
        <v>30</v>
      </c>
      <c r="BH248" s="558">
        <v>30</v>
      </c>
      <c r="BI248" s="792">
        <f t="shared" si="289"/>
        <v>0</v>
      </c>
      <c r="BJ248" s="558">
        <v>1</v>
      </c>
      <c r="BK248" s="558">
        <v>0</v>
      </c>
      <c r="BL248" s="792">
        <f t="shared" si="291"/>
        <v>1</v>
      </c>
      <c r="BM248" s="793">
        <f t="shared" si="283"/>
        <v>37</v>
      </c>
      <c r="BN248" s="794">
        <f t="shared" si="283"/>
        <v>43</v>
      </c>
      <c r="BO248" s="792">
        <f t="shared" si="290"/>
        <v>-6</v>
      </c>
    </row>
    <row r="249" spans="1:67" ht="11.25" customHeight="1">
      <c r="A249" s="482" t="s">
        <v>175</v>
      </c>
      <c r="B249" s="511">
        <v>4</v>
      </c>
      <c r="C249" s="512">
        <v>5</v>
      </c>
      <c r="D249" s="513">
        <f t="shared" si="268"/>
        <v>-1</v>
      </c>
      <c r="E249" s="516">
        <v>6</v>
      </c>
      <c r="F249" s="512">
        <v>8</v>
      </c>
      <c r="G249" s="513">
        <f t="shared" si="269"/>
        <v>-2</v>
      </c>
      <c r="H249" s="516">
        <v>48</v>
      </c>
      <c r="I249" s="516">
        <v>79</v>
      </c>
      <c r="J249" s="513">
        <f t="shared" si="270"/>
        <v>-31</v>
      </c>
      <c r="K249" s="516">
        <v>0</v>
      </c>
      <c r="L249" s="516">
        <v>1</v>
      </c>
      <c r="M249" s="513">
        <f t="shared" si="271"/>
        <v>-1</v>
      </c>
      <c r="N249" s="514">
        <f t="shared" si="284"/>
        <v>58</v>
      </c>
      <c r="O249" s="515">
        <f t="shared" si="284"/>
        <v>93</v>
      </c>
      <c r="P249" s="513">
        <f t="shared" si="272"/>
        <v>-35</v>
      </c>
      <c r="Q249" s="245"/>
      <c r="R249" s="510" t="s">
        <v>175</v>
      </c>
      <c r="S249" s="511">
        <v>3</v>
      </c>
      <c r="T249" s="512">
        <v>4</v>
      </c>
      <c r="U249" s="513">
        <f t="shared" si="273"/>
        <v>-1</v>
      </c>
      <c r="V249" s="516">
        <v>0</v>
      </c>
      <c r="W249" s="512">
        <v>1</v>
      </c>
      <c r="X249" s="513">
        <f t="shared" si="274"/>
        <v>-1</v>
      </c>
      <c r="Y249" s="516">
        <v>29</v>
      </c>
      <c r="Z249" s="516">
        <v>32</v>
      </c>
      <c r="AA249" s="513">
        <f t="shared" si="275"/>
        <v>-3</v>
      </c>
      <c r="AB249" s="516">
        <v>0</v>
      </c>
      <c r="AC249" s="516">
        <v>0</v>
      </c>
      <c r="AD249" s="513">
        <f t="shared" si="276"/>
        <v>0</v>
      </c>
      <c r="AE249" s="514">
        <f t="shared" si="285"/>
        <v>32</v>
      </c>
      <c r="AF249" s="515">
        <f t="shared" si="285"/>
        <v>37</v>
      </c>
      <c r="AG249" s="513">
        <f t="shared" si="277"/>
        <v>-5</v>
      </c>
      <c r="AI249" s="510" t="s">
        <v>175</v>
      </c>
      <c r="AJ249" s="511">
        <v>1</v>
      </c>
      <c r="AK249" s="512">
        <v>2</v>
      </c>
      <c r="AL249" s="513">
        <f t="shared" si="278"/>
        <v>-1</v>
      </c>
      <c r="AM249" s="516">
        <v>1</v>
      </c>
      <c r="AN249" s="512">
        <v>2</v>
      </c>
      <c r="AO249" s="513">
        <f t="shared" si="279"/>
        <v>-1</v>
      </c>
      <c r="AP249" s="516">
        <v>23</v>
      </c>
      <c r="AQ249" s="516">
        <v>26</v>
      </c>
      <c r="AR249" s="513">
        <f t="shared" si="280"/>
        <v>-3</v>
      </c>
      <c r="AS249" s="516">
        <v>1</v>
      </c>
      <c r="AT249" s="516">
        <v>0</v>
      </c>
      <c r="AU249" s="513">
        <f t="shared" si="281"/>
        <v>1</v>
      </c>
      <c r="AV249" s="514">
        <f t="shared" si="286"/>
        <v>26</v>
      </c>
      <c r="AW249" s="515">
        <f t="shared" si="286"/>
        <v>30</v>
      </c>
      <c r="AX249" s="513">
        <f t="shared" si="282"/>
        <v>-4</v>
      </c>
      <c r="AZ249" s="800" t="s">
        <v>440</v>
      </c>
      <c r="BA249" s="23">
        <v>1</v>
      </c>
      <c r="BB249" s="23">
        <v>1</v>
      </c>
      <c r="BC249" s="787">
        <f t="shared" si="287"/>
        <v>0</v>
      </c>
      <c r="BD249" s="23">
        <v>0</v>
      </c>
      <c r="BE249" s="23">
        <v>1</v>
      </c>
      <c r="BF249" s="787">
        <f t="shared" si="288"/>
        <v>-1</v>
      </c>
      <c r="BG249" s="23">
        <v>4</v>
      </c>
      <c r="BH249" s="23">
        <v>2</v>
      </c>
      <c r="BI249" s="787">
        <f t="shared" si="289"/>
        <v>2</v>
      </c>
      <c r="BJ249" s="23">
        <v>0</v>
      </c>
      <c r="BK249" s="23">
        <v>0</v>
      </c>
      <c r="BL249" s="787">
        <f t="shared" si="291"/>
        <v>0</v>
      </c>
      <c r="BM249" s="788">
        <f t="shared" si="283"/>
        <v>5</v>
      </c>
      <c r="BN249" s="789">
        <f t="shared" si="283"/>
        <v>4</v>
      </c>
      <c r="BO249" s="787">
        <f t="shared" si="290"/>
        <v>1</v>
      </c>
    </row>
    <row r="250" spans="1:67" ht="11.25" customHeight="1">
      <c r="A250" s="482" t="s">
        <v>176</v>
      </c>
      <c r="B250" s="511">
        <v>4</v>
      </c>
      <c r="C250" s="512">
        <v>6</v>
      </c>
      <c r="D250" s="513">
        <f t="shared" si="268"/>
        <v>-2</v>
      </c>
      <c r="E250" s="516">
        <v>10</v>
      </c>
      <c r="F250" s="516">
        <v>13</v>
      </c>
      <c r="G250" s="513">
        <f t="shared" si="269"/>
        <v>-3</v>
      </c>
      <c r="H250" s="516">
        <v>49</v>
      </c>
      <c r="I250" s="612">
        <v>83</v>
      </c>
      <c r="J250" s="513">
        <f t="shared" si="270"/>
        <v>-34</v>
      </c>
      <c r="K250" s="516">
        <v>0</v>
      </c>
      <c r="L250" s="516">
        <v>0</v>
      </c>
      <c r="M250" s="513">
        <f t="shared" si="271"/>
        <v>0</v>
      </c>
      <c r="N250" s="514">
        <f t="shared" si="284"/>
        <v>63</v>
      </c>
      <c r="O250" s="515">
        <f t="shared" si="284"/>
        <v>102</v>
      </c>
      <c r="P250" s="513">
        <f t="shared" si="272"/>
        <v>-39</v>
      </c>
      <c r="Q250" s="245"/>
      <c r="R250" s="510" t="s">
        <v>176</v>
      </c>
      <c r="S250" s="511">
        <v>1</v>
      </c>
      <c r="T250" s="512">
        <v>2</v>
      </c>
      <c r="U250" s="513">
        <f t="shared" si="273"/>
        <v>-1</v>
      </c>
      <c r="V250" s="516">
        <v>5</v>
      </c>
      <c r="W250" s="516">
        <v>3</v>
      </c>
      <c r="X250" s="513">
        <f t="shared" si="274"/>
        <v>2</v>
      </c>
      <c r="Y250" s="516">
        <v>53</v>
      </c>
      <c r="Z250" s="516">
        <v>35</v>
      </c>
      <c r="AA250" s="513">
        <f t="shared" si="275"/>
        <v>18</v>
      </c>
      <c r="AB250" s="516">
        <v>0</v>
      </c>
      <c r="AC250" s="516">
        <v>0</v>
      </c>
      <c r="AD250" s="513">
        <f t="shared" si="276"/>
        <v>0</v>
      </c>
      <c r="AE250" s="514">
        <f t="shared" si="285"/>
        <v>59</v>
      </c>
      <c r="AF250" s="515">
        <f t="shared" si="285"/>
        <v>40</v>
      </c>
      <c r="AG250" s="513">
        <f t="shared" si="277"/>
        <v>19</v>
      </c>
      <c r="AI250" s="510" t="s">
        <v>176</v>
      </c>
      <c r="AJ250" s="511">
        <v>0</v>
      </c>
      <c r="AK250" s="512">
        <v>2</v>
      </c>
      <c r="AL250" s="513">
        <f t="shared" si="278"/>
        <v>-2</v>
      </c>
      <c r="AM250" s="516">
        <v>0</v>
      </c>
      <c r="AN250" s="516">
        <v>4</v>
      </c>
      <c r="AO250" s="513">
        <f t="shared" si="279"/>
        <v>-4</v>
      </c>
      <c r="AP250" s="516">
        <v>37</v>
      </c>
      <c r="AQ250" s="516">
        <v>31</v>
      </c>
      <c r="AR250" s="513">
        <f t="shared" si="280"/>
        <v>6</v>
      </c>
      <c r="AS250" s="516">
        <v>0</v>
      </c>
      <c r="AT250" s="516">
        <v>0</v>
      </c>
      <c r="AU250" s="513">
        <f t="shared" si="281"/>
        <v>0</v>
      </c>
      <c r="AV250" s="514">
        <f t="shared" si="286"/>
        <v>37</v>
      </c>
      <c r="AW250" s="515">
        <f t="shared" si="286"/>
        <v>37</v>
      </c>
      <c r="AX250" s="513">
        <f t="shared" si="282"/>
        <v>0</v>
      </c>
      <c r="AZ250" s="801" t="s">
        <v>441</v>
      </c>
      <c r="BA250" s="785">
        <v>0</v>
      </c>
      <c r="BB250" s="785">
        <v>1</v>
      </c>
      <c r="BC250" s="786">
        <f t="shared" si="287"/>
        <v>-1</v>
      </c>
      <c r="BD250" s="785">
        <v>2</v>
      </c>
      <c r="BE250" s="785">
        <v>14</v>
      </c>
      <c r="BF250" s="786">
        <f t="shared" si="288"/>
        <v>-12</v>
      </c>
      <c r="BG250" s="785">
        <v>9</v>
      </c>
      <c r="BH250" s="785">
        <v>14</v>
      </c>
      <c r="BI250" s="786">
        <f t="shared" si="289"/>
        <v>-5</v>
      </c>
      <c r="BJ250" s="785">
        <v>1</v>
      </c>
      <c r="BK250" s="785">
        <v>0</v>
      </c>
      <c r="BL250" s="786">
        <f t="shared" si="291"/>
        <v>1</v>
      </c>
      <c r="BM250" s="790">
        <f t="shared" si="283"/>
        <v>12</v>
      </c>
      <c r="BN250" s="791">
        <f t="shared" si="283"/>
        <v>29</v>
      </c>
      <c r="BO250" s="786">
        <f t="shared" si="290"/>
        <v>-17</v>
      </c>
    </row>
    <row r="251" spans="1:67" ht="11.25" customHeight="1">
      <c r="A251" s="482" t="s">
        <v>177</v>
      </c>
      <c r="B251" s="511">
        <v>0</v>
      </c>
      <c r="C251" s="512">
        <v>3</v>
      </c>
      <c r="D251" s="513">
        <f t="shared" si="268"/>
        <v>-3</v>
      </c>
      <c r="E251" s="516">
        <v>3</v>
      </c>
      <c r="F251" s="516">
        <v>11</v>
      </c>
      <c r="G251" s="513">
        <f t="shared" si="269"/>
        <v>-8</v>
      </c>
      <c r="H251" s="516">
        <v>25</v>
      </c>
      <c r="I251" s="516">
        <v>23</v>
      </c>
      <c r="J251" s="513">
        <f t="shared" si="270"/>
        <v>2</v>
      </c>
      <c r="K251" s="516">
        <v>0</v>
      </c>
      <c r="L251" s="516">
        <v>1</v>
      </c>
      <c r="M251" s="513">
        <f t="shared" si="271"/>
        <v>-1</v>
      </c>
      <c r="N251" s="514">
        <f t="shared" si="284"/>
        <v>28</v>
      </c>
      <c r="O251" s="515">
        <f t="shared" si="284"/>
        <v>38</v>
      </c>
      <c r="P251" s="513">
        <f t="shared" si="272"/>
        <v>-10</v>
      </c>
      <c r="Q251" s="245"/>
      <c r="R251" s="510" t="s">
        <v>177</v>
      </c>
      <c r="S251" s="511">
        <v>0</v>
      </c>
      <c r="T251" s="512">
        <v>3</v>
      </c>
      <c r="U251" s="513">
        <f t="shared" si="273"/>
        <v>-3</v>
      </c>
      <c r="V251" s="516">
        <v>1</v>
      </c>
      <c r="W251" s="516">
        <v>3</v>
      </c>
      <c r="X251" s="513">
        <f t="shared" si="274"/>
        <v>-2</v>
      </c>
      <c r="Y251" s="516">
        <v>20</v>
      </c>
      <c r="Z251" s="516">
        <v>9</v>
      </c>
      <c r="AA251" s="513">
        <f t="shared" si="275"/>
        <v>11</v>
      </c>
      <c r="AB251" s="516">
        <v>0</v>
      </c>
      <c r="AC251" s="516">
        <v>0</v>
      </c>
      <c r="AD251" s="513">
        <f t="shared" si="276"/>
        <v>0</v>
      </c>
      <c r="AE251" s="514">
        <f t="shared" si="285"/>
        <v>21</v>
      </c>
      <c r="AF251" s="515">
        <f t="shared" si="285"/>
        <v>15</v>
      </c>
      <c r="AG251" s="513">
        <f t="shared" si="277"/>
        <v>6</v>
      </c>
      <c r="AI251" s="510" t="s">
        <v>177</v>
      </c>
      <c r="AJ251" s="511">
        <v>1</v>
      </c>
      <c r="AK251" s="512">
        <v>1</v>
      </c>
      <c r="AL251" s="513">
        <f t="shared" si="278"/>
        <v>0</v>
      </c>
      <c r="AM251" s="516">
        <v>3</v>
      </c>
      <c r="AN251" s="516">
        <v>1</v>
      </c>
      <c r="AO251" s="513">
        <f t="shared" si="279"/>
        <v>2</v>
      </c>
      <c r="AP251" s="516">
        <v>21</v>
      </c>
      <c r="AQ251" s="516">
        <v>12</v>
      </c>
      <c r="AR251" s="513">
        <f t="shared" si="280"/>
        <v>9</v>
      </c>
      <c r="AS251" s="516">
        <v>2</v>
      </c>
      <c r="AT251" s="516">
        <v>0</v>
      </c>
      <c r="AU251" s="513">
        <f t="shared" si="281"/>
        <v>2</v>
      </c>
      <c r="AV251" s="514">
        <f t="shared" si="286"/>
        <v>27</v>
      </c>
      <c r="AW251" s="515">
        <f t="shared" si="286"/>
        <v>14</v>
      </c>
      <c r="AX251" s="513">
        <f t="shared" si="282"/>
        <v>13</v>
      </c>
      <c r="AZ251" s="800" t="s">
        <v>442</v>
      </c>
      <c r="BA251" s="23">
        <v>0</v>
      </c>
      <c r="BB251" s="23">
        <v>2</v>
      </c>
      <c r="BC251" s="787">
        <f t="shared" si="287"/>
        <v>-2</v>
      </c>
      <c r="BD251" s="23">
        <v>0</v>
      </c>
      <c r="BE251" s="23">
        <v>0</v>
      </c>
      <c r="BF251" s="787">
        <f t="shared" si="288"/>
        <v>0</v>
      </c>
      <c r="BG251" s="23">
        <v>4</v>
      </c>
      <c r="BH251" s="23">
        <v>0</v>
      </c>
      <c r="BI251" s="787">
        <f t="shared" si="289"/>
        <v>4</v>
      </c>
      <c r="BJ251" s="23">
        <v>0</v>
      </c>
      <c r="BK251" s="23">
        <v>0</v>
      </c>
      <c r="BL251" s="787">
        <f t="shared" si="291"/>
        <v>0</v>
      </c>
      <c r="BM251" s="788">
        <f t="shared" si="283"/>
        <v>4</v>
      </c>
      <c r="BN251" s="789">
        <f t="shared" si="283"/>
        <v>2</v>
      </c>
      <c r="BO251" s="787">
        <f t="shared" si="290"/>
        <v>2</v>
      </c>
    </row>
    <row r="252" spans="1:67" ht="11.25" customHeight="1">
      <c r="A252" s="484" t="s">
        <v>178</v>
      </c>
      <c r="B252" s="481">
        <v>1</v>
      </c>
      <c r="C252" s="208">
        <v>0</v>
      </c>
      <c r="D252" s="480">
        <f t="shared" si="268"/>
        <v>1</v>
      </c>
      <c r="E252" s="94">
        <v>2</v>
      </c>
      <c r="F252" s="94">
        <v>1</v>
      </c>
      <c r="G252" s="480">
        <f t="shared" si="269"/>
        <v>1</v>
      </c>
      <c r="H252" s="94">
        <v>5</v>
      </c>
      <c r="I252" s="94">
        <v>16</v>
      </c>
      <c r="J252" s="480">
        <f t="shared" si="270"/>
        <v>-11</v>
      </c>
      <c r="K252" s="94">
        <v>0</v>
      </c>
      <c r="L252" s="94">
        <v>0</v>
      </c>
      <c r="M252" s="480">
        <f t="shared" si="271"/>
        <v>0</v>
      </c>
      <c r="N252" s="484">
        <f t="shared" si="284"/>
        <v>8</v>
      </c>
      <c r="O252" s="485">
        <f t="shared" si="284"/>
        <v>17</v>
      </c>
      <c r="P252" s="480">
        <f t="shared" si="272"/>
        <v>-9</v>
      </c>
      <c r="Q252" s="245"/>
      <c r="R252" s="138" t="s">
        <v>178</v>
      </c>
      <c r="S252" s="481">
        <v>0</v>
      </c>
      <c r="T252" s="208">
        <v>0</v>
      </c>
      <c r="U252" s="480">
        <f t="shared" si="273"/>
        <v>0</v>
      </c>
      <c r="V252" s="94">
        <v>0</v>
      </c>
      <c r="W252" s="94">
        <v>4</v>
      </c>
      <c r="X252" s="480">
        <f t="shared" si="274"/>
        <v>-4</v>
      </c>
      <c r="Y252" s="94">
        <v>3</v>
      </c>
      <c r="Z252" s="94">
        <v>6</v>
      </c>
      <c r="AA252" s="480">
        <f t="shared" si="275"/>
        <v>-3</v>
      </c>
      <c r="AB252" s="94">
        <v>0</v>
      </c>
      <c r="AC252" s="94">
        <v>0</v>
      </c>
      <c r="AD252" s="480">
        <f t="shared" si="276"/>
        <v>0</v>
      </c>
      <c r="AE252" s="484">
        <f t="shared" si="285"/>
        <v>3</v>
      </c>
      <c r="AF252" s="485">
        <f t="shared" si="285"/>
        <v>10</v>
      </c>
      <c r="AG252" s="480">
        <f t="shared" si="277"/>
        <v>-7</v>
      </c>
      <c r="AI252" s="138" t="s">
        <v>178</v>
      </c>
      <c r="AJ252" s="481">
        <v>2</v>
      </c>
      <c r="AK252" s="208">
        <v>0</v>
      </c>
      <c r="AL252" s="480">
        <f t="shared" si="278"/>
        <v>2</v>
      </c>
      <c r="AM252" s="94">
        <v>0</v>
      </c>
      <c r="AN252" s="94">
        <v>0</v>
      </c>
      <c r="AO252" s="480">
        <f t="shared" si="279"/>
        <v>0</v>
      </c>
      <c r="AP252" s="94">
        <v>2</v>
      </c>
      <c r="AQ252" s="94">
        <v>1</v>
      </c>
      <c r="AR252" s="480">
        <f t="shared" si="280"/>
        <v>1</v>
      </c>
      <c r="AS252" s="94">
        <v>0</v>
      </c>
      <c r="AT252" s="94">
        <v>0</v>
      </c>
      <c r="AU252" s="480">
        <f t="shared" si="281"/>
        <v>0</v>
      </c>
      <c r="AV252" s="484">
        <f t="shared" si="286"/>
        <v>4</v>
      </c>
      <c r="AW252" s="485">
        <f t="shared" si="286"/>
        <v>1</v>
      </c>
      <c r="AX252" s="480">
        <f t="shared" si="282"/>
        <v>3</v>
      </c>
      <c r="AZ252" s="800" t="s">
        <v>443</v>
      </c>
      <c r="BA252" s="23">
        <v>0</v>
      </c>
      <c r="BB252" s="23">
        <v>0</v>
      </c>
      <c r="BC252" s="787">
        <f t="shared" si="287"/>
        <v>0</v>
      </c>
      <c r="BD252" s="23">
        <v>0</v>
      </c>
      <c r="BE252" s="23">
        <v>0</v>
      </c>
      <c r="BF252" s="787">
        <f t="shared" si="288"/>
        <v>0</v>
      </c>
      <c r="BG252" s="23">
        <v>2</v>
      </c>
      <c r="BH252" s="23">
        <v>5</v>
      </c>
      <c r="BI252" s="787">
        <f t="shared" si="289"/>
        <v>-3</v>
      </c>
      <c r="BJ252" s="23">
        <v>0</v>
      </c>
      <c r="BK252" s="23">
        <v>0</v>
      </c>
      <c r="BL252" s="787">
        <f t="shared" si="291"/>
        <v>0</v>
      </c>
      <c r="BM252" s="788">
        <f t="shared" si="283"/>
        <v>2</v>
      </c>
      <c r="BN252" s="789">
        <f t="shared" si="283"/>
        <v>5</v>
      </c>
      <c r="BO252" s="787">
        <f t="shared" si="290"/>
        <v>-3</v>
      </c>
    </row>
    <row r="253" spans="1:67" ht="11.25" customHeight="1">
      <c r="A253" s="484" t="s">
        <v>179</v>
      </c>
      <c r="B253" s="481">
        <v>0</v>
      </c>
      <c r="C253" s="208">
        <v>0</v>
      </c>
      <c r="D253" s="480">
        <f t="shared" si="268"/>
        <v>0</v>
      </c>
      <c r="E253" s="94">
        <v>0</v>
      </c>
      <c r="F253" s="94">
        <v>0</v>
      </c>
      <c r="G253" s="480">
        <f t="shared" si="269"/>
        <v>0</v>
      </c>
      <c r="H253" s="94">
        <v>11</v>
      </c>
      <c r="I253" s="94">
        <v>20</v>
      </c>
      <c r="J253" s="480">
        <f t="shared" si="270"/>
        <v>-9</v>
      </c>
      <c r="K253" s="94">
        <v>0</v>
      </c>
      <c r="L253" s="94">
        <v>0</v>
      </c>
      <c r="M253" s="480">
        <f t="shared" si="271"/>
        <v>0</v>
      </c>
      <c r="N253" s="484">
        <f t="shared" si="284"/>
        <v>11</v>
      </c>
      <c r="O253" s="485">
        <f t="shared" si="284"/>
        <v>20</v>
      </c>
      <c r="P253" s="480">
        <f t="shared" si="272"/>
        <v>-9</v>
      </c>
      <c r="R253" s="138" t="s">
        <v>179</v>
      </c>
      <c r="S253" s="481">
        <v>0</v>
      </c>
      <c r="T253" s="208">
        <v>0</v>
      </c>
      <c r="U253" s="480">
        <f t="shared" si="273"/>
        <v>0</v>
      </c>
      <c r="V253" s="94">
        <v>0</v>
      </c>
      <c r="W253" s="94">
        <v>0</v>
      </c>
      <c r="X253" s="480">
        <f t="shared" si="274"/>
        <v>0</v>
      </c>
      <c r="Y253" s="94">
        <v>4</v>
      </c>
      <c r="Z253" s="94">
        <v>7</v>
      </c>
      <c r="AA253" s="480">
        <f t="shared" si="275"/>
        <v>-3</v>
      </c>
      <c r="AB253" s="94">
        <v>0</v>
      </c>
      <c r="AC253" s="94">
        <v>0</v>
      </c>
      <c r="AD253" s="480">
        <f t="shared" si="276"/>
        <v>0</v>
      </c>
      <c r="AE253" s="484">
        <f t="shared" si="285"/>
        <v>4</v>
      </c>
      <c r="AF253" s="485">
        <f t="shared" si="285"/>
        <v>7</v>
      </c>
      <c r="AG253" s="480">
        <f t="shared" si="277"/>
        <v>-3</v>
      </c>
      <c r="AI253" s="138" t="s">
        <v>179</v>
      </c>
      <c r="AJ253" s="481">
        <v>0</v>
      </c>
      <c r="AK253" s="208">
        <v>0</v>
      </c>
      <c r="AL253" s="480">
        <f t="shared" si="278"/>
        <v>0</v>
      </c>
      <c r="AM253" s="94">
        <v>0</v>
      </c>
      <c r="AN253" s="94">
        <v>0</v>
      </c>
      <c r="AO253" s="480">
        <f t="shared" si="279"/>
        <v>0</v>
      </c>
      <c r="AP253" s="94">
        <v>4</v>
      </c>
      <c r="AQ253" s="94">
        <v>6</v>
      </c>
      <c r="AR253" s="480">
        <f t="shared" si="280"/>
        <v>-2</v>
      </c>
      <c r="AS253" s="94">
        <v>0</v>
      </c>
      <c r="AT253" s="94">
        <v>0</v>
      </c>
      <c r="AU253" s="480">
        <f t="shared" si="281"/>
        <v>0</v>
      </c>
      <c r="AV253" s="484">
        <f t="shared" si="286"/>
        <v>4</v>
      </c>
      <c r="AW253" s="485">
        <f t="shared" si="286"/>
        <v>6</v>
      </c>
      <c r="AX253" s="480">
        <f t="shared" si="282"/>
        <v>-2</v>
      </c>
      <c r="AZ253" s="800" t="s">
        <v>444</v>
      </c>
      <c r="BA253" s="23">
        <v>4</v>
      </c>
      <c r="BB253" s="23">
        <v>2</v>
      </c>
      <c r="BC253" s="787">
        <f t="shared" si="287"/>
        <v>2</v>
      </c>
      <c r="BD253" s="23">
        <v>2</v>
      </c>
      <c r="BE253" s="23">
        <v>8</v>
      </c>
      <c r="BF253" s="787">
        <f t="shared" si="288"/>
        <v>-6</v>
      </c>
      <c r="BG253" s="23">
        <v>0</v>
      </c>
      <c r="BH253" s="23">
        <v>1</v>
      </c>
      <c r="BI253" s="787">
        <f t="shared" si="289"/>
        <v>-1</v>
      </c>
      <c r="BJ253" s="23">
        <v>0</v>
      </c>
      <c r="BK253" s="23">
        <v>1</v>
      </c>
      <c r="BL253" s="787">
        <f t="shared" si="291"/>
        <v>-1</v>
      </c>
      <c r="BM253" s="788">
        <f t="shared" si="283"/>
        <v>6</v>
      </c>
      <c r="BN253" s="789">
        <f t="shared" si="283"/>
        <v>12</v>
      </c>
      <c r="BO253" s="787">
        <f t="shared" si="290"/>
        <v>-6</v>
      </c>
    </row>
    <row r="254" spans="1:67" ht="11.25" customHeight="1">
      <c r="A254" s="484" t="s">
        <v>180</v>
      </c>
      <c r="B254" s="481">
        <v>5</v>
      </c>
      <c r="C254" s="208">
        <v>19</v>
      </c>
      <c r="D254" s="480">
        <f t="shared" si="268"/>
        <v>-14</v>
      </c>
      <c r="E254" s="94">
        <v>1</v>
      </c>
      <c r="F254" s="94">
        <v>9</v>
      </c>
      <c r="G254" s="480">
        <f t="shared" si="269"/>
        <v>-8</v>
      </c>
      <c r="H254" s="94">
        <v>8</v>
      </c>
      <c r="I254" s="94">
        <v>11</v>
      </c>
      <c r="J254" s="480">
        <f t="shared" si="270"/>
        <v>-3</v>
      </c>
      <c r="K254" s="94">
        <v>1</v>
      </c>
      <c r="L254" s="94">
        <v>0</v>
      </c>
      <c r="M254" s="480">
        <f t="shared" si="271"/>
        <v>1</v>
      </c>
      <c r="N254" s="484">
        <f t="shared" si="284"/>
        <v>15</v>
      </c>
      <c r="O254" s="485">
        <f t="shared" si="284"/>
        <v>39</v>
      </c>
      <c r="P254" s="480">
        <f t="shared" si="272"/>
        <v>-24</v>
      </c>
      <c r="R254" s="138" t="s">
        <v>180</v>
      </c>
      <c r="S254" s="481">
        <v>3</v>
      </c>
      <c r="T254" s="208">
        <v>5</v>
      </c>
      <c r="U254" s="480">
        <f t="shared" si="273"/>
        <v>-2</v>
      </c>
      <c r="V254" s="94">
        <v>1</v>
      </c>
      <c r="W254" s="94">
        <v>2</v>
      </c>
      <c r="X254" s="480">
        <f t="shared" si="274"/>
        <v>-1</v>
      </c>
      <c r="Y254" s="94">
        <v>9</v>
      </c>
      <c r="Z254" s="94">
        <v>1</v>
      </c>
      <c r="AA254" s="480">
        <f t="shared" si="275"/>
        <v>8</v>
      </c>
      <c r="AB254" s="94">
        <v>0</v>
      </c>
      <c r="AC254" s="94">
        <v>0</v>
      </c>
      <c r="AD254" s="480">
        <f t="shared" si="276"/>
        <v>0</v>
      </c>
      <c r="AE254" s="484">
        <f t="shared" si="285"/>
        <v>13</v>
      </c>
      <c r="AF254" s="485">
        <f t="shared" si="285"/>
        <v>8</v>
      </c>
      <c r="AG254" s="480">
        <f t="shared" si="277"/>
        <v>5</v>
      </c>
      <c r="AI254" s="138" t="s">
        <v>180</v>
      </c>
      <c r="AJ254" s="481">
        <v>1</v>
      </c>
      <c r="AK254" s="208">
        <v>4</v>
      </c>
      <c r="AL254" s="480">
        <f t="shared" si="278"/>
        <v>-3</v>
      </c>
      <c r="AM254" s="94">
        <v>1</v>
      </c>
      <c r="AN254" s="94">
        <v>1</v>
      </c>
      <c r="AO254" s="480">
        <f t="shared" si="279"/>
        <v>0</v>
      </c>
      <c r="AP254" s="94">
        <v>5</v>
      </c>
      <c r="AQ254" s="94">
        <v>3</v>
      </c>
      <c r="AR254" s="480">
        <f t="shared" si="280"/>
        <v>2</v>
      </c>
      <c r="AS254" s="94">
        <v>0</v>
      </c>
      <c r="AT254" s="94">
        <v>0</v>
      </c>
      <c r="AU254" s="480">
        <f t="shared" si="281"/>
        <v>0</v>
      </c>
      <c r="AV254" s="484">
        <f t="shared" si="286"/>
        <v>7</v>
      </c>
      <c r="AW254" s="485">
        <f t="shared" si="286"/>
        <v>8</v>
      </c>
      <c r="AX254" s="480">
        <f t="shared" si="282"/>
        <v>-1</v>
      </c>
      <c r="AZ254" s="800" t="s">
        <v>445</v>
      </c>
      <c r="BA254" s="23">
        <v>0</v>
      </c>
      <c r="BB254" s="23">
        <v>0</v>
      </c>
      <c r="BC254" s="787">
        <f t="shared" si="287"/>
        <v>0</v>
      </c>
      <c r="BD254" s="23">
        <v>0</v>
      </c>
      <c r="BE254" s="23">
        <v>3</v>
      </c>
      <c r="BF254" s="787">
        <f t="shared" si="288"/>
        <v>-3</v>
      </c>
      <c r="BG254" s="23">
        <v>2</v>
      </c>
      <c r="BH254" s="23">
        <v>1</v>
      </c>
      <c r="BI254" s="787">
        <f t="shared" si="289"/>
        <v>1</v>
      </c>
      <c r="BJ254" s="23">
        <v>1</v>
      </c>
      <c r="BK254" s="23">
        <v>0</v>
      </c>
      <c r="BL254" s="787">
        <f t="shared" si="291"/>
        <v>1</v>
      </c>
      <c r="BM254" s="788">
        <f t="shared" si="283"/>
        <v>3</v>
      </c>
      <c r="BN254" s="789">
        <f t="shared" si="283"/>
        <v>4</v>
      </c>
      <c r="BO254" s="787">
        <f t="shared" si="290"/>
        <v>-1</v>
      </c>
    </row>
    <row r="255" spans="1:67" ht="11.25" customHeight="1">
      <c r="A255" s="484" t="s">
        <v>181</v>
      </c>
      <c r="B255" s="481">
        <v>0</v>
      </c>
      <c r="C255" s="208">
        <v>1</v>
      </c>
      <c r="D255" s="480">
        <f t="shared" si="268"/>
        <v>-1</v>
      </c>
      <c r="E255" s="94">
        <v>0</v>
      </c>
      <c r="F255" s="94">
        <v>0</v>
      </c>
      <c r="G255" s="480">
        <f t="shared" si="269"/>
        <v>0</v>
      </c>
      <c r="H255" s="94">
        <v>0</v>
      </c>
      <c r="I255" s="94">
        <v>0</v>
      </c>
      <c r="J255" s="480">
        <f t="shared" si="270"/>
        <v>0</v>
      </c>
      <c r="K255" s="94">
        <v>0</v>
      </c>
      <c r="L255" s="94">
        <v>0</v>
      </c>
      <c r="M255" s="480">
        <f t="shared" si="271"/>
        <v>0</v>
      </c>
      <c r="N255" s="484">
        <f t="shared" si="284"/>
        <v>0</v>
      </c>
      <c r="O255" s="485">
        <f t="shared" si="284"/>
        <v>1</v>
      </c>
      <c r="P255" s="480">
        <f t="shared" si="272"/>
        <v>-1</v>
      </c>
      <c r="R255" s="138" t="s">
        <v>181</v>
      </c>
      <c r="S255" s="481">
        <v>0</v>
      </c>
      <c r="T255" s="208">
        <v>0</v>
      </c>
      <c r="U255" s="480">
        <f t="shared" si="273"/>
        <v>0</v>
      </c>
      <c r="V255" s="94">
        <v>0</v>
      </c>
      <c r="W255" s="94">
        <v>0</v>
      </c>
      <c r="X255" s="480">
        <f t="shared" si="274"/>
        <v>0</v>
      </c>
      <c r="Y255" s="94">
        <v>0</v>
      </c>
      <c r="Z255" s="94">
        <v>0</v>
      </c>
      <c r="AA255" s="480">
        <f t="shared" si="275"/>
        <v>0</v>
      </c>
      <c r="AB255" s="94">
        <v>0</v>
      </c>
      <c r="AC255" s="94">
        <v>0</v>
      </c>
      <c r="AD255" s="480">
        <f t="shared" si="276"/>
        <v>0</v>
      </c>
      <c r="AE255" s="484">
        <f t="shared" si="285"/>
        <v>0</v>
      </c>
      <c r="AF255" s="485">
        <f t="shared" si="285"/>
        <v>0</v>
      </c>
      <c r="AG255" s="480">
        <f t="shared" si="277"/>
        <v>0</v>
      </c>
      <c r="AI255" s="138" t="s">
        <v>181</v>
      </c>
      <c r="AJ255" s="481">
        <v>0</v>
      </c>
      <c r="AK255" s="208">
        <v>0</v>
      </c>
      <c r="AL255" s="480">
        <f t="shared" si="278"/>
        <v>0</v>
      </c>
      <c r="AM255" s="94">
        <v>0</v>
      </c>
      <c r="AN255" s="94">
        <v>0</v>
      </c>
      <c r="AO255" s="480">
        <f t="shared" si="279"/>
        <v>0</v>
      </c>
      <c r="AP255" s="94">
        <v>0</v>
      </c>
      <c r="AQ255" s="94">
        <v>0</v>
      </c>
      <c r="AR255" s="480">
        <f t="shared" si="280"/>
        <v>0</v>
      </c>
      <c r="AS255" s="94">
        <v>0</v>
      </c>
      <c r="AT255" s="94">
        <v>0</v>
      </c>
      <c r="AU255" s="480">
        <f t="shared" si="281"/>
        <v>0</v>
      </c>
      <c r="AV255" s="484">
        <f t="shared" si="286"/>
        <v>0</v>
      </c>
      <c r="AW255" s="485">
        <f t="shared" si="286"/>
        <v>0</v>
      </c>
      <c r="AX255" s="480">
        <f t="shared" si="282"/>
        <v>0</v>
      </c>
      <c r="AZ255" s="800" t="s">
        <v>446</v>
      </c>
      <c r="BA255" s="23">
        <v>2</v>
      </c>
      <c r="BB255" s="23">
        <v>0</v>
      </c>
      <c r="BC255" s="787">
        <f t="shared" si="287"/>
        <v>2</v>
      </c>
      <c r="BD255" s="23">
        <v>0</v>
      </c>
      <c r="BE255" s="23">
        <v>4</v>
      </c>
      <c r="BF255" s="787">
        <f t="shared" si="288"/>
        <v>-4</v>
      </c>
      <c r="BG255" s="23">
        <v>4</v>
      </c>
      <c r="BH255" s="23">
        <v>4</v>
      </c>
      <c r="BI255" s="787">
        <f t="shared" si="289"/>
        <v>0</v>
      </c>
      <c r="BJ255" s="23">
        <v>0</v>
      </c>
      <c r="BK255" s="23">
        <v>1</v>
      </c>
      <c r="BL255" s="787">
        <f t="shared" si="291"/>
        <v>-1</v>
      </c>
      <c r="BM255" s="788">
        <f t="shared" si="283"/>
        <v>6</v>
      </c>
      <c r="BN255" s="789">
        <f t="shared" si="283"/>
        <v>9</v>
      </c>
      <c r="BO255" s="787">
        <f t="shared" si="290"/>
        <v>-3</v>
      </c>
    </row>
    <row r="256" spans="1:67" ht="11.25" customHeight="1">
      <c r="A256" s="484" t="s">
        <v>182</v>
      </c>
      <c r="B256" s="481">
        <v>0</v>
      </c>
      <c r="C256" s="208">
        <v>0</v>
      </c>
      <c r="D256" s="480">
        <f t="shared" si="268"/>
        <v>0</v>
      </c>
      <c r="E256" s="94">
        <v>0</v>
      </c>
      <c r="F256" s="94">
        <v>0</v>
      </c>
      <c r="G256" s="480">
        <f t="shared" si="269"/>
        <v>0</v>
      </c>
      <c r="H256" s="94">
        <v>0</v>
      </c>
      <c r="I256" s="94">
        <v>0</v>
      </c>
      <c r="J256" s="480">
        <f t="shared" si="270"/>
        <v>0</v>
      </c>
      <c r="K256" s="94">
        <v>0</v>
      </c>
      <c r="L256" s="94">
        <v>2</v>
      </c>
      <c r="M256" s="480">
        <f t="shared" si="271"/>
        <v>-2</v>
      </c>
      <c r="N256" s="484">
        <f t="shared" si="284"/>
        <v>0</v>
      </c>
      <c r="O256" s="485">
        <f t="shared" si="284"/>
        <v>2</v>
      </c>
      <c r="P256" s="480">
        <f t="shared" si="272"/>
        <v>-2</v>
      </c>
      <c r="R256" s="138" t="s">
        <v>182</v>
      </c>
      <c r="S256" s="481">
        <v>0</v>
      </c>
      <c r="T256" s="208">
        <v>0</v>
      </c>
      <c r="U256" s="480">
        <f t="shared" si="273"/>
        <v>0</v>
      </c>
      <c r="V256" s="94">
        <v>0</v>
      </c>
      <c r="W256" s="94">
        <v>0</v>
      </c>
      <c r="X256" s="480">
        <f t="shared" si="274"/>
        <v>0</v>
      </c>
      <c r="Y256" s="94">
        <v>0</v>
      </c>
      <c r="Z256" s="94">
        <v>0</v>
      </c>
      <c r="AA256" s="480">
        <f t="shared" si="275"/>
        <v>0</v>
      </c>
      <c r="AB256" s="94">
        <v>0</v>
      </c>
      <c r="AC256" s="94">
        <v>1</v>
      </c>
      <c r="AD256" s="480">
        <f t="shared" si="276"/>
        <v>-1</v>
      </c>
      <c r="AE256" s="484">
        <f t="shared" si="285"/>
        <v>0</v>
      </c>
      <c r="AF256" s="485">
        <f t="shared" si="285"/>
        <v>1</v>
      </c>
      <c r="AG256" s="480">
        <f t="shared" si="277"/>
        <v>-1</v>
      </c>
      <c r="AI256" s="138" t="s">
        <v>182</v>
      </c>
      <c r="AJ256" s="481">
        <v>0</v>
      </c>
      <c r="AK256" s="208">
        <v>0</v>
      </c>
      <c r="AL256" s="480">
        <f t="shared" si="278"/>
        <v>0</v>
      </c>
      <c r="AM256" s="94">
        <v>0</v>
      </c>
      <c r="AN256" s="94">
        <v>0</v>
      </c>
      <c r="AO256" s="480">
        <f t="shared" si="279"/>
        <v>0</v>
      </c>
      <c r="AP256" s="94">
        <v>0</v>
      </c>
      <c r="AQ256" s="94">
        <v>0</v>
      </c>
      <c r="AR256" s="480">
        <f t="shared" si="280"/>
        <v>0</v>
      </c>
      <c r="AS256" s="94">
        <v>0</v>
      </c>
      <c r="AT256" s="94">
        <v>0</v>
      </c>
      <c r="AU256" s="480">
        <f t="shared" si="281"/>
        <v>0</v>
      </c>
      <c r="AV256" s="484">
        <f t="shared" si="286"/>
        <v>0</v>
      </c>
      <c r="AW256" s="485">
        <f t="shared" si="286"/>
        <v>0</v>
      </c>
      <c r="AX256" s="480">
        <f t="shared" si="282"/>
        <v>0</v>
      </c>
      <c r="AZ256" s="800" t="s">
        <v>451</v>
      </c>
      <c r="BA256" s="23">
        <v>0</v>
      </c>
      <c r="BB256" s="23">
        <v>0</v>
      </c>
      <c r="BC256" s="787">
        <f t="shared" si="287"/>
        <v>0</v>
      </c>
      <c r="BD256" s="23">
        <v>0</v>
      </c>
      <c r="BE256" s="23">
        <v>0</v>
      </c>
      <c r="BF256" s="787">
        <f t="shared" si="288"/>
        <v>0</v>
      </c>
      <c r="BG256" s="23">
        <v>0</v>
      </c>
      <c r="BH256" s="23">
        <v>0</v>
      </c>
      <c r="BI256" s="787">
        <f t="shared" si="289"/>
        <v>0</v>
      </c>
      <c r="BJ256" s="23">
        <v>0</v>
      </c>
      <c r="BK256" s="23">
        <v>0</v>
      </c>
      <c r="BL256" s="787">
        <f t="shared" si="291"/>
        <v>0</v>
      </c>
      <c r="BM256" s="788">
        <f t="shared" si="283"/>
        <v>0</v>
      </c>
      <c r="BN256" s="789">
        <f t="shared" si="283"/>
        <v>0</v>
      </c>
      <c r="BO256" s="787">
        <f t="shared" si="290"/>
        <v>0</v>
      </c>
    </row>
    <row r="257" spans="1:67" ht="11.25" customHeight="1">
      <c r="A257" s="484" t="s">
        <v>183</v>
      </c>
      <c r="B257" s="530">
        <v>0</v>
      </c>
      <c r="C257" s="241">
        <v>3</v>
      </c>
      <c r="D257" s="480">
        <f t="shared" si="268"/>
        <v>-3</v>
      </c>
      <c r="E257" s="690">
        <v>2</v>
      </c>
      <c r="F257" s="690">
        <v>3</v>
      </c>
      <c r="G257" s="480">
        <f t="shared" si="269"/>
        <v>-1</v>
      </c>
      <c r="H257" s="94">
        <v>14</v>
      </c>
      <c r="I257" s="94">
        <v>14</v>
      </c>
      <c r="J257" s="480">
        <f t="shared" si="270"/>
        <v>0</v>
      </c>
      <c r="K257" s="94">
        <v>1</v>
      </c>
      <c r="L257" s="94">
        <v>0</v>
      </c>
      <c r="M257" s="480">
        <f t="shared" si="271"/>
        <v>1</v>
      </c>
      <c r="N257" s="484">
        <f t="shared" si="284"/>
        <v>17</v>
      </c>
      <c r="O257" s="485">
        <f t="shared" si="284"/>
        <v>20</v>
      </c>
      <c r="P257" s="480">
        <f t="shared" si="272"/>
        <v>-3</v>
      </c>
      <c r="R257" s="138" t="s">
        <v>183</v>
      </c>
      <c r="S257" s="530">
        <v>0</v>
      </c>
      <c r="T257" s="241">
        <v>2</v>
      </c>
      <c r="U257" s="480">
        <f t="shared" si="273"/>
        <v>-2</v>
      </c>
      <c r="V257" s="690">
        <v>0</v>
      </c>
      <c r="W257" s="690">
        <v>1</v>
      </c>
      <c r="X257" s="480">
        <f t="shared" si="274"/>
        <v>-1</v>
      </c>
      <c r="Y257" s="94">
        <v>7</v>
      </c>
      <c r="Z257" s="94">
        <v>5</v>
      </c>
      <c r="AA257" s="480">
        <f t="shared" si="275"/>
        <v>2</v>
      </c>
      <c r="AB257" s="94">
        <v>0</v>
      </c>
      <c r="AC257" s="94">
        <v>0</v>
      </c>
      <c r="AD257" s="480">
        <f t="shared" si="276"/>
        <v>0</v>
      </c>
      <c r="AE257" s="484">
        <f t="shared" si="285"/>
        <v>7</v>
      </c>
      <c r="AF257" s="485">
        <f t="shared" si="285"/>
        <v>8</v>
      </c>
      <c r="AG257" s="480">
        <f t="shared" si="277"/>
        <v>-1</v>
      </c>
      <c r="AI257" s="138" t="s">
        <v>183</v>
      </c>
      <c r="AJ257" s="530">
        <v>2</v>
      </c>
      <c r="AK257" s="241">
        <v>0</v>
      </c>
      <c r="AL257" s="480">
        <f t="shared" si="278"/>
        <v>2</v>
      </c>
      <c r="AM257" s="690">
        <v>0</v>
      </c>
      <c r="AN257" s="690">
        <v>2</v>
      </c>
      <c r="AO257" s="480">
        <f t="shared" si="279"/>
        <v>-2</v>
      </c>
      <c r="AP257" s="94">
        <v>8</v>
      </c>
      <c r="AQ257" s="94">
        <v>3</v>
      </c>
      <c r="AR257" s="480">
        <f t="shared" si="280"/>
        <v>5</v>
      </c>
      <c r="AS257" s="94">
        <v>0</v>
      </c>
      <c r="AT257" s="94">
        <v>0</v>
      </c>
      <c r="AU257" s="480">
        <f t="shared" si="281"/>
        <v>0</v>
      </c>
      <c r="AV257" s="484">
        <f t="shared" si="286"/>
        <v>10</v>
      </c>
      <c r="AW257" s="485">
        <f t="shared" si="286"/>
        <v>5</v>
      </c>
      <c r="AX257" s="480">
        <f t="shared" si="282"/>
        <v>5</v>
      </c>
      <c r="AZ257" s="800" t="s">
        <v>447</v>
      </c>
      <c r="BA257" s="23">
        <v>0</v>
      </c>
      <c r="BB257" s="23">
        <v>0</v>
      </c>
      <c r="BC257" s="787">
        <f t="shared" si="287"/>
        <v>0</v>
      </c>
      <c r="BD257" s="23">
        <v>0</v>
      </c>
      <c r="BE257" s="23">
        <v>0</v>
      </c>
      <c r="BF257" s="787">
        <f t="shared" si="288"/>
        <v>0</v>
      </c>
      <c r="BG257" s="23">
        <v>0</v>
      </c>
      <c r="BH257" s="23">
        <v>0</v>
      </c>
      <c r="BI257" s="787">
        <f t="shared" si="289"/>
        <v>0</v>
      </c>
      <c r="BJ257" s="23">
        <v>0</v>
      </c>
      <c r="BK257" s="23">
        <v>0</v>
      </c>
      <c r="BL257" s="787">
        <f t="shared" si="291"/>
        <v>0</v>
      </c>
      <c r="BM257" s="788">
        <f t="shared" si="283"/>
        <v>0</v>
      </c>
      <c r="BN257" s="789">
        <f t="shared" si="283"/>
        <v>0</v>
      </c>
      <c r="BO257" s="787">
        <f t="shared" si="290"/>
        <v>0</v>
      </c>
    </row>
    <row r="258" spans="1:67" ht="11.25" customHeight="1">
      <c r="A258" s="482" t="s">
        <v>184</v>
      </c>
      <c r="B258" s="511">
        <f>SUM(B252:B257)</f>
        <v>6</v>
      </c>
      <c r="C258" s="512">
        <f>SUM(C252:C257)</f>
        <v>23</v>
      </c>
      <c r="D258" s="513">
        <f t="shared" si="268"/>
        <v>-17</v>
      </c>
      <c r="E258" s="511">
        <f>SUM(E252:E257)</f>
        <v>5</v>
      </c>
      <c r="F258" s="512">
        <f>SUM(F252:F257)</f>
        <v>13</v>
      </c>
      <c r="G258" s="513">
        <f t="shared" si="269"/>
        <v>-8</v>
      </c>
      <c r="H258" s="511">
        <f>SUM(H252:H257)</f>
        <v>38</v>
      </c>
      <c r="I258" s="512">
        <f>SUM(I252:I257)</f>
        <v>61</v>
      </c>
      <c r="J258" s="513">
        <f t="shared" si="270"/>
        <v>-23</v>
      </c>
      <c r="K258" s="511">
        <f>SUM(K252:K257)</f>
        <v>2</v>
      </c>
      <c r="L258" s="512">
        <f>SUM(L252:L257)</f>
        <v>2</v>
      </c>
      <c r="M258" s="513">
        <f t="shared" si="271"/>
        <v>0</v>
      </c>
      <c r="N258" s="514">
        <f t="shared" si="284"/>
        <v>51</v>
      </c>
      <c r="O258" s="515">
        <f t="shared" si="284"/>
        <v>99</v>
      </c>
      <c r="P258" s="513">
        <f t="shared" si="272"/>
        <v>-48</v>
      </c>
      <c r="R258" s="510" t="s">
        <v>184</v>
      </c>
      <c r="S258" s="511">
        <f>SUM(S252:S257)</f>
        <v>3</v>
      </c>
      <c r="T258" s="512">
        <f>SUM(T252:T257)</f>
        <v>7</v>
      </c>
      <c r="U258" s="513">
        <f t="shared" si="273"/>
        <v>-4</v>
      </c>
      <c r="V258" s="511">
        <f>SUM(V252:V257)</f>
        <v>1</v>
      </c>
      <c r="W258" s="512">
        <f>SUM(W252:W257)</f>
        <v>7</v>
      </c>
      <c r="X258" s="513">
        <f t="shared" si="274"/>
        <v>-6</v>
      </c>
      <c r="Y258" s="511">
        <f>SUM(Y252:Y257)</f>
        <v>23</v>
      </c>
      <c r="Z258" s="512">
        <f>SUM(Z252:Z257)</f>
        <v>19</v>
      </c>
      <c r="AA258" s="513">
        <f t="shared" si="275"/>
        <v>4</v>
      </c>
      <c r="AB258" s="511">
        <f>SUM(AB252:AB257)</f>
        <v>0</v>
      </c>
      <c r="AC258" s="512">
        <f>SUM(AC252:AC257)</f>
        <v>1</v>
      </c>
      <c r="AD258" s="513">
        <f t="shared" si="276"/>
        <v>-1</v>
      </c>
      <c r="AE258" s="514">
        <f t="shared" si="285"/>
        <v>27</v>
      </c>
      <c r="AF258" s="515">
        <f t="shared" si="285"/>
        <v>34</v>
      </c>
      <c r="AG258" s="513">
        <f t="shared" si="277"/>
        <v>-7</v>
      </c>
      <c r="AI258" s="510" t="s">
        <v>184</v>
      </c>
      <c r="AJ258" s="511">
        <f>SUM(AJ252:AJ257)</f>
        <v>5</v>
      </c>
      <c r="AK258" s="512">
        <f>SUM(AK252:AK257)</f>
        <v>4</v>
      </c>
      <c r="AL258" s="513">
        <f t="shared" si="278"/>
        <v>1</v>
      </c>
      <c r="AM258" s="511">
        <f>SUM(AM252:AM257)</f>
        <v>1</v>
      </c>
      <c r="AN258" s="512">
        <f>SUM(AN252:AN257)</f>
        <v>3</v>
      </c>
      <c r="AO258" s="513">
        <f t="shared" si="279"/>
        <v>-2</v>
      </c>
      <c r="AP258" s="511">
        <f>SUM(AP252:AP257)</f>
        <v>19</v>
      </c>
      <c r="AQ258" s="512">
        <f>SUM(AQ252:AQ257)</f>
        <v>13</v>
      </c>
      <c r="AR258" s="513">
        <f t="shared" si="280"/>
        <v>6</v>
      </c>
      <c r="AS258" s="511">
        <f>SUM(AS252:AS257)</f>
        <v>0</v>
      </c>
      <c r="AT258" s="512">
        <f>SUM(AT252:AT257)</f>
        <v>0</v>
      </c>
      <c r="AU258" s="513">
        <f t="shared" si="281"/>
        <v>0</v>
      </c>
      <c r="AV258" s="514">
        <f t="shared" si="286"/>
        <v>25</v>
      </c>
      <c r="AW258" s="515">
        <f t="shared" si="286"/>
        <v>20</v>
      </c>
      <c r="AX258" s="513">
        <f t="shared" si="282"/>
        <v>5</v>
      </c>
      <c r="AZ258" s="800" t="s">
        <v>448</v>
      </c>
      <c r="BA258" s="23">
        <v>0</v>
      </c>
      <c r="BB258" s="23">
        <v>0</v>
      </c>
      <c r="BC258" s="787">
        <f t="shared" si="287"/>
        <v>0</v>
      </c>
      <c r="BD258" s="23">
        <v>0</v>
      </c>
      <c r="BE258" s="23">
        <v>1</v>
      </c>
      <c r="BF258" s="787">
        <f t="shared" si="288"/>
        <v>-1</v>
      </c>
      <c r="BG258" s="23">
        <v>0</v>
      </c>
      <c r="BH258" s="23">
        <v>0</v>
      </c>
      <c r="BI258" s="787">
        <f t="shared" si="289"/>
        <v>0</v>
      </c>
      <c r="BJ258" s="23">
        <v>0</v>
      </c>
      <c r="BK258" s="23">
        <v>0</v>
      </c>
      <c r="BL258" s="787">
        <f t="shared" si="291"/>
        <v>0</v>
      </c>
      <c r="BM258" s="788">
        <f t="shared" si="283"/>
        <v>0</v>
      </c>
      <c r="BN258" s="789">
        <f t="shared" si="283"/>
        <v>1</v>
      </c>
      <c r="BO258" s="787">
        <f t="shared" si="290"/>
        <v>-1</v>
      </c>
    </row>
    <row r="259" spans="1:67" ht="11.25" customHeight="1">
      <c r="A259" s="490" t="s">
        <v>185</v>
      </c>
      <c r="B259" s="490">
        <v>25</v>
      </c>
      <c r="C259" s="2464">
        <v>9</v>
      </c>
      <c r="D259" s="2465">
        <f t="shared" si="268"/>
        <v>16</v>
      </c>
      <c r="E259" s="490">
        <v>9</v>
      </c>
      <c r="F259" s="2464">
        <v>3</v>
      </c>
      <c r="G259" s="2465">
        <f t="shared" si="269"/>
        <v>6</v>
      </c>
      <c r="H259" s="490">
        <v>15</v>
      </c>
      <c r="I259" s="2464">
        <v>2</v>
      </c>
      <c r="J259" s="2465">
        <f t="shared" si="270"/>
        <v>13</v>
      </c>
      <c r="K259" s="491">
        <v>0</v>
      </c>
      <c r="L259" s="2466">
        <v>2</v>
      </c>
      <c r="M259" s="2465">
        <f t="shared" si="271"/>
        <v>-2</v>
      </c>
      <c r="N259" s="492">
        <f t="shared" si="284"/>
        <v>49</v>
      </c>
      <c r="O259" s="2467">
        <f t="shared" si="284"/>
        <v>16</v>
      </c>
      <c r="P259" s="2465">
        <f t="shared" si="272"/>
        <v>33</v>
      </c>
      <c r="R259" s="489" t="s">
        <v>185</v>
      </c>
      <c r="S259" s="490">
        <v>24</v>
      </c>
      <c r="T259" s="2464">
        <v>2</v>
      </c>
      <c r="U259" s="2465">
        <f t="shared" si="273"/>
        <v>22</v>
      </c>
      <c r="V259" s="490">
        <v>12</v>
      </c>
      <c r="W259" s="2464">
        <v>4</v>
      </c>
      <c r="X259" s="2465">
        <f t="shared" si="274"/>
        <v>8</v>
      </c>
      <c r="Y259" s="490">
        <v>3</v>
      </c>
      <c r="Z259" s="2464">
        <v>0</v>
      </c>
      <c r="AA259" s="2465">
        <f t="shared" si="275"/>
        <v>3</v>
      </c>
      <c r="AB259" s="491">
        <v>1</v>
      </c>
      <c r="AC259" s="2466">
        <v>1</v>
      </c>
      <c r="AD259" s="2465">
        <f t="shared" si="276"/>
        <v>0</v>
      </c>
      <c r="AE259" s="492">
        <f t="shared" si="285"/>
        <v>40</v>
      </c>
      <c r="AF259" s="2467">
        <f t="shared" si="285"/>
        <v>7</v>
      </c>
      <c r="AG259" s="2465">
        <f t="shared" si="277"/>
        <v>33</v>
      </c>
      <c r="AI259" s="489" t="s">
        <v>185</v>
      </c>
      <c r="AJ259" s="490">
        <v>19</v>
      </c>
      <c r="AK259" s="2464">
        <v>1</v>
      </c>
      <c r="AL259" s="2465">
        <f t="shared" si="278"/>
        <v>18</v>
      </c>
      <c r="AM259" s="490">
        <v>13</v>
      </c>
      <c r="AN259" s="2464">
        <v>1</v>
      </c>
      <c r="AO259" s="2465">
        <f t="shared" si="279"/>
        <v>12</v>
      </c>
      <c r="AP259" s="490">
        <v>4</v>
      </c>
      <c r="AQ259" s="2464">
        <v>1</v>
      </c>
      <c r="AR259" s="2465">
        <f t="shared" si="280"/>
        <v>3</v>
      </c>
      <c r="AS259" s="491">
        <v>1</v>
      </c>
      <c r="AT259" s="2466">
        <v>0</v>
      </c>
      <c r="AU259" s="2465">
        <f t="shared" si="281"/>
        <v>1</v>
      </c>
      <c r="AV259" s="492">
        <f t="shared" si="286"/>
        <v>37</v>
      </c>
      <c r="AW259" s="2467">
        <f t="shared" si="286"/>
        <v>3</v>
      </c>
      <c r="AX259" s="2465">
        <f t="shared" si="282"/>
        <v>34</v>
      </c>
      <c r="AZ259" s="800" t="s">
        <v>454</v>
      </c>
      <c r="BA259" s="23">
        <v>0</v>
      </c>
      <c r="BB259" s="23">
        <v>2</v>
      </c>
      <c r="BC259" s="787">
        <f t="shared" si="287"/>
        <v>-2</v>
      </c>
      <c r="BD259" s="23">
        <v>0</v>
      </c>
      <c r="BE259" s="23">
        <v>1</v>
      </c>
      <c r="BF259" s="787">
        <f t="shared" si="288"/>
        <v>-1</v>
      </c>
      <c r="BG259" s="23">
        <v>5</v>
      </c>
      <c r="BH259" s="23">
        <v>1</v>
      </c>
      <c r="BI259" s="787">
        <f t="shared" si="289"/>
        <v>4</v>
      </c>
      <c r="BJ259" s="23">
        <v>0</v>
      </c>
      <c r="BK259" s="23">
        <v>0</v>
      </c>
      <c r="BL259" s="787">
        <f t="shared" si="291"/>
        <v>0</v>
      </c>
      <c r="BM259" s="788">
        <f t="shared" si="283"/>
        <v>5</v>
      </c>
      <c r="BN259" s="789">
        <f t="shared" si="283"/>
        <v>4</v>
      </c>
      <c r="BO259" s="787">
        <f t="shared" si="290"/>
        <v>1</v>
      </c>
    </row>
    <row r="260" spans="1:67" ht="11.25" customHeight="1" thickBot="1">
      <c r="A260" s="782" t="s">
        <v>152</v>
      </c>
      <c r="B260" s="486">
        <f>SUM(B244+B248+B249+B250+B251+B258+B259)</f>
        <v>40</v>
      </c>
      <c r="C260" s="487">
        <f>SUM(C244+C248+C249+C250+C251+C258+C259)</f>
        <v>53</v>
      </c>
      <c r="D260" s="488">
        <f t="shared" si="268"/>
        <v>-13</v>
      </c>
      <c r="E260" s="486">
        <f>SUM(E244+E248+E249+E250+E251+E258+E259)</f>
        <v>40</v>
      </c>
      <c r="F260" s="487">
        <f>SUM(F244+F248+F249+F250+F251+F258+F259)</f>
        <v>55</v>
      </c>
      <c r="G260" s="488">
        <f t="shared" si="269"/>
        <v>-15</v>
      </c>
      <c r="H260" s="486">
        <f>SUM(H244+H248+H249+H250+H251+H258+H259)</f>
        <v>237</v>
      </c>
      <c r="I260" s="487">
        <f>SUM(I244+I248+I249+I250+I251+I258+I259)</f>
        <v>411</v>
      </c>
      <c r="J260" s="488">
        <f t="shared" si="270"/>
        <v>-174</v>
      </c>
      <c r="K260" s="486">
        <f>SUM(K244+K248+K249+K250+K251+K258+K259)</f>
        <v>2</v>
      </c>
      <c r="L260" s="487">
        <f>SUM(L244+L248+L249+L250+L251+L258+L259)</f>
        <v>8</v>
      </c>
      <c r="M260" s="488">
        <f t="shared" si="271"/>
        <v>-6</v>
      </c>
      <c r="N260" s="486">
        <f>SUM(N244+N248+N249+N250+N251+N258+N259)</f>
        <v>319</v>
      </c>
      <c r="O260" s="487">
        <f>SUM(O244+O248+O249+O250+O251+O258+O259)</f>
        <v>527</v>
      </c>
      <c r="P260" s="488">
        <f t="shared" si="272"/>
        <v>-208</v>
      </c>
      <c r="R260" s="416" t="s">
        <v>152</v>
      </c>
      <c r="S260" s="486">
        <f>SUM(S244+S248+S249+S250+S251+S258+S259)</f>
        <v>33</v>
      </c>
      <c r="T260" s="487">
        <f>SUM(T244+T248+T249+T250+T251+T258+T259)</f>
        <v>20</v>
      </c>
      <c r="U260" s="488">
        <f t="shared" si="273"/>
        <v>13</v>
      </c>
      <c r="V260" s="486">
        <f>SUM(V244+V248+V249+V250+V251+V258+V259)</f>
        <v>22</v>
      </c>
      <c r="W260" s="487">
        <f>SUM(W244+W248+W249+W250+W251+W258+W259)</f>
        <v>21</v>
      </c>
      <c r="X260" s="488">
        <f t="shared" si="274"/>
        <v>1</v>
      </c>
      <c r="Y260" s="486">
        <f>SUM(Y244+Y248+Y249+Y250+Y251+Y258+Y259)</f>
        <v>170</v>
      </c>
      <c r="Z260" s="487">
        <f>SUM(Z244+Z248+Z249+Z250+Z251+Z258+Z259)</f>
        <v>123</v>
      </c>
      <c r="AA260" s="488">
        <f t="shared" si="275"/>
        <v>47</v>
      </c>
      <c r="AB260" s="486">
        <f>SUM(AB244+AB248+AB249+AB250+AB251+AB258+AB259)</f>
        <v>1</v>
      </c>
      <c r="AC260" s="487">
        <f>SUM(AC244+AC248+AC249+AC250+AC251+AC258+AC259)</f>
        <v>4</v>
      </c>
      <c r="AD260" s="488">
        <f t="shared" si="276"/>
        <v>-3</v>
      </c>
      <c r="AE260" s="486">
        <f>SUM(AE244+AE248+AE249+AE250+AE251+AE258+AE259)</f>
        <v>226</v>
      </c>
      <c r="AF260" s="487">
        <f>SUM(AF244+AF248+AF249+AF250+AF251+AF258+AF259)</f>
        <v>168</v>
      </c>
      <c r="AG260" s="488">
        <f t="shared" si="277"/>
        <v>58</v>
      </c>
      <c r="AI260" s="416" t="s">
        <v>152</v>
      </c>
      <c r="AJ260" s="486">
        <f>SUM(AJ244+AJ248+AJ249+AJ250+AJ251+AJ258+AJ259)</f>
        <v>27</v>
      </c>
      <c r="AK260" s="487">
        <f>SUM(AK244+AK248+AK249+AK250+AK251+AK258+AK259)</f>
        <v>11</v>
      </c>
      <c r="AL260" s="488">
        <f t="shared" si="278"/>
        <v>16</v>
      </c>
      <c r="AM260" s="486">
        <f>SUM(AM244+AM248+AM249+AM250+AM251+AM258+AM259)</f>
        <v>20</v>
      </c>
      <c r="AN260" s="487">
        <f>SUM(AN244+AN248+AN249+AN250+AN251+AN258+AN259)</f>
        <v>12</v>
      </c>
      <c r="AO260" s="488">
        <f t="shared" si="279"/>
        <v>8</v>
      </c>
      <c r="AP260" s="486">
        <f>SUM(AP244+AP248+AP249+AP250+AP251+AP258+AP259)</f>
        <v>125</v>
      </c>
      <c r="AQ260" s="487">
        <f>SUM(AQ244+AQ248+AQ249+AQ250+AQ251+AQ258+AQ259)</f>
        <v>121</v>
      </c>
      <c r="AR260" s="488">
        <f t="shared" si="280"/>
        <v>4</v>
      </c>
      <c r="AS260" s="486">
        <f>SUM(AS244+AS248+AS249+AS250+AS251+AS258+AS259)</f>
        <v>6</v>
      </c>
      <c r="AT260" s="487">
        <f>SUM(AT244+AT248+AT249+AT250+AT251+AT258+AT259)</f>
        <v>1</v>
      </c>
      <c r="AU260" s="488">
        <f t="shared" si="281"/>
        <v>5</v>
      </c>
      <c r="AV260" s="486">
        <f>SUM(AV244+AV248+AV249+AV250+AV251+AV258+AV259)</f>
        <v>178</v>
      </c>
      <c r="AW260" s="487">
        <f>SUM(AW244+AW248+AW249+AW250+AW251+AW258+AW259)</f>
        <v>145</v>
      </c>
      <c r="AX260" s="488">
        <f t="shared" si="282"/>
        <v>33</v>
      </c>
      <c r="AZ260" s="800" t="s">
        <v>449</v>
      </c>
      <c r="BA260" s="23">
        <v>0</v>
      </c>
      <c r="BB260" s="23">
        <v>0</v>
      </c>
      <c r="BC260" s="787">
        <f t="shared" si="287"/>
        <v>0</v>
      </c>
      <c r="BD260" s="23">
        <v>1</v>
      </c>
      <c r="BE260" s="23">
        <v>2</v>
      </c>
      <c r="BF260" s="787">
        <f t="shared" si="288"/>
        <v>-1</v>
      </c>
      <c r="BG260" s="23">
        <v>8</v>
      </c>
      <c r="BH260" s="23">
        <v>2</v>
      </c>
      <c r="BI260" s="787">
        <f t="shared" si="289"/>
        <v>6</v>
      </c>
      <c r="BJ260" s="23">
        <v>0</v>
      </c>
      <c r="BK260" s="23">
        <v>0</v>
      </c>
      <c r="BL260" s="787">
        <f t="shared" si="291"/>
        <v>0</v>
      </c>
      <c r="BM260" s="788">
        <f t="shared" si="283"/>
        <v>9</v>
      </c>
      <c r="BN260" s="789">
        <f t="shared" si="283"/>
        <v>4</v>
      </c>
      <c r="BO260" s="787">
        <f t="shared" si="290"/>
        <v>5</v>
      </c>
    </row>
    <row r="261" spans="1:67" ht="11.25" customHeight="1">
      <c r="A261" s="690" t="s">
        <v>186</v>
      </c>
      <c r="O261" s="245"/>
      <c r="P261" s="494"/>
      <c r="AZ261" s="800" t="s">
        <v>453</v>
      </c>
      <c r="BA261" s="23">
        <v>0</v>
      </c>
      <c r="BB261" s="23">
        <v>0</v>
      </c>
      <c r="BC261" s="787">
        <f t="shared" si="287"/>
        <v>0</v>
      </c>
      <c r="BD261" s="23">
        <v>0</v>
      </c>
      <c r="BE261" s="23">
        <v>0</v>
      </c>
      <c r="BF261" s="787">
        <f t="shared" si="288"/>
        <v>0</v>
      </c>
      <c r="BG261" s="23">
        <v>0</v>
      </c>
      <c r="BH261" s="23">
        <v>0</v>
      </c>
      <c r="BI261" s="787">
        <f t="shared" si="289"/>
        <v>0</v>
      </c>
      <c r="BJ261" s="23">
        <v>0</v>
      </c>
      <c r="BK261" s="23">
        <v>0</v>
      </c>
      <c r="BL261" s="787">
        <f t="shared" si="291"/>
        <v>0</v>
      </c>
      <c r="BM261" s="788">
        <f t="shared" si="283"/>
        <v>0</v>
      </c>
      <c r="BN261" s="789">
        <f t="shared" si="283"/>
        <v>0</v>
      </c>
      <c r="BO261" s="787">
        <f t="shared" si="290"/>
        <v>0</v>
      </c>
    </row>
    <row r="262" spans="1:67" ht="11.25" customHeight="1">
      <c r="A262" s="690" t="s">
        <v>527</v>
      </c>
      <c r="AZ262" s="800" t="s">
        <v>452</v>
      </c>
      <c r="BA262" s="23">
        <v>0</v>
      </c>
      <c r="BB262" s="23">
        <v>0</v>
      </c>
      <c r="BC262" s="787">
        <f>BA262-BB262</f>
        <v>0</v>
      </c>
      <c r="BD262" s="23">
        <v>0</v>
      </c>
      <c r="BE262" s="23">
        <v>0</v>
      </c>
      <c r="BF262" s="787">
        <f>BD262-BE262</f>
        <v>0</v>
      </c>
      <c r="BG262" s="23">
        <v>0</v>
      </c>
      <c r="BH262" s="23">
        <v>0</v>
      </c>
      <c r="BI262" s="787">
        <f t="shared" si="289"/>
        <v>0</v>
      </c>
      <c r="BJ262" s="23">
        <v>0</v>
      </c>
      <c r="BK262" s="23">
        <v>0</v>
      </c>
      <c r="BL262" s="787">
        <f t="shared" si="291"/>
        <v>0</v>
      </c>
      <c r="BM262" s="788">
        <f t="shared" si="283"/>
        <v>0</v>
      </c>
      <c r="BN262" s="789">
        <f t="shared" si="283"/>
        <v>0</v>
      </c>
      <c r="BO262" s="787">
        <f t="shared" si="290"/>
        <v>0</v>
      </c>
    </row>
    <row r="263" spans="1:67" ht="11.25" customHeight="1">
      <c r="AZ263" s="804" t="s">
        <v>450</v>
      </c>
      <c r="BA263" s="2468">
        <v>23</v>
      </c>
      <c r="BB263" s="2468">
        <v>4</v>
      </c>
      <c r="BC263" s="2469">
        <f>BA263-BB263</f>
        <v>19</v>
      </c>
      <c r="BD263" s="2468">
        <v>17</v>
      </c>
      <c r="BE263" s="2468">
        <v>1</v>
      </c>
      <c r="BF263" s="2469">
        <f>BD263-BE263</f>
        <v>16</v>
      </c>
      <c r="BG263" s="691">
        <v>5</v>
      </c>
      <c r="BH263" s="2468">
        <v>1</v>
      </c>
      <c r="BI263" s="2469">
        <f t="shared" si="289"/>
        <v>4</v>
      </c>
      <c r="BJ263" s="2468">
        <v>3</v>
      </c>
      <c r="BK263" s="2468">
        <v>0</v>
      </c>
      <c r="BL263" s="2469">
        <f t="shared" si="291"/>
        <v>3</v>
      </c>
      <c r="BM263" s="795">
        <f t="shared" si="283"/>
        <v>48</v>
      </c>
      <c r="BN263" s="2470">
        <f t="shared" si="283"/>
        <v>6</v>
      </c>
      <c r="BO263" s="2469">
        <f t="shared" si="290"/>
        <v>42</v>
      </c>
    </row>
    <row r="264" spans="1:67" ht="11.25" customHeight="1" thickBot="1">
      <c r="AZ264" s="803" t="s">
        <v>152</v>
      </c>
      <c r="BA264" s="796">
        <f>SUM(BA242:BA263)</f>
        <v>37</v>
      </c>
      <c r="BB264" s="796">
        <f>SUM(BB242:BB263)</f>
        <v>25</v>
      </c>
      <c r="BC264" s="797">
        <f>BA264-BB264</f>
        <v>12</v>
      </c>
      <c r="BD264" s="796">
        <f>SUM(BD242:BD263)</f>
        <v>28</v>
      </c>
      <c r="BE264" s="796">
        <f>SUM(BE242:BE263)</f>
        <v>58</v>
      </c>
      <c r="BF264" s="797">
        <f>BD264-BE264</f>
        <v>-30</v>
      </c>
      <c r="BG264" s="796">
        <f>SUM(BG242:BG263)</f>
        <v>128</v>
      </c>
      <c r="BH264" s="796">
        <f>SUM(BH242:BH263)</f>
        <v>139</v>
      </c>
      <c r="BI264" s="797">
        <f t="shared" si="289"/>
        <v>-11</v>
      </c>
      <c r="BJ264" s="796">
        <f>SUM(BJ242:BJ263)</f>
        <v>6</v>
      </c>
      <c r="BK264" s="796">
        <f>SUM(BK242:BK263)</f>
        <v>2</v>
      </c>
      <c r="BL264" s="797">
        <f t="shared" si="291"/>
        <v>4</v>
      </c>
      <c r="BM264" s="796">
        <f>SUM(BM242:BM263)</f>
        <v>199</v>
      </c>
      <c r="BN264" s="796">
        <f>SUM(BN242:BN263)</f>
        <v>224</v>
      </c>
      <c r="BO264" s="797">
        <f>BM264-BN264</f>
        <v>-25</v>
      </c>
    </row>
    <row r="265" spans="1:67" ht="11.25" customHeight="1"/>
    <row r="267" spans="1:67" ht="12.75" customHeight="1">
      <c r="A267" s="778" t="s">
        <v>22</v>
      </c>
      <c r="B267" s="4417" t="s">
        <v>159</v>
      </c>
      <c r="C267" s="4418"/>
      <c r="D267" s="4418"/>
      <c r="E267" s="4418"/>
      <c r="F267" s="4418"/>
      <c r="G267" s="4418"/>
      <c r="H267" s="4418"/>
      <c r="I267" s="4418"/>
      <c r="J267" s="4418"/>
      <c r="K267" s="4418"/>
      <c r="L267" s="4418"/>
      <c r="M267" s="4418"/>
      <c r="N267" s="4418"/>
      <c r="O267" s="4418"/>
      <c r="P267" s="4419"/>
    </row>
    <row r="268" spans="1:67" ht="13.5" thickBot="1">
      <c r="A268" s="779" t="s">
        <v>388</v>
      </c>
    </row>
    <row r="269" spans="1:67" ht="87" thickBot="1">
      <c r="A269" s="780" t="s">
        <v>525</v>
      </c>
      <c r="B269" s="133" t="s">
        <v>160</v>
      </c>
      <c r="C269" s="134" t="s">
        <v>160</v>
      </c>
      <c r="D269" s="135"/>
      <c r="E269" s="133" t="s">
        <v>161</v>
      </c>
      <c r="F269" s="134" t="s">
        <v>162</v>
      </c>
      <c r="G269" s="135"/>
      <c r="H269" s="133" t="s">
        <v>163</v>
      </c>
      <c r="I269" s="134" t="s">
        <v>163</v>
      </c>
      <c r="J269" s="135"/>
      <c r="K269" s="134" t="s">
        <v>164</v>
      </c>
      <c r="L269" s="134" t="s">
        <v>164</v>
      </c>
      <c r="M269" s="135"/>
      <c r="N269" s="133" t="s">
        <v>152</v>
      </c>
      <c r="O269" s="134" t="s">
        <v>152</v>
      </c>
      <c r="P269" s="136"/>
      <c r="R269" s="493" t="s">
        <v>837</v>
      </c>
      <c r="S269" s="133" t="s">
        <v>160</v>
      </c>
      <c r="T269" s="134" t="s">
        <v>160</v>
      </c>
      <c r="U269" s="135"/>
      <c r="V269" s="133" t="s">
        <v>161</v>
      </c>
      <c r="W269" s="134" t="s">
        <v>162</v>
      </c>
      <c r="X269" s="135"/>
      <c r="Y269" s="133" t="s">
        <v>163</v>
      </c>
      <c r="Z269" s="134" t="s">
        <v>163</v>
      </c>
      <c r="AA269" s="135"/>
      <c r="AB269" s="134" t="s">
        <v>164</v>
      </c>
      <c r="AC269" s="134" t="s">
        <v>164</v>
      </c>
      <c r="AD269" s="135"/>
      <c r="AE269" s="133" t="s">
        <v>152</v>
      </c>
      <c r="AF269" s="134" t="s">
        <v>152</v>
      </c>
      <c r="AG269" s="136"/>
    </row>
    <row r="270" spans="1:67" ht="45.75" thickBot="1">
      <c r="A270" s="781"/>
      <c r="B270" s="474" t="s">
        <v>165</v>
      </c>
      <c r="C270" s="583" t="s">
        <v>166</v>
      </c>
      <c r="D270" s="476" t="s">
        <v>167</v>
      </c>
      <c r="E270" s="474" t="s">
        <v>165</v>
      </c>
      <c r="F270" s="475" t="s">
        <v>166</v>
      </c>
      <c r="G270" s="415" t="s">
        <v>167</v>
      </c>
      <c r="H270" s="474" t="s">
        <v>165</v>
      </c>
      <c r="I270" s="475" t="s">
        <v>166</v>
      </c>
      <c r="J270" s="476" t="s">
        <v>167</v>
      </c>
      <c r="K270" s="474" t="s">
        <v>165</v>
      </c>
      <c r="L270" s="475" t="s">
        <v>166</v>
      </c>
      <c r="M270" s="476" t="s">
        <v>167</v>
      </c>
      <c r="N270" s="474" t="s">
        <v>165</v>
      </c>
      <c r="O270" s="583" t="s">
        <v>166</v>
      </c>
      <c r="P270" s="415" t="s">
        <v>157</v>
      </c>
      <c r="R270" s="137"/>
      <c r="S270" s="474" t="s">
        <v>165</v>
      </c>
      <c r="T270" s="583" t="s">
        <v>166</v>
      </c>
      <c r="U270" s="476" t="s">
        <v>167</v>
      </c>
      <c r="V270" s="474" t="s">
        <v>165</v>
      </c>
      <c r="W270" s="475" t="s">
        <v>166</v>
      </c>
      <c r="X270" s="415" t="s">
        <v>167</v>
      </c>
      <c r="Y270" s="474" t="s">
        <v>165</v>
      </c>
      <c r="Z270" s="475" t="s">
        <v>166</v>
      </c>
      <c r="AA270" s="476" t="s">
        <v>167</v>
      </c>
      <c r="AB270" s="474" t="s">
        <v>165</v>
      </c>
      <c r="AC270" s="475" t="s">
        <v>166</v>
      </c>
      <c r="AD270" s="476" t="s">
        <v>167</v>
      </c>
      <c r="AE270" s="474" t="s">
        <v>165</v>
      </c>
      <c r="AF270" s="583" t="s">
        <v>166</v>
      </c>
      <c r="AG270" s="415" t="s">
        <v>157</v>
      </c>
    </row>
    <row r="271" spans="1:67">
      <c r="A271" s="484" t="s">
        <v>168</v>
      </c>
      <c r="B271" s="477">
        <v>0</v>
      </c>
      <c r="C271" s="478">
        <v>0</v>
      </c>
      <c r="D271" s="479">
        <f t="shared" ref="D271:D289" si="292">B271-C271</f>
        <v>0</v>
      </c>
      <c r="E271" s="94">
        <v>3</v>
      </c>
      <c r="F271" s="478">
        <v>1</v>
      </c>
      <c r="G271" s="479">
        <f t="shared" ref="G271:G289" si="293">E271-F271</f>
        <v>2</v>
      </c>
      <c r="H271" s="94">
        <v>46</v>
      </c>
      <c r="I271" s="94">
        <v>127</v>
      </c>
      <c r="J271" s="480">
        <f t="shared" ref="J271:J289" si="294">H271-I271</f>
        <v>-81</v>
      </c>
      <c r="K271" s="94">
        <v>0</v>
      </c>
      <c r="L271" s="94">
        <v>1</v>
      </c>
      <c r="M271" s="480">
        <f t="shared" ref="M271:M289" si="295">K271-L271</f>
        <v>-1</v>
      </c>
      <c r="N271" s="94">
        <f>SUM(B271+E271+H271+K271)</f>
        <v>49</v>
      </c>
      <c r="O271" s="94">
        <f>SUM(C271+F271+I271+L271)</f>
        <v>129</v>
      </c>
      <c r="P271" s="479">
        <f t="shared" ref="P271:P289" si="296">N271-O271</f>
        <v>-80</v>
      </c>
      <c r="R271" s="138" t="s">
        <v>168</v>
      </c>
      <c r="S271" s="477">
        <v>0</v>
      </c>
      <c r="T271" s="478">
        <v>0</v>
      </c>
      <c r="U271" s="479">
        <f t="shared" ref="U271:U289" si="297">S271-T271</f>
        <v>0</v>
      </c>
      <c r="V271" s="94">
        <v>3</v>
      </c>
      <c r="W271" s="478">
        <v>1</v>
      </c>
      <c r="X271" s="479">
        <f t="shared" ref="X271:X289" si="298">V271-W271</f>
        <v>2</v>
      </c>
      <c r="Y271" s="94">
        <v>36</v>
      </c>
      <c r="Z271" s="94">
        <v>33</v>
      </c>
      <c r="AA271" s="480">
        <f t="shared" ref="AA271:AA289" si="299">Y271-Z271</f>
        <v>3</v>
      </c>
      <c r="AB271" s="94">
        <v>0</v>
      </c>
      <c r="AC271" s="94">
        <v>0</v>
      </c>
      <c r="AD271" s="480">
        <f t="shared" ref="AD271:AD289" si="300">AB271-AC271</f>
        <v>0</v>
      </c>
      <c r="AE271" s="94">
        <f>SUM(S271+V271+Y271+AB271)</f>
        <v>39</v>
      </c>
      <c r="AF271" s="94">
        <f>SUM(T271+W271+Z271+AC271)</f>
        <v>34</v>
      </c>
      <c r="AG271" s="479">
        <f t="shared" ref="AG271:AG289" si="301">AE271-AF271</f>
        <v>5</v>
      </c>
    </row>
    <row r="272" spans="1:67">
      <c r="A272" s="484" t="s">
        <v>169</v>
      </c>
      <c r="B272" s="481">
        <v>0</v>
      </c>
      <c r="C272" s="208">
        <v>0</v>
      </c>
      <c r="D272" s="480">
        <f t="shared" si="292"/>
        <v>0</v>
      </c>
      <c r="E272" s="94">
        <v>0</v>
      </c>
      <c r="F272" s="208">
        <v>0</v>
      </c>
      <c r="G272" s="480">
        <f t="shared" si="293"/>
        <v>0</v>
      </c>
      <c r="H272" s="94">
        <v>0</v>
      </c>
      <c r="I272" s="94">
        <v>1</v>
      </c>
      <c r="J272" s="480">
        <f t="shared" si="294"/>
        <v>-1</v>
      </c>
      <c r="K272" s="94">
        <v>0</v>
      </c>
      <c r="L272" s="94">
        <v>0</v>
      </c>
      <c r="M272" s="480">
        <f t="shared" si="295"/>
        <v>0</v>
      </c>
      <c r="N272" s="94">
        <f>SUM(B272+E272+H272+K272)</f>
        <v>0</v>
      </c>
      <c r="O272" s="94">
        <f>SUM(C272+F272+I272+L272)</f>
        <v>1</v>
      </c>
      <c r="P272" s="480">
        <f t="shared" si="296"/>
        <v>-1</v>
      </c>
      <c r="R272" s="138" t="s">
        <v>169</v>
      </c>
      <c r="S272" s="481">
        <v>0</v>
      </c>
      <c r="T272" s="208">
        <v>0</v>
      </c>
      <c r="U272" s="480">
        <f t="shared" si="297"/>
        <v>0</v>
      </c>
      <c r="V272" s="94">
        <v>0</v>
      </c>
      <c r="W272" s="208">
        <v>0</v>
      </c>
      <c r="X272" s="480">
        <f t="shared" si="298"/>
        <v>0</v>
      </c>
      <c r="Y272" s="94">
        <v>0</v>
      </c>
      <c r="Z272" s="94">
        <v>0</v>
      </c>
      <c r="AA272" s="480">
        <f t="shared" si="299"/>
        <v>0</v>
      </c>
      <c r="AB272" s="94">
        <v>0</v>
      </c>
      <c r="AC272" s="94">
        <v>0</v>
      </c>
      <c r="AD272" s="480">
        <f t="shared" si="300"/>
        <v>0</v>
      </c>
      <c r="AE272" s="94">
        <f>SUM(S272+V272+Y272+AB272)</f>
        <v>0</v>
      </c>
      <c r="AF272" s="94">
        <f>SUM(T272+W272+Z272+AC272)</f>
        <v>0</v>
      </c>
      <c r="AG272" s="480">
        <f t="shared" si="301"/>
        <v>0</v>
      </c>
    </row>
    <row r="273" spans="1:33">
      <c r="A273" s="482" t="s">
        <v>170</v>
      </c>
      <c r="B273" s="511">
        <f>SUM(B271:B272)</f>
        <v>0</v>
      </c>
      <c r="C273" s="512">
        <f>SUM(C271:C272)</f>
        <v>0</v>
      </c>
      <c r="D273" s="513">
        <f t="shared" si="292"/>
        <v>0</v>
      </c>
      <c r="E273" s="511">
        <f>SUM(E271:E272)</f>
        <v>3</v>
      </c>
      <c r="F273" s="512">
        <f>SUM(F271:F272)</f>
        <v>1</v>
      </c>
      <c r="G273" s="513">
        <f t="shared" si="293"/>
        <v>2</v>
      </c>
      <c r="H273" s="511">
        <f>SUM(H271:H272)</f>
        <v>46</v>
      </c>
      <c r="I273" s="512">
        <f>SUM(I271:I272)</f>
        <v>128</v>
      </c>
      <c r="J273" s="513">
        <f t="shared" si="294"/>
        <v>-82</v>
      </c>
      <c r="K273" s="511">
        <f>SUM(K271:K272)</f>
        <v>0</v>
      </c>
      <c r="L273" s="512">
        <f>SUM(L271:L272)</f>
        <v>1</v>
      </c>
      <c r="M273" s="513">
        <f t="shared" si="295"/>
        <v>-1</v>
      </c>
      <c r="N273" s="514">
        <f t="shared" ref="N273:O288" si="302">B273+E273+H273+K273</f>
        <v>49</v>
      </c>
      <c r="O273" s="515">
        <f t="shared" si="302"/>
        <v>130</v>
      </c>
      <c r="P273" s="513">
        <f t="shared" si="296"/>
        <v>-81</v>
      </c>
      <c r="R273" s="510" t="s">
        <v>170</v>
      </c>
      <c r="S273" s="511">
        <f>SUM(S271:S272)</f>
        <v>0</v>
      </c>
      <c r="T273" s="512">
        <f>SUM(T271:T272)</f>
        <v>0</v>
      </c>
      <c r="U273" s="513">
        <f t="shared" si="297"/>
        <v>0</v>
      </c>
      <c r="V273" s="511">
        <f>SUM(V271:V272)</f>
        <v>3</v>
      </c>
      <c r="W273" s="512">
        <f>SUM(W271:W272)</f>
        <v>1</v>
      </c>
      <c r="X273" s="513">
        <f t="shared" si="298"/>
        <v>2</v>
      </c>
      <c r="Y273" s="511">
        <f>SUM(Y271:Y272)</f>
        <v>36</v>
      </c>
      <c r="Z273" s="512">
        <f>SUM(Z271:Z272)</f>
        <v>33</v>
      </c>
      <c r="AA273" s="513">
        <f t="shared" si="299"/>
        <v>3</v>
      </c>
      <c r="AB273" s="511">
        <f>SUM(AB271:AB272)</f>
        <v>0</v>
      </c>
      <c r="AC273" s="512">
        <f>SUM(AC271:AC272)</f>
        <v>0</v>
      </c>
      <c r="AD273" s="513">
        <f t="shared" si="300"/>
        <v>0</v>
      </c>
      <c r="AE273" s="514">
        <f t="shared" ref="AE273:AF288" si="303">S273+V273+Y273+AB273</f>
        <v>39</v>
      </c>
      <c r="AF273" s="515">
        <f t="shared" si="303"/>
        <v>34</v>
      </c>
      <c r="AG273" s="513">
        <f t="shared" si="301"/>
        <v>5</v>
      </c>
    </row>
    <row r="274" spans="1:33">
      <c r="A274" s="484" t="s">
        <v>171</v>
      </c>
      <c r="B274" s="481">
        <v>0</v>
      </c>
      <c r="C274" s="208">
        <v>0</v>
      </c>
      <c r="D274" s="480">
        <f t="shared" si="292"/>
        <v>0</v>
      </c>
      <c r="E274" s="94">
        <v>0</v>
      </c>
      <c r="F274" s="208">
        <v>0</v>
      </c>
      <c r="G274" s="480">
        <f t="shared" si="293"/>
        <v>0</v>
      </c>
      <c r="H274" s="94">
        <v>0</v>
      </c>
      <c r="I274" s="94">
        <v>0</v>
      </c>
      <c r="J274" s="480">
        <f t="shared" si="294"/>
        <v>0</v>
      </c>
      <c r="K274" s="94">
        <v>0</v>
      </c>
      <c r="L274" s="94">
        <v>0</v>
      </c>
      <c r="M274" s="480">
        <f t="shared" si="295"/>
        <v>0</v>
      </c>
      <c r="N274" s="484">
        <f t="shared" si="302"/>
        <v>0</v>
      </c>
      <c r="O274" s="485">
        <f t="shared" si="302"/>
        <v>0</v>
      </c>
      <c r="P274" s="480">
        <f t="shared" si="296"/>
        <v>0</v>
      </c>
      <c r="R274" s="138" t="s">
        <v>171</v>
      </c>
      <c r="S274" s="481">
        <v>0</v>
      </c>
      <c r="T274" s="208">
        <v>0</v>
      </c>
      <c r="U274" s="480">
        <f t="shared" si="297"/>
        <v>0</v>
      </c>
      <c r="V274" s="94">
        <v>0</v>
      </c>
      <c r="W274" s="208">
        <v>0</v>
      </c>
      <c r="X274" s="480">
        <f t="shared" si="298"/>
        <v>0</v>
      </c>
      <c r="Y274" s="94">
        <v>0</v>
      </c>
      <c r="Z274" s="94">
        <v>0</v>
      </c>
      <c r="AA274" s="480">
        <f t="shared" si="299"/>
        <v>0</v>
      </c>
      <c r="AB274" s="94">
        <v>0</v>
      </c>
      <c r="AC274" s="94">
        <v>0</v>
      </c>
      <c r="AD274" s="480">
        <f t="shared" si="300"/>
        <v>0</v>
      </c>
      <c r="AE274" s="484">
        <f t="shared" si="303"/>
        <v>0</v>
      </c>
      <c r="AF274" s="485">
        <f t="shared" si="303"/>
        <v>0</v>
      </c>
      <c r="AG274" s="480">
        <f t="shared" si="301"/>
        <v>0</v>
      </c>
    </row>
    <row r="275" spans="1:33">
      <c r="A275" s="484" t="s">
        <v>172</v>
      </c>
      <c r="B275" s="481">
        <v>0</v>
      </c>
      <c r="C275" s="208">
        <v>5</v>
      </c>
      <c r="D275" s="480">
        <f t="shared" si="292"/>
        <v>-5</v>
      </c>
      <c r="E275" s="94">
        <v>2</v>
      </c>
      <c r="F275" s="208">
        <v>3</v>
      </c>
      <c r="G275" s="480">
        <f t="shared" si="293"/>
        <v>-1</v>
      </c>
      <c r="H275" s="94">
        <v>10</v>
      </c>
      <c r="I275" s="94">
        <v>23</v>
      </c>
      <c r="J275" s="480">
        <f t="shared" si="294"/>
        <v>-13</v>
      </c>
      <c r="K275" s="94">
        <v>0</v>
      </c>
      <c r="L275" s="94">
        <v>1</v>
      </c>
      <c r="M275" s="480">
        <f t="shared" si="295"/>
        <v>-1</v>
      </c>
      <c r="N275" s="484">
        <f t="shared" si="302"/>
        <v>12</v>
      </c>
      <c r="O275" s="485">
        <f t="shared" si="302"/>
        <v>32</v>
      </c>
      <c r="P275" s="480">
        <f t="shared" si="296"/>
        <v>-20</v>
      </c>
      <c r="R275" s="138" t="s">
        <v>172</v>
      </c>
      <c r="S275" s="481">
        <v>3</v>
      </c>
      <c r="T275" s="208">
        <v>1</v>
      </c>
      <c r="U275" s="480">
        <f t="shared" si="297"/>
        <v>2</v>
      </c>
      <c r="V275" s="94">
        <v>0</v>
      </c>
      <c r="W275" s="208">
        <v>3</v>
      </c>
      <c r="X275" s="480">
        <f t="shared" si="298"/>
        <v>-3</v>
      </c>
      <c r="Y275" s="94">
        <v>13</v>
      </c>
      <c r="Z275" s="94">
        <v>11</v>
      </c>
      <c r="AA275" s="480">
        <f t="shared" si="299"/>
        <v>2</v>
      </c>
      <c r="AB275" s="94">
        <v>0</v>
      </c>
      <c r="AC275" s="94">
        <v>0</v>
      </c>
      <c r="AD275" s="480">
        <f t="shared" si="300"/>
        <v>0</v>
      </c>
      <c r="AE275" s="484">
        <f t="shared" si="303"/>
        <v>16</v>
      </c>
      <c r="AF275" s="485">
        <f t="shared" si="303"/>
        <v>15</v>
      </c>
      <c r="AG275" s="480">
        <f t="shared" si="301"/>
        <v>1</v>
      </c>
    </row>
    <row r="276" spans="1:33">
      <c r="A276" s="484" t="s">
        <v>173</v>
      </c>
      <c r="B276" s="481">
        <v>0</v>
      </c>
      <c r="C276" s="208">
        <v>0</v>
      </c>
      <c r="D276" s="480">
        <f t="shared" si="292"/>
        <v>0</v>
      </c>
      <c r="E276" s="94">
        <v>0</v>
      </c>
      <c r="F276" s="208">
        <v>0</v>
      </c>
      <c r="G276" s="480">
        <f t="shared" si="293"/>
        <v>0</v>
      </c>
      <c r="H276" s="94">
        <v>0</v>
      </c>
      <c r="I276" s="94">
        <v>0</v>
      </c>
      <c r="J276" s="480">
        <f t="shared" si="294"/>
        <v>0</v>
      </c>
      <c r="K276" s="94">
        <v>0</v>
      </c>
      <c r="L276" s="94">
        <v>0</v>
      </c>
      <c r="M276" s="480">
        <f t="shared" si="295"/>
        <v>0</v>
      </c>
      <c r="N276" s="484">
        <f t="shared" si="302"/>
        <v>0</v>
      </c>
      <c r="O276" s="485">
        <f t="shared" si="302"/>
        <v>0</v>
      </c>
      <c r="P276" s="480">
        <f t="shared" si="296"/>
        <v>0</v>
      </c>
      <c r="R276" s="138" t="s">
        <v>173</v>
      </c>
      <c r="S276" s="481">
        <v>2</v>
      </c>
      <c r="T276" s="208">
        <v>0</v>
      </c>
      <c r="U276" s="480">
        <f t="shared" si="297"/>
        <v>2</v>
      </c>
      <c r="V276" s="94">
        <v>0</v>
      </c>
      <c r="W276" s="208">
        <v>0</v>
      </c>
      <c r="X276" s="480">
        <f t="shared" si="298"/>
        <v>0</v>
      </c>
      <c r="Y276" s="94">
        <v>0</v>
      </c>
      <c r="Z276" s="94">
        <v>1</v>
      </c>
      <c r="AA276" s="480">
        <f t="shared" si="299"/>
        <v>-1</v>
      </c>
      <c r="AB276" s="94">
        <v>0</v>
      </c>
      <c r="AC276" s="94">
        <v>0</v>
      </c>
      <c r="AD276" s="480">
        <f t="shared" si="300"/>
        <v>0</v>
      </c>
      <c r="AE276" s="484">
        <f t="shared" si="303"/>
        <v>2</v>
      </c>
      <c r="AF276" s="485">
        <f t="shared" si="303"/>
        <v>1</v>
      </c>
      <c r="AG276" s="480">
        <f t="shared" si="301"/>
        <v>1</v>
      </c>
    </row>
    <row r="277" spans="1:33">
      <c r="A277" s="482" t="s">
        <v>174</v>
      </c>
      <c r="B277" s="511">
        <f>SUM(B274:B276)</f>
        <v>0</v>
      </c>
      <c r="C277" s="512">
        <f>SUM(C274:C276)</f>
        <v>5</v>
      </c>
      <c r="D277" s="513">
        <f t="shared" si="292"/>
        <v>-5</v>
      </c>
      <c r="E277" s="511">
        <f>SUM(E274:E276)</f>
        <v>2</v>
      </c>
      <c r="F277" s="512">
        <f>SUM(F274:F276)</f>
        <v>3</v>
      </c>
      <c r="G277" s="513">
        <f t="shared" si="293"/>
        <v>-1</v>
      </c>
      <c r="H277" s="511">
        <f>SUM(H274:H276)</f>
        <v>10</v>
      </c>
      <c r="I277" s="512">
        <f>SUM(I274:I276)</f>
        <v>23</v>
      </c>
      <c r="J277" s="513">
        <f t="shared" si="294"/>
        <v>-13</v>
      </c>
      <c r="K277" s="511">
        <f>SUM(K274:K276)</f>
        <v>0</v>
      </c>
      <c r="L277" s="512">
        <f>SUM(L274:L276)</f>
        <v>1</v>
      </c>
      <c r="M277" s="513">
        <f t="shared" si="295"/>
        <v>-1</v>
      </c>
      <c r="N277" s="514">
        <f t="shared" si="302"/>
        <v>12</v>
      </c>
      <c r="O277" s="515">
        <f t="shared" si="302"/>
        <v>32</v>
      </c>
      <c r="P277" s="513">
        <f t="shared" si="296"/>
        <v>-20</v>
      </c>
      <c r="R277" s="510" t="s">
        <v>174</v>
      </c>
      <c r="S277" s="511">
        <f>SUM(S274:S276)</f>
        <v>5</v>
      </c>
      <c r="T277" s="512">
        <f>SUM(T274:T276)</f>
        <v>1</v>
      </c>
      <c r="U277" s="513">
        <f t="shared" si="297"/>
        <v>4</v>
      </c>
      <c r="V277" s="511">
        <f>SUM(V274:V276)</f>
        <v>0</v>
      </c>
      <c r="W277" s="512">
        <f>SUM(W274:W276)</f>
        <v>3</v>
      </c>
      <c r="X277" s="513">
        <f t="shared" si="298"/>
        <v>-3</v>
      </c>
      <c r="Y277" s="511">
        <f>SUM(Y274:Y276)</f>
        <v>13</v>
      </c>
      <c r="Z277" s="512">
        <f>SUM(Z274:Z276)</f>
        <v>12</v>
      </c>
      <c r="AA277" s="513">
        <f t="shared" si="299"/>
        <v>1</v>
      </c>
      <c r="AB277" s="511">
        <f>SUM(AB274:AB276)</f>
        <v>0</v>
      </c>
      <c r="AC277" s="512">
        <f>SUM(AC274:AC276)</f>
        <v>0</v>
      </c>
      <c r="AD277" s="513">
        <f t="shared" si="300"/>
        <v>0</v>
      </c>
      <c r="AE277" s="514">
        <f t="shared" si="303"/>
        <v>18</v>
      </c>
      <c r="AF277" s="515">
        <f t="shared" si="303"/>
        <v>16</v>
      </c>
      <c r="AG277" s="513">
        <f t="shared" si="301"/>
        <v>2</v>
      </c>
    </row>
    <row r="278" spans="1:33">
      <c r="A278" s="482" t="s">
        <v>175</v>
      </c>
      <c r="B278" s="511">
        <v>9</v>
      </c>
      <c r="C278" s="512">
        <v>6</v>
      </c>
      <c r="D278" s="513">
        <f t="shared" si="292"/>
        <v>3</v>
      </c>
      <c r="E278" s="516">
        <v>6</v>
      </c>
      <c r="F278" s="512">
        <v>10</v>
      </c>
      <c r="G278" s="513">
        <f t="shared" si="293"/>
        <v>-4</v>
      </c>
      <c r="H278" s="516">
        <v>73</v>
      </c>
      <c r="I278" s="516">
        <v>99</v>
      </c>
      <c r="J278" s="513">
        <f t="shared" si="294"/>
        <v>-26</v>
      </c>
      <c r="K278" s="516">
        <v>1</v>
      </c>
      <c r="L278" s="516">
        <v>2</v>
      </c>
      <c r="M278" s="513">
        <f t="shared" si="295"/>
        <v>-1</v>
      </c>
      <c r="N278" s="514">
        <f t="shared" si="302"/>
        <v>89</v>
      </c>
      <c r="O278" s="515">
        <f t="shared" si="302"/>
        <v>117</v>
      </c>
      <c r="P278" s="513">
        <f t="shared" si="296"/>
        <v>-28</v>
      </c>
      <c r="R278" s="510" t="s">
        <v>175</v>
      </c>
      <c r="S278" s="511">
        <v>5</v>
      </c>
      <c r="T278" s="512">
        <v>0</v>
      </c>
      <c r="U278" s="513">
        <f t="shared" si="297"/>
        <v>5</v>
      </c>
      <c r="V278" s="516">
        <v>3</v>
      </c>
      <c r="W278" s="2471">
        <v>3</v>
      </c>
      <c r="X278" s="513">
        <f t="shared" si="298"/>
        <v>0</v>
      </c>
      <c r="Y278" s="516">
        <v>38</v>
      </c>
      <c r="Z278" s="516">
        <v>29</v>
      </c>
      <c r="AA278" s="513">
        <f t="shared" si="299"/>
        <v>9</v>
      </c>
      <c r="AB278" s="516">
        <v>0</v>
      </c>
      <c r="AC278" s="516">
        <v>0</v>
      </c>
      <c r="AD278" s="513">
        <f t="shared" si="300"/>
        <v>0</v>
      </c>
      <c r="AE278" s="514">
        <f t="shared" si="303"/>
        <v>46</v>
      </c>
      <c r="AF278" s="2472">
        <f t="shared" si="303"/>
        <v>32</v>
      </c>
      <c r="AG278" s="513">
        <f t="shared" si="301"/>
        <v>14</v>
      </c>
    </row>
    <row r="279" spans="1:33">
      <c r="A279" s="482" t="s">
        <v>176</v>
      </c>
      <c r="B279" s="511">
        <v>3</v>
      </c>
      <c r="C279" s="512">
        <v>4</v>
      </c>
      <c r="D279" s="513">
        <f t="shared" si="292"/>
        <v>-1</v>
      </c>
      <c r="E279" s="516">
        <v>4</v>
      </c>
      <c r="F279" s="516">
        <v>8</v>
      </c>
      <c r="G279" s="513">
        <f t="shared" si="293"/>
        <v>-4</v>
      </c>
      <c r="H279" s="516">
        <v>45</v>
      </c>
      <c r="I279" s="516">
        <v>68</v>
      </c>
      <c r="J279" s="513">
        <f t="shared" si="294"/>
        <v>-23</v>
      </c>
      <c r="K279" s="516">
        <v>0</v>
      </c>
      <c r="L279" s="516">
        <v>0</v>
      </c>
      <c r="M279" s="513">
        <f t="shared" si="295"/>
        <v>0</v>
      </c>
      <c r="N279" s="514">
        <f t="shared" si="302"/>
        <v>52</v>
      </c>
      <c r="O279" s="515">
        <f t="shared" si="302"/>
        <v>80</v>
      </c>
      <c r="P279" s="513">
        <f t="shared" si="296"/>
        <v>-28</v>
      </c>
      <c r="R279" s="510" t="s">
        <v>176</v>
      </c>
      <c r="S279" s="511">
        <v>2</v>
      </c>
      <c r="T279" s="512">
        <v>0</v>
      </c>
      <c r="U279" s="513">
        <f t="shared" si="297"/>
        <v>2</v>
      </c>
      <c r="V279" s="516">
        <v>2</v>
      </c>
      <c r="W279" s="516">
        <v>7</v>
      </c>
      <c r="X279" s="513">
        <f t="shared" si="298"/>
        <v>-5</v>
      </c>
      <c r="Y279" s="516">
        <v>30</v>
      </c>
      <c r="Z279" s="516">
        <v>33</v>
      </c>
      <c r="AA279" s="513">
        <f t="shared" si="299"/>
        <v>-3</v>
      </c>
      <c r="AB279" s="516">
        <v>0</v>
      </c>
      <c r="AC279" s="516">
        <v>0</v>
      </c>
      <c r="AD279" s="513">
        <f t="shared" si="300"/>
        <v>0</v>
      </c>
      <c r="AE279" s="514">
        <f t="shared" si="303"/>
        <v>34</v>
      </c>
      <c r="AF279" s="515">
        <f t="shared" si="303"/>
        <v>40</v>
      </c>
      <c r="AG279" s="513">
        <f t="shared" si="301"/>
        <v>-6</v>
      </c>
    </row>
    <row r="280" spans="1:33">
      <c r="A280" s="482" t="s">
        <v>177</v>
      </c>
      <c r="B280" s="511">
        <v>0</v>
      </c>
      <c r="C280" s="512">
        <v>7</v>
      </c>
      <c r="D280" s="513">
        <f t="shared" si="292"/>
        <v>-7</v>
      </c>
      <c r="E280" s="516">
        <v>4</v>
      </c>
      <c r="F280" s="516">
        <v>14</v>
      </c>
      <c r="G280" s="513">
        <f t="shared" si="293"/>
        <v>-10</v>
      </c>
      <c r="H280" s="516">
        <v>20</v>
      </c>
      <c r="I280" s="516">
        <v>17</v>
      </c>
      <c r="J280" s="513">
        <f t="shared" si="294"/>
        <v>3</v>
      </c>
      <c r="K280" s="516">
        <v>0</v>
      </c>
      <c r="L280" s="516">
        <v>0</v>
      </c>
      <c r="M280" s="513">
        <f t="shared" si="295"/>
        <v>0</v>
      </c>
      <c r="N280" s="514">
        <f t="shared" si="302"/>
        <v>24</v>
      </c>
      <c r="O280" s="515">
        <f t="shared" si="302"/>
        <v>38</v>
      </c>
      <c r="P280" s="513">
        <f t="shared" si="296"/>
        <v>-14</v>
      </c>
      <c r="R280" s="510" t="s">
        <v>177</v>
      </c>
      <c r="S280" s="511">
        <v>0</v>
      </c>
      <c r="T280" s="512">
        <v>0</v>
      </c>
      <c r="U280" s="513">
        <f t="shared" si="297"/>
        <v>0</v>
      </c>
      <c r="V280" s="516">
        <v>3</v>
      </c>
      <c r="W280" s="516">
        <v>4</v>
      </c>
      <c r="X280" s="513">
        <f t="shared" si="298"/>
        <v>-1</v>
      </c>
      <c r="Y280" s="516">
        <v>14</v>
      </c>
      <c r="Z280" s="516">
        <v>18</v>
      </c>
      <c r="AA280" s="513">
        <f t="shared" si="299"/>
        <v>-4</v>
      </c>
      <c r="AB280" s="516">
        <v>0</v>
      </c>
      <c r="AC280" s="516">
        <v>0</v>
      </c>
      <c r="AD280" s="513">
        <f t="shared" si="300"/>
        <v>0</v>
      </c>
      <c r="AE280" s="514">
        <f t="shared" si="303"/>
        <v>17</v>
      </c>
      <c r="AF280" s="515">
        <f t="shared" si="303"/>
        <v>22</v>
      </c>
      <c r="AG280" s="513">
        <f t="shared" si="301"/>
        <v>-5</v>
      </c>
    </row>
    <row r="281" spans="1:33">
      <c r="A281" s="484" t="s">
        <v>178</v>
      </c>
      <c r="B281" s="481">
        <v>0</v>
      </c>
      <c r="C281" s="208">
        <v>2</v>
      </c>
      <c r="D281" s="480">
        <f t="shared" si="292"/>
        <v>-2</v>
      </c>
      <c r="E281" s="94">
        <v>1</v>
      </c>
      <c r="F281" s="94">
        <v>4</v>
      </c>
      <c r="G281" s="480">
        <f t="shared" si="293"/>
        <v>-3</v>
      </c>
      <c r="H281" s="94">
        <v>3</v>
      </c>
      <c r="I281" s="94">
        <v>9</v>
      </c>
      <c r="J281" s="480">
        <f t="shared" si="294"/>
        <v>-6</v>
      </c>
      <c r="K281" s="94">
        <v>1</v>
      </c>
      <c r="L281" s="94">
        <v>0</v>
      </c>
      <c r="M281" s="480">
        <f t="shared" si="295"/>
        <v>1</v>
      </c>
      <c r="N281" s="484">
        <f t="shared" si="302"/>
        <v>5</v>
      </c>
      <c r="O281" s="485">
        <f t="shared" si="302"/>
        <v>15</v>
      </c>
      <c r="P281" s="480">
        <f t="shared" si="296"/>
        <v>-10</v>
      </c>
      <c r="R281" s="138" t="s">
        <v>178</v>
      </c>
      <c r="S281" s="481">
        <v>0</v>
      </c>
      <c r="T281" s="208">
        <v>0</v>
      </c>
      <c r="U281" s="480">
        <f t="shared" si="297"/>
        <v>0</v>
      </c>
      <c r="V281" s="94">
        <v>0</v>
      </c>
      <c r="W281" s="94">
        <v>0</v>
      </c>
      <c r="X281" s="480">
        <f t="shared" si="298"/>
        <v>0</v>
      </c>
      <c r="Y281" s="94">
        <v>3</v>
      </c>
      <c r="Z281" s="94">
        <v>4</v>
      </c>
      <c r="AA281" s="480">
        <f t="shared" si="299"/>
        <v>-1</v>
      </c>
      <c r="AB281" s="94">
        <v>0</v>
      </c>
      <c r="AC281" s="94">
        <v>0</v>
      </c>
      <c r="AD281" s="480">
        <f t="shared" si="300"/>
        <v>0</v>
      </c>
      <c r="AE281" s="484">
        <f t="shared" si="303"/>
        <v>3</v>
      </c>
      <c r="AF281" s="485">
        <f t="shared" si="303"/>
        <v>4</v>
      </c>
      <c r="AG281" s="480">
        <f t="shared" si="301"/>
        <v>-1</v>
      </c>
    </row>
    <row r="282" spans="1:33">
      <c r="A282" s="484" t="s">
        <v>179</v>
      </c>
      <c r="B282" s="481">
        <v>0</v>
      </c>
      <c r="C282" s="208">
        <v>0</v>
      </c>
      <c r="D282" s="480">
        <f t="shared" si="292"/>
        <v>0</v>
      </c>
      <c r="E282" s="94">
        <v>0</v>
      </c>
      <c r="F282" s="94">
        <v>0</v>
      </c>
      <c r="G282" s="480">
        <f t="shared" si="293"/>
        <v>0</v>
      </c>
      <c r="H282" s="94">
        <v>6</v>
      </c>
      <c r="I282" s="94">
        <v>18</v>
      </c>
      <c r="J282" s="480">
        <f t="shared" si="294"/>
        <v>-12</v>
      </c>
      <c r="K282" s="94">
        <v>0</v>
      </c>
      <c r="L282" s="94">
        <v>0</v>
      </c>
      <c r="M282" s="480">
        <f t="shared" si="295"/>
        <v>0</v>
      </c>
      <c r="N282" s="484">
        <f t="shared" si="302"/>
        <v>6</v>
      </c>
      <c r="O282" s="485">
        <f t="shared" si="302"/>
        <v>18</v>
      </c>
      <c r="P282" s="480">
        <f t="shared" si="296"/>
        <v>-12</v>
      </c>
      <c r="R282" s="138" t="s">
        <v>179</v>
      </c>
      <c r="S282" s="481">
        <v>0</v>
      </c>
      <c r="T282" s="208">
        <v>0</v>
      </c>
      <c r="U282" s="480">
        <f t="shared" si="297"/>
        <v>0</v>
      </c>
      <c r="V282" s="94">
        <v>0</v>
      </c>
      <c r="W282" s="94">
        <v>0</v>
      </c>
      <c r="X282" s="480">
        <f t="shared" si="298"/>
        <v>0</v>
      </c>
      <c r="Y282" s="94">
        <v>12</v>
      </c>
      <c r="Z282" s="94">
        <v>14</v>
      </c>
      <c r="AA282" s="480">
        <f t="shared" si="299"/>
        <v>-2</v>
      </c>
      <c r="AB282" s="94">
        <v>0</v>
      </c>
      <c r="AC282" s="94">
        <v>0</v>
      </c>
      <c r="AD282" s="480">
        <f t="shared" si="300"/>
        <v>0</v>
      </c>
      <c r="AE282" s="484">
        <f t="shared" si="303"/>
        <v>12</v>
      </c>
      <c r="AF282" s="485">
        <f t="shared" si="303"/>
        <v>14</v>
      </c>
      <c r="AG282" s="480">
        <f t="shared" si="301"/>
        <v>-2</v>
      </c>
    </row>
    <row r="283" spans="1:33">
      <c r="A283" s="484" t="s">
        <v>180</v>
      </c>
      <c r="B283" s="481">
        <v>6</v>
      </c>
      <c r="C283" s="208">
        <v>17</v>
      </c>
      <c r="D283" s="480">
        <f t="shared" si="292"/>
        <v>-11</v>
      </c>
      <c r="E283" s="94">
        <v>2</v>
      </c>
      <c r="F283" s="94">
        <v>3</v>
      </c>
      <c r="G283" s="480">
        <f t="shared" si="293"/>
        <v>-1</v>
      </c>
      <c r="H283" s="94">
        <v>19</v>
      </c>
      <c r="I283" s="94">
        <v>23</v>
      </c>
      <c r="J283" s="480">
        <f t="shared" si="294"/>
        <v>-4</v>
      </c>
      <c r="K283" s="94">
        <v>0</v>
      </c>
      <c r="L283" s="94">
        <v>3</v>
      </c>
      <c r="M283" s="480">
        <f t="shared" si="295"/>
        <v>-3</v>
      </c>
      <c r="N283" s="484">
        <f t="shared" si="302"/>
        <v>27</v>
      </c>
      <c r="O283" s="485">
        <f t="shared" si="302"/>
        <v>46</v>
      </c>
      <c r="P283" s="480">
        <f t="shared" si="296"/>
        <v>-19</v>
      </c>
      <c r="R283" s="138" t="s">
        <v>180</v>
      </c>
      <c r="S283" s="481">
        <v>3</v>
      </c>
      <c r="T283" s="208">
        <v>6</v>
      </c>
      <c r="U283" s="480">
        <f t="shared" si="297"/>
        <v>-3</v>
      </c>
      <c r="V283" s="94">
        <v>3</v>
      </c>
      <c r="W283" s="94">
        <v>7</v>
      </c>
      <c r="X283" s="480">
        <f t="shared" si="298"/>
        <v>-4</v>
      </c>
      <c r="Y283" s="94">
        <v>10</v>
      </c>
      <c r="Z283" s="94">
        <v>6</v>
      </c>
      <c r="AA283" s="480">
        <f t="shared" si="299"/>
        <v>4</v>
      </c>
      <c r="AB283" s="94">
        <v>0</v>
      </c>
      <c r="AC283" s="94">
        <v>1</v>
      </c>
      <c r="AD283" s="480">
        <f t="shared" si="300"/>
        <v>-1</v>
      </c>
      <c r="AE283" s="484">
        <f t="shared" si="303"/>
        <v>16</v>
      </c>
      <c r="AF283" s="485">
        <f t="shared" si="303"/>
        <v>20</v>
      </c>
      <c r="AG283" s="480">
        <f t="shared" si="301"/>
        <v>-4</v>
      </c>
    </row>
    <row r="284" spans="1:33">
      <c r="A284" s="484" t="s">
        <v>181</v>
      </c>
      <c r="B284" s="481">
        <v>0</v>
      </c>
      <c r="C284" s="208">
        <v>0</v>
      </c>
      <c r="D284" s="480">
        <f t="shared" si="292"/>
        <v>0</v>
      </c>
      <c r="E284" s="94">
        <v>0</v>
      </c>
      <c r="F284" s="94">
        <v>0</v>
      </c>
      <c r="G284" s="480">
        <f t="shared" si="293"/>
        <v>0</v>
      </c>
      <c r="H284" s="94">
        <v>0</v>
      </c>
      <c r="I284" s="94">
        <v>0</v>
      </c>
      <c r="J284" s="480">
        <f t="shared" si="294"/>
        <v>0</v>
      </c>
      <c r="K284" s="94">
        <v>0</v>
      </c>
      <c r="L284" s="94">
        <v>0</v>
      </c>
      <c r="M284" s="480">
        <f t="shared" si="295"/>
        <v>0</v>
      </c>
      <c r="N284" s="484">
        <f t="shared" si="302"/>
        <v>0</v>
      </c>
      <c r="O284" s="485">
        <f t="shared" si="302"/>
        <v>0</v>
      </c>
      <c r="P284" s="480">
        <f t="shared" si="296"/>
        <v>0</v>
      </c>
      <c r="R284" s="138" t="s">
        <v>181</v>
      </c>
      <c r="S284" s="481">
        <v>0</v>
      </c>
      <c r="T284" s="208">
        <v>0</v>
      </c>
      <c r="U284" s="480">
        <f t="shared" si="297"/>
        <v>0</v>
      </c>
      <c r="V284" s="94">
        <v>0</v>
      </c>
      <c r="W284" s="94">
        <v>0</v>
      </c>
      <c r="X284" s="480">
        <f t="shared" si="298"/>
        <v>0</v>
      </c>
      <c r="Y284" s="94">
        <v>0</v>
      </c>
      <c r="Z284" s="94">
        <v>0</v>
      </c>
      <c r="AA284" s="480">
        <f t="shared" si="299"/>
        <v>0</v>
      </c>
      <c r="AB284" s="94">
        <v>0</v>
      </c>
      <c r="AC284" s="94">
        <v>0</v>
      </c>
      <c r="AD284" s="480">
        <f t="shared" si="300"/>
        <v>0</v>
      </c>
      <c r="AE284" s="484">
        <f t="shared" si="303"/>
        <v>0</v>
      </c>
      <c r="AF284" s="485">
        <f t="shared" si="303"/>
        <v>0</v>
      </c>
      <c r="AG284" s="480">
        <f t="shared" si="301"/>
        <v>0</v>
      </c>
    </row>
    <row r="285" spans="1:33">
      <c r="A285" s="484" t="s">
        <v>182</v>
      </c>
      <c r="B285" s="481">
        <v>0</v>
      </c>
      <c r="C285" s="208">
        <v>0</v>
      </c>
      <c r="D285" s="480">
        <f t="shared" si="292"/>
        <v>0</v>
      </c>
      <c r="E285" s="94">
        <v>0</v>
      </c>
      <c r="F285" s="94">
        <v>0</v>
      </c>
      <c r="G285" s="480">
        <f t="shared" si="293"/>
        <v>0</v>
      </c>
      <c r="H285" s="94">
        <v>0</v>
      </c>
      <c r="I285" s="94">
        <v>1</v>
      </c>
      <c r="J285" s="480">
        <f t="shared" si="294"/>
        <v>-1</v>
      </c>
      <c r="K285" s="94">
        <v>0</v>
      </c>
      <c r="L285" s="94">
        <v>0</v>
      </c>
      <c r="M285" s="480">
        <f t="shared" si="295"/>
        <v>0</v>
      </c>
      <c r="N285" s="484">
        <f t="shared" si="302"/>
        <v>0</v>
      </c>
      <c r="O285" s="485">
        <f t="shared" si="302"/>
        <v>1</v>
      </c>
      <c r="P285" s="480">
        <f t="shared" si="296"/>
        <v>-1</v>
      </c>
      <c r="R285" s="138" t="s">
        <v>182</v>
      </c>
      <c r="S285" s="481">
        <v>0</v>
      </c>
      <c r="T285" s="208">
        <v>0</v>
      </c>
      <c r="U285" s="480">
        <f t="shared" si="297"/>
        <v>0</v>
      </c>
      <c r="V285" s="94">
        <v>0</v>
      </c>
      <c r="W285" s="94">
        <v>0</v>
      </c>
      <c r="X285" s="480">
        <f t="shared" si="298"/>
        <v>0</v>
      </c>
      <c r="Y285" s="94">
        <v>0</v>
      </c>
      <c r="Z285" s="94">
        <v>1</v>
      </c>
      <c r="AA285" s="480">
        <f t="shared" si="299"/>
        <v>-1</v>
      </c>
      <c r="AB285" s="94">
        <v>0</v>
      </c>
      <c r="AC285" s="94">
        <v>0</v>
      </c>
      <c r="AD285" s="480">
        <f t="shared" si="300"/>
        <v>0</v>
      </c>
      <c r="AE285" s="484">
        <f t="shared" si="303"/>
        <v>0</v>
      </c>
      <c r="AF285" s="485">
        <f t="shared" si="303"/>
        <v>1</v>
      </c>
      <c r="AG285" s="480">
        <f t="shared" si="301"/>
        <v>-1</v>
      </c>
    </row>
    <row r="286" spans="1:33">
      <c r="A286" s="484" t="s">
        <v>183</v>
      </c>
      <c r="B286" s="481">
        <v>0</v>
      </c>
      <c r="C286" s="208">
        <v>1</v>
      </c>
      <c r="D286" s="480">
        <f t="shared" si="292"/>
        <v>-1</v>
      </c>
      <c r="E286" s="94">
        <v>0</v>
      </c>
      <c r="F286" s="94">
        <v>4</v>
      </c>
      <c r="G286" s="480">
        <f t="shared" si="293"/>
        <v>-4</v>
      </c>
      <c r="H286" s="94">
        <v>10</v>
      </c>
      <c r="I286" s="94">
        <v>18</v>
      </c>
      <c r="J286" s="480">
        <f t="shared" si="294"/>
        <v>-8</v>
      </c>
      <c r="K286" s="94">
        <v>0</v>
      </c>
      <c r="L286" s="94">
        <v>1</v>
      </c>
      <c r="M286" s="480">
        <f t="shared" si="295"/>
        <v>-1</v>
      </c>
      <c r="N286" s="484">
        <f t="shared" si="302"/>
        <v>10</v>
      </c>
      <c r="O286" s="485">
        <f t="shared" si="302"/>
        <v>24</v>
      </c>
      <c r="P286" s="480">
        <f t="shared" si="296"/>
        <v>-14</v>
      </c>
      <c r="R286" s="138" t="s">
        <v>183</v>
      </c>
      <c r="S286" s="481">
        <v>0</v>
      </c>
      <c r="T286" s="208">
        <v>0</v>
      </c>
      <c r="U286" s="480">
        <f t="shared" si="297"/>
        <v>0</v>
      </c>
      <c r="V286" s="94">
        <v>2</v>
      </c>
      <c r="W286" s="94">
        <v>0</v>
      </c>
      <c r="X286" s="480">
        <f t="shared" si="298"/>
        <v>2</v>
      </c>
      <c r="Y286" s="94">
        <v>8</v>
      </c>
      <c r="Z286" s="94">
        <v>2</v>
      </c>
      <c r="AA286" s="480">
        <f t="shared" si="299"/>
        <v>6</v>
      </c>
      <c r="AB286" s="94">
        <v>0</v>
      </c>
      <c r="AC286" s="94">
        <v>0</v>
      </c>
      <c r="AD286" s="480">
        <f t="shared" si="300"/>
        <v>0</v>
      </c>
      <c r="AE286" s="484">
        <f t="shared" si="303"/>
        <v>10</v>
      </c>
      <c r="AF286" s="485">
        <f t="shared" si="303"/>
        <v>2</v>
      </c>
      <c r="AG286" s="480">
        <f t="shared" si="301"/>
        <v>8</v>
      </c>
    </row>
    <row r="287" spans="1:33">
      <c r="A287" s="482" t="s">
        <v>184</v>
      </c>
      <c r="B287" s="511">
        <f>SUM(B281:B286)</f>
        <v>6</v>
      </c>
      <c r="C287" s="512">
        <f>SUM(C281:C286)</f>
        <v>20</v>
      </c>
      <c r="D287" s="513">
        <f t="shared" si="292"/>
        <v>-14</v>
      </c>
      <c r="E287" s="511">
        <f>SUM(E281:E286)</f>
        <v>3</v>
      </c>
      <c r="F287" s="512">
        <f>SUM(F281:F286)</f>
        <v>11</v>
      </c>
      <c r="G287" s="513">
        <f t="shared" si="293"/>
        <v>-8</v>
      </c>
      <c r="H287" s="511">
        <f>SUM(H281:H286)</f>
        <v>38</v>
      </c>
      <c r="I287" s="512">
        <f>SUM(I281:I286)</f>
        <v>69</v>
      </c>
      <c r="J287" s="513">
        <f t="shared" si="294"/>
        <v>-31</v>
      </c>
      <c r="K287" s="511">
        <f>SUM(K281:K286)</f>
        <v>1</v>
      </c>
      <c r="L287" s="512">
        <f>SUM(L281:L286)</f>
        <v>4</v>
      </c>
      <c r="M287" s="513">
        <f t="shared" si="295"/>
        <v>-3</v>
      </c>
      <c r="N287" s="514">
        <f t="shared" si="302"/>
        <v>48</v>
      </c>
      <c r="O287" s="515">
        <f t="shared" si="302"/>
        <v>104</v>
      </c>
      <c r="P287" s="513">
        <f t="shared" si="296"/>
        <v>-56</v>
      </c>
      <c r="R287" s="510" t="s">
        <v>184</v>
      </c>
      <c r="S287" s="511">
        <f>SUM(S281:S286)</f>
        <v>3</v>
      </c>
      <c r="T287" s="512">
        <f>SUM(T281:T286)</f>
        <v>6</v>
      </c>
      <c r="U287" s="513">
        <f t="shared" si="297"/>
        <v>-3</v>
      </c>
      <c r="V287" s="511">
        <f>SUM(V281:V286)</f>
        <v>5</v>
      </c>
      <c r="W287" s="512">
        <f>SUM(W281:W286)</f>
        <v>7</v>
      </c>
      <c r="X287" s="513">
        <f t="shared" si="298"/>
        <v>-2</v>
      </c>
      <c r="Y287" s="511">
        <f>SUM(Y281:Y286)</f>
        <v>33</v>
      </c>
      <c r="Z287" s="512">
        <f>SUM(Z281:Z286)</f>
        <v>27</v>
      </c>
      <c r="AA287" s="513">
        <f t="shared" si="299"/>
        <v>6</v>
      </c>
      <c r="AB287" s="511">
        <f>SUM(AB281:AB286)</f>
        <v>0</v>
      </c>
      <c r="AC287" s="512">
        <f>SUM(AC281:AC286)</f>
        <v>1</v>
      </c>
      <c r="AD287" s="513">
        <f t="shared" si="300"/>
        <v>-1</v>
      </c>
      <c r="AE287" s="514">
        <f t="shared" si="303"/>
        <v>41</v>
      </c>
      <c r="AF287" s="515">
        <f t="shared" si="303"/>
        <v>41</v>
      </c>
      <c r="AG287" s="513">
        <f t="shared" si="301"/>
        <v>0</v>
      </c>
    </row>
    <row r="288" spans="1:33">
      <c r="A288" s="490" t="s">
        <v>185</v>
      </c>
      <c r="B288" s="490">
        <v>27</v>
      </c>
      <c r="C288" s="2464">
        <v>5</v>
      </c>
      <c r="D288" s="2465">
        <f t="shared" si="292"/>
        <v>22</v>
      </c>
      <c r="E288" s="490">
        <v>22</v>
      </c>
      <c r="F288" s="2464">
        <v>9</v>
      </c>
      <c r="G288" s="2465">
        <f t="shared" si="293"/>
        <v>13</v>
      </c>
      <c r="H288" s="490">
        <v>12</v>
      </c>
      <c r="I288" s="2464">
        <v>0</v>
      </c>
      <c r="J288" s="2465">
        <f t="shared" si="294"/>
        <v>12</v>
      </c>
      <c r="K288" s="491">
        <v>4</v>
      </c>
      <c r="L288" s="2466">
        <v>1</v>
      </c>
      <c r="M288" s="2465">
        <f t="shared" si="295"/>
        <v>3</v>
      </c>
      <c r="N288" s="492">
        <f t="shared" si="302"/>
        <v>65</v>
      </c>
      <c r="O288" s="2467">
        <f t="shared" si="302"/>
        <v>15</v>
      </c>
      <c r="P288" s="2465">
        <f t="shared" si="296"/>
        <v>50</v>
      </c>
      <c r="R288" s="489" t="s">
        <v>185</v>
      </c>
      <c r="S288" s="490">
        <v>23</v>
      </c>
      <c r="T288" s="2464">
        <v>1</v>
      </c>
      <c r="U288" s="2465">
        <f t="shared" si="297"/>
        <v>22</v>
      </c>
      <c r="V288" s="490">
        <v>30</v>
      </c>
      <c r="W288" s="2464">
        <v>5</v>
      </c>
      <c r="X288" s="2465">
        <f t="shared" si="298"/>
        <v>25</v>
      </c>
      <c r="Y288" s="490">
        <v>12</v>
      </c>
      <c r="Z288" s="2464">
        <v>1</v>
      </c>
      <c r="AA288" s="2465">
        <f t="shared" si="299"/>
        <v>11</v>
      </c>
      <c r="AB288" s="491">
        <v>3</v>
      </c>
      <c r="AC288" s="2466">
        <v>0</v>
      </c>
      <c r="AD288" s="2465">
        <f t="shared" si="300"/>
        <v>3</v>
      </c>
      <c r="AE288" s="492">
        <f t="shared" si="303"/>
        <v>68</v>
      </c>
      <c r="AF288" s="2467">
        <f t="shared" si="303"/>
        <v>7</v>
      </c>
      <c r="AG288" s="2465">
        <f t="shared" si="301"/>
        <v>61</v>
      </c>
    </row>
    <row r="289" spans="1:33" ht="13.5" thickBot="1">
      <c r="A289" s="782" t="s">
        <v>152</v>
      </c>
      <c r="B289" s="486">
        <f>SUM(B273+B277+B278+B279+B280+B287+B288)</f>
        <v>45</v>
      </c>
      <c r="C289" s="487">
        <f>SUM(C273+C277+C278+C279+C280+C287+C288)</f>
        <v>47</v>
      </c>
      <c r="D289" s="488">
        <f t="shared" si="292"/>
        <v>-2</v>
      </c>
      <c r="E289" s="486">
        <f>SUM(E273+E277+E278+E279+E280+E287+E288)</f>
        <v>44</v>
      </c>
      <c r="F289" s="487">
        <f>SUM(F273+F277+F278+F279+F280+F287+F288)</f>
        <v>56</v>
      </c>
      <c r="G289" s="488">
        <f t="shared" si="293"/>
        <v>-12</v>
      </c>
      <c r="H289" s="486">
        <f>SUM(H273+H277+H278+H279+H280+H287+H288)</f>
        <v>244</v>
      </c>
      <c r="I289" s="487">
        <f>SUM(I273+I277+I278+I279+I280+I287+I288)</f>
        <v>404</v>
      </c>
      <c r="J289" s="488">
        <f t="shared" si="294"/>
        <v>-160</v>
      </c>
      <c r="K289" s="486">
        <f>SUM(K273+K277+K278+K279+K280+K287+K288)</f>
        <v>6</v>
      </c>
      <c r="L289" s="487">
        <f>SUM(L273+L277+L278+L279+L280+L287+L288)</f>
        <v>9</v>
      </c>
      <c r="M289" s="488">
        <f t="shared" si="295"/>
        <v>-3</v>
      </c>
      <c r="N289" s="486">
        <f>SUM(N273+N277+N278+N279+N280+N287+N288)</f>
        <v>339</v>
      </c>
      <c r="O289" s="487">
        <f>SUM(O273+O277+O278+O279+O280+O287+O288)</f>
        <v>516</v>
      </c>
      <c r="P289" s="488">
        <f t="shared" si="296"/>
        <v>-177</v>
      </c>
      <c r="R289" s="416" t="s">
        <v>152</v>
      </c>
      <c r="S289" s="486">
        <f>SUM(S273+S277+S278+S279+S280+S287+S288)</f>
        <v>38</v>
      </c>
      <c r="T289" s="487">
        <f>SUM(T273+T277+T278+T279+T280+T287+T288)</f>
        <v>8</v>
      </c>
      <c r="U289" s="488">
        <f t="shared" si="297"/>
        <v>30</v>
      </c>
      <c r="V289" s="486">
        <f>SUM(V273+V277+V278+V279+V280+V287+V288)</f>
        <v>46</v>
      </c>
      <c r="W289" s="487">
        <f>SUM(W273+W277+W278+W279+W280+W287+W288)</f>
        <v>30</v>
      </c>
      <c r="X289" s="488">
        <f t="shared" si="298"/>
        <v>16</v>
      </c>
      <c r="Y289" s="486">
        <f>SUM(Y273+Y277+Y278+Y279+Y280+Y287+Y288)</f>
        <v>176</v>
      </c>
      <c r="Z289" s="487">
        <f>SUM(Z273+Z277+Z278+Z279+Z280+Z287+Z288)</f>
        <v>153</v>
      </c>
      <c r="AA289" s="488">
        <f t="shared" si="299"/>
        <v>23</v>
      </c>
      <c r="AB289" s="486">
        <f>SUM(AB273+AB277+AB278+AB279+AB280+AB287+AB288)</f>
        <v>3</v>
      </c>
      <c r="AC289" s="487">
        <f>SUM(AC273+AC277+AC278+AC279+AC280+AC287+AC288)</f>
        <v>1</v>
      </c>
      <c r="AD289" s="488">
        <f t="shared" si="300"/>
        <v>2</v>
      </c>
      <c r="AE289" s="486">
        <f>SUM(AE273+AE277+AE278+AE279+AE280+AE287+AE288)</f>
        <v>263</v>
      </c>
      <c r="AF289" s="487">
        <f>SUM(AF273+AF277+AF278+AF279+AF280+AF287+AF288)</f>
        <v>192</v>
      </c>
      <c r="AG289" s="488">
        <f t="shared" si="301"/>
        <v>71</v>
      </c>
    </row>
    <row r="290" spans="1:33" ht="87" customHeight="1">
      <c r="A290" s="690" t="s">
        <v>186</v>
      </c>
      <c r="O290" s="245"/>
      <c r="R290" s="55" t="s">
        <v>186</v>
      </c>
      <c r="U290" s="5"/>
      <c r="X290" s="5"/>
      <c r="AA290" s="5"/>
      <c r="AD290" s="5"/>
      <c r="AF290" s="245"/>
      <c r="AG290" s="494"/>
    </row>
    <row r="291" spans="1:33" ht="13.5" thickBot="1">
      <c r="A291" s="690" t="s">
        <v>527</v>
      </c>
      <c r="R291" s="3" t="s">
        <v>527</v>
      </c>
      <c r="U291" s="5"/>
      <c r="X291" s="5"/>
      <c r="AA291" s="5"/>
      <c r="AD291" s="5"/>
      <c r="AG291" s="5"/>
    </row>
    <row r="292" spans="1:33" ht="87" thickBot="1">
      <c r="A292" s="780" t="s">
        <v>495</v>
      </c>
      <c r="B292" s="133" t="s">
        <v>160</v>
      </c>
      <c r="C292" s="134" t="s">
        <v>160</v>
      </c>
      <c r="D292" s="135"/>
      <c r="E292" s="133" t="s">
        <v>161</v>
      </c>
      <c r="F292" s="134" t="s">
        <v>162</v>
      </c>
      <c r="G292" s="135"/>
      <c r="H292" s="133" t="s">
        <v>163</v>
      </c>
      <c r="I292" s="134" t="s">
        <v>163</v>
      </c>
      <c r="J292" s="135"/>
      <c r="K292" s="134" t="s">
        <v>164</v>
      </c>
      <c r="L292" s="134" t="s">
        <v>164</v>
      </c>
      <c r="M292" s="135"/>
      <c r="N292" s="133" t="s">
        <v>152</v>
      </c>
      <c r="O292" s="134" t="s">
        <v>152</v>
      </c>
      <c r="P292" s="136"/>
      <c r="R292" s="493" t="s">
        <v>838</v>
      </c>
      <c r="S292" s="133" t="s">
        <v>160</v>
      </c>
      <c r="T292" s="134" t="s">
        <v>160</v>
      </c>
      <c r="U292" s="135"/>
      <c r="V292" s="133" t="s">
        <v>161</v>
      </c>
      <c r="W292" s="134" t="s">
        <v>162</v>
      </c>
      <c r="X292" s="135"/>
      <c r="Y292" s="133" t="s">
        <v>163</v>
      </c>
      <c r="Z292" s="134" t="s">
        <v>163</v>
      </c>
      <c r="AA292" s="135"/>
      <c r="AB292" s="134" t="s">
        <v>164</v>
      </c>
      <c r="AC292" s="134" t="s">
        <v>164</v>
      </c>
      <c r="AD292" s="135"/>
      <c r="AE292" s="133" t="s">
        <v>152</v>
      </c>
      <c r="AF292" s="134" t="s">
        <v>152</v>
      </c>
      <c r="AG292" s="136"/>
    </row>
    <row r="293" spans="1:33" ht="45.75" thickBot="1">
      <c r="A293" s="781"/>
      <c r="B293" s="474" t="s">
        <v>165</v>
      </c>
      <c r="C293" s="583" t="s">
        <v>166</v>
      </c>
      <c r="D293" s="476" t="s">
        <v>167</v>
      </c>
      <c r="E293" s="474" t="s">
        <v>165</v>
      </c>
      <c r="F293" s="475" t="s">
        <v>166</v>
      </c>
      <c r="G293" s="415" t="s">
        <v>167</v>
      </c>
      <c r="H293" s="474" t="s">
        <v>165</v>
      </c>
      <c r="I293" s="475" t="s">
        <v>166</v>
      </c>
      <c r="J293" s="476" t="s">
        <v>167</v>
      </c>
      <c r="K293" s="474" t="s">
        <v>165</v>
      </c>
      <c r="L293" s="475" t="s">
        <v>166</v>
      </c>
      <c r="M293" s="476" t="s">
        <v>167</v>
      </c>
      <c r="N293" s="474" t="s">
        <v>165</v>
      </c>
      <c r="O293" s="583" t="s">
        <v>166</v>
      </c>
      <c r="P293" s="415" t="s">
        <v>157</v>
      </c>
      <c r="R293" s="137"/>
      <c r="S293" s="474" t="s">
        <v>165</v>
      </c>
      <c r="T293" s="583" t="s">
        <v>166</v>
      </c>
      <c r="U293" s="476" t="s">
        <v>167</v>
      </c>
      <c r="V293" s="474" t="s">
        <v>165</v>
      </c>
      <c r="W293" s="475" t="s">
        <v>166</v>
      </c>
      <c r="X293" s="415" t="s">
        <v>167</v>
      </c>
      <c r="Y293" s="474" t="s">
        <v>165</v>
      </c>
      <c r="Z293" s="475" t="s">
        <v>166</v>
      </c>
      <c r="AA293" s="476" t="s">
        <v>167</v>
      </c>
      <c r="AB293" s="474" t="s">
        <v>165</v>
      </c>
      <c r="AC293" s="475" t="s">
        <v>166</v>
      </c>
      <c r="AD293" s="476" t="s">
        <v>167</v>
      </c>
      <c r="AE293" s="474" t="s">
        <v>165</v>
      </c>
      <c r="AF293" s="583" t="s">
        <v>166</v>
      </c>
      <c r="AG293" s="415" t="s">
        <v>157</v>
      </c>
    </row>
    <row r="294" spans="1:33">
      <c r="A294" s="484" t="s">
        <v>168</v>
      </c>
      <c r="B294" s="529">
        <v>0</v>
      </c>
      <c r="C294" s="478">
        <v>0</v>
      </c>
      <c r="D294" s="479">
        <f t="shared" ref="D294:D312" si="304">B294-C294</f>
        <v>0</v>
      </c>
      <c r="E294" s="94">
        <v>1</v>
      </c>
      <c r="F294" s="478">
        <v>0</v>
      </c>
      <c r="G294" s="479">
        <f t="shared" ref="G294:G312" si="305">E294-F294</f>
        <v>1</v>
      </c>
      <c r="H294" s="94">
        <v>15</v>
      </c>
      <c r="I294" s="94">
        <v>26</v>
      </c>
      <c r="J294" s="480">
        <f t="shared" ref="J294:J312" si="306">H294-I294</f>
        <v>-11</v>
      </c>
      <c r="K294" s="94">
        <v>0</v>
      </c>
      <c r="L294" s="94">
        <v>0</v>
      </c>
      <c r="M294" s="480">
        <f t="shared" ref="M294:M312" si="307">K294-L294</f>
        <v>0</v>
      </c>
      <c r="N294" s="94">
        <f>SUM(B294+E294+H294+K294)</f>
        <v>16</v>
      </c>
      <c r="O294" s="94">
        <f>SUM(C294+F294+I294+L294)</f>
        <v>26</v>
      </c>
      <c r="P294" s="479">
        <f t="shared" ref="P294:P312" si="308">N294-O294</f>
        <v>-10</v>
      </c>
      <c r="R294" s="138" t="s">
        <v>168</v>
      </c>
      <c r="S294" s="529">
        <v>0</v>
      </c>
      <c r="T294" s="478">
        <v>1</v>
      </c>
      <c r="U294" s="479">
        <f t="shared" ref="U294:U312" si="309">S294-T294</f>
        <v>-1</v>
      </c>
      <c r="V294" s="94">
        <v>1</v>
      </c>
      <c r="W294" s="478">
        <v>1</v>
      </c>
      <c r="X294" s="479">
        <f t="shared" ref="X294:X312" si="310">V294-W294</f>
        <v>0</v>
      </c>
      <c r="Y294" s="94">
        <v>12</v>
      </c>
      <c r="Z294" s="94">
        <v>46</v>
      </c>
      <c r="AA294" s="480">
        <f t="shared" ref="AA294:AA312" si="311">Y294-Z294</f>
        <v>-34</v>
      </c>
      <c r="AB294" s="94">
        <v>1</v>
      </c>
      <c r="AC294" s="94">
        <v>0</v>
      </c>
      <c r="AD294" s="480">
        <f t="shared" ref="AD294:AD312" si="312">AB294-AC294</f>
        <v>1</v>
      </c>
      <c r="AE294" s="94">
        <f>SUM(S294+V294+Y294+AB294)</f>
        <v>14</v>
      </c>
      <c r="AF294" s="94">
        <f>SUM(T294+W294+Z294+AC294)</f>
        <v>48</v>
      </c>
      <c r="AG294" s="479">
        <f t="shared" ref="AG294:AG312" si="313">AE294-AF294</f>
        <v>-34</v>
      </c>
    </row>
    <row r="295" spans="1:33">
      <c r="A295" s="484" t="s">
        <v>169</v>
      </c>
      <c r="B295" s="481">
        <v>0</v>
      </c>
      <c r="C295" s="208">
        <v>0</v>
      </c>
      <c r="D295" s="480">
        <f t="shared" si="304"/>
        <v>0</v>
      </c>
      <c r="E295" s="94">
        <v>0</v>
      </c>
      <c r="F295" s="208">
        <v>0</v>
      </c>
      <c r="G295" s="480">
        <f t="shared" si="305"/>
        <v>0</v>
      </c>
      <c r="H295" s="94">
        <v>0</v>
      </c>
      <c r="I295" s="94">
        <v>0</v>
      </c>
      <c r="J295" s="480">
        <f t="shared" si="306"/>
        <v>0</v>
      </c>
      <c r="K295" s="94">
        <v>0</v>
      </c>
      <c r="L295" s="94">
        <v>0</v>
      </c>
      <c r="M295" s="480">
        <f t="shared" si="307"/>
        <v>0</v>
      </c>
      <c r="N295" s="94">
        <f>SUM(B295+E295+H295+K295)</f>
        <v>0</v>
      </c>
      <c r="O295" s="94">
        <f>SUM(C295+F295+I295+L295)</f>
        <v>0</v>
      </c>
      <c r="P295" s="480">
        <f t="shared" si="308"/>
        <v>0</v>
      </c>
      <c r="R295" s="138" t="s">
        <v>169</v>
      </c>
      <c r="S295" s="481">
        <v>0</v>
      </c>
      <c r="T295" s="208">
        <v>0</v>
      </c>
      <c r="U295" s="480">
        <f t="shared" si="309"/>
        <v>0</v>
      </c>
      <c r="V295" s="94">
        <v>0</v>
      </c>
      <c r="W295" s="208">
        <v>0</v>
      </c>
      <c r="X295" s="480">
        <f t="shared" si="310"/>
        <v>0</v>
      </c>
      <c r="Y295" s="94">
        <v>0</v>
      </c>
      <c r="Z295" s="94">
        <v>0</v>
      </c>
      <c r="AA295" s="480">
        <f t="shared" si="311"/>
        <v>0</v>
      </c>
      <c r="AB295" s="94">
        <v>0</v>
      </c>
      <c r="AC295" s="94">
        <v>0</v>
      </c>
      <c r="AD295" s="480">
        <f t="shared" si="312"/>
        <v>0</v>
      </c>
      <c r="AE295" s="94">
        <f>SUM(S295+V295+Y295+AB295)</f>
        <v>0</v>
      </c>
      <c r="AF295" s="94">
        <f>SUM(T295+W295+Z295+AC295)</f>
        <v>0</v>
      </c>
      <c r="AG295" s="480">
        <f t="shared" si="313"/>
        <v>0</v>
      </c>
    </row>
    <row r="296" spans="1:33">
      <c r="A296" s="482" t="s">
        <v>170</v>
      </c>
      <c r="B296" s="511">
        <f>SUM(B294:B295)</f>
        <v>0</v>
      </c>
      <c r="C296" s="512">
        <f>SUM(C294:C295)</f>
        <v>0</v>
      </c>
      <c r="D296" s="513">
        <f t="shared" si="304"/>
        <v>0</v>
      </c>
      <c r="E296" s="511">
        <f>SUM(E294:E295)</f>
        <v>1</v>
      </c>
      <c r="F296" s="512">
        <f>SUM(F294:F295)</f>
        <v>0</v>
      </c>
      <c r="G296" s="513">
        <f t="shared" si="305"/>
        <v>1</v>
      </c>
      <c r="H296" s="511">
        <f>SUM(H294:H295)</f>
        <v>15</v>
      </c>
      <c r="I296" s="512">
        <f>SUM(I294:I295)</f>
        <v>26</v>
      </c>
      <c r="J296" s="513">
        <f t="shared" si="306"/>
        <v>-11</v>
      </c>
      <c r="K296" s="511">
        <f>SUM(K294:K295)</f>
        <v>0</v>
      </c>
      <c r="L296" s="512">
        <f>SUM(L294:L295)</f>
        <v>0</v>
      </c>
      <c r="M296" s="513">
        <f t="shared" si="307"/>
        <v>0</v>
      </c>
      <c r="N296" s="514">
        <f t="shared" ref="N296:O311" si="314">B296+E296+H296+K296</f>
        <v>16</v>
      </c>
      <c r="O296" s="515">
        <f t="shared" si="314"/>
        <v>26</v>
      </c>
      <c r="P296" s="513">
        <f t="shared" si="308"/>
        <v>-10</v>
      </c>
      <c r="R296" s="510" t="s">
        <v>170</v>
      </c>
      <c r="S296" s="511">
        <f>SUM(S294:S295)</f>
        <v>0</v>
      </c>
      <c r="T296" s="512">
        <f>SUM(T294:T295)</f>
        <v>1</v>
      </c>
      <c r="U296" s="513">
        <f t="shared" si="309"/>
        <v>-1</v>
      </c>
      <c r="V296" s="511">
        <f>SUM(V294:V295)</f>
        <v>1</v>
      </c>
      <c r="W296" s="512">
        <f>SUM(W294:W295)</f>
        <v>1</v>
      </c>
      <c r="X296" s="513">
        <f t="shared" si="310"/>
        <v>0</v>
      </c>
      <c r="Y296" s="511">
        <f>SUM(Y294:Y295)</f>
        <v>12</v>
      </c>
      <c r="Z296" s="512">
        <f>SUM(Z294:Z295)</f>
        <v>46</v>
      </c>
      <c r="AA296" s="513">
        <f t="shared" si="311"/>
        <v>-34</v>
      </c>
      <c r="AB296" s="511">
        <f>SUM(AB294:AB295)</f>
        <v>1</v>
      </c>
      <c r="AC296" s="512">
        <f>SUM(AC294:AC295)</f>
        <v>0</v>
      </c>
      <c r="AD296" s="513">
        <f t="shared" si="312"/>
        <v>1</v>
      </c>
      <c r="AE296" s="514">
        <f t="shared" ref="AE296:AF311" si="315">S296+V296+Y296+AB296</f>
        <v>14</v>
      </c>
      <c r="AF296" s="515">
        <f t="shared" si="315"/>
        <v>48</v>
      </c>
      <c r="AG296" s="513">
        <f t="shared" si="313"/>
        <v>-34</v>
      </c>
    </row>
    <row r="297" spans="1:33">
      <c r="A297" s="484" t="s">
        <v>171</v>
      </c>
      <c r="B297" s="481">
        <v>0</v>
      </c>
      <c r="C297" s="208">
        <v>0</v>
      </c>
      <c r="D297" s="480">
        <f t="shared" si="304"/>
        <v>0</v>
      </c>
      <c r="E297" s="94">
        <v>0</v>
      </c>
      <c r="F297" s="208">
        <v>0</v>
      </c>
      <c r="G297" s="480">
        <f t="shared" si="305"/>
        <v>0</v>
      </c>
      <c r="H297" s="94">
        <v>0</v>
      </c>
      <c r="I297" s="94">
        <v>0</v>
      </c>
      <c r="J297" s="480">
        <f t="shared" si="306"/>
        <v>0</v>
      </c>
      <c r="K297" s="94">
        <v>0</v>
      </c>
      <c r="L297" s="94">
        <v>0</v>
      </c>
      <c r="M297" s="480">
        <f t="shared" si="307"/>
        <v>0</v>
      </c>
      <c r="N297" s="484">
        <f t="shared" si="314"/>
        <v>0</v>
      </c>
      <c r="O297" s="485">
        <f t="shared" si="314"/>
        <v>0</v>
      </c>
      <c r="P297" s="480">
        <f t="shared" si="308"/>
        <v>0</v>
      </c>
      <c r="R297" s="138" t="s">
        <v>171</v>
      </c>
      <c r="S297" s="481">
        <v>0</v>
      </c>
      <c r="T297" s="208">
        <v>0</v>
      </c>
      <c r="U297" s="480">
        <f t="shared" si="309"/>
        <v>0</v>
      </c>
      <c r="V297" s="94">
        <v>0</v>
      </c>
      <c r="W297" s="208">
        <v>0</v>
      </c>
      <c r="X297" s="480">
        <f t="shared" si="310"/>
        <v>0</v>
      </c>
      <c r="Y297" s="94">
        <v>0</v>
      </c>
      <c r="Z297" s="94">
        <v>0</v>
      </c>
      <c r="AA297" s="480">
        <f t="shared" si="311"/>
        <v>0</v>
      </c>
      <c r="AB297" s="94">
        <v>0</v>
      </c>
      <c r="AC297" s="94">
        <v>0</v>
      </c>
      <c r="AD297" s="480">
        <f t="shared" si="312"/>
        <v>0</v>
      </c>
      <c r="AE297" s="484">
        <f t="shared" si="315"/>
        <v>0</v>
      </c>
      <c r="AF297" s="485">
        <f t="shared" si="315"/>
        <v>0</v>
      </c>
      <c r="AG297" s="480">
        <f t="shared" si="313"/>
        <v>0</v>
      </c>
    </row>
    <row r="298" spans="1:33">
      <c r="A298" s="484" t="s">
        <v>172</v>
      </c>
      <c r="B298" s="481">
        <v>2</v>
      </c>
      <c r="C298" s="208">
        <v>2</v>
      </c>
      <c r="D298" s="480">
        <f t="shared" si="304"/>
        <v>0</v>
      </c>
      <c r="E298" s="94">
        <v>0</v>
      </c>
      <c r="F298" s="208">
        <v>0</v>
      </c>
      <c r="G298" s="480">
        <f t="shared" si="305"/>
        <v>0</v>
      </c>
      <c r="H298" s="94">
        <v>10</v>
      </c>
      <c r="I298" s="94">
        <v>4</v>
      </c>
      <c r="J298" s="480">
        <f t="shared" si="306"/>
        <v>6</v>
      </c>
      <c r="K298" s="94">
        <v>1</v>
      </c>
      <c r="L298" s="94">
        <v>0</v>
      </c>
      <c r="M298" s="480">
        <f t="shared" si="307"/>
        <v>1</v>
      </c>
      <c r="N298" s="484">
        <f t="shared" si="314"/>
        <v>13</v>
      </c>
      <c r="O298" s="485">
        <f t="shared" si="314"/>
        <v>6</v>
      </c>
      <c r="P298" s="480">
        <f t="shared" si="308"/>
        <v>7</v>
      </c>
      <c r="R298" s="138" t="s">
        <v>172</v>
      </c>
      <c r="S298" s="481">
        <v>0</v>
      </c>
      <c r="T298" s="208">
        <v>3</v>
      </c>
      <c r="U298" s="480">
        <f t="shared" si="309"/>
        <v>-3</v>
      </c>
      <c r="V298" s="94">
        <v>2</v>
      </c>
      <c r="W298" s="208">
        <v>3</v>
      </c>
      <c r="X298" s="480">
        <f t="shared" si="310"/>
        <v>-1</v>
      </c>
      <c r="Y298" s="94">
        <v>6</v>
      </c>
      <c r="Z298" s="94">
        <v>10</v>
      </c>
      <c r="AA298" s="480">
        <f t="shared" si="311"/>
        <v>-4</v>
      </c>
      <c r="AB298" s="94">
        <v>0</v>
      </c>
      <c r="AC298" s="94">
        <v>0</v>
      </c>
      <c r="AD298" s="480">
        <f t="shared" si="312"/>
        <v>0</v>
      </c>
      <c r="AE298" s="484">
        <f t="shared" si="315"/>
        <v>8</v>
      </c>
      <c r="AF298" s="485">
        <f t="shared" si="315"/>
        <v>16</v>
      </c>
      <c r="AG298" s="480">
        <f t="shared" si="313"/>
        <v>-8</v>
      </c>
    </row>
    <row r="299" spans="1:33">
      <c r="A299" s="484" t="s">
        <v>173</v>
      </c>
      <c r="B299" s="481">
        <v>1</v>
      </c>
      <c r="C299" s="208">
        <v>0</v>
      </c>
      <c r="D299" s="480">
        <f t="shared" si="304"/>
        <v>1</v>
      </c>
      <c r="E299" s="94">
        <v>0</v>
      </c>
      <c r="F299" s="208">
        <v>0</v>
      </c>
      <c r="G299" s="480">
        <f t="shared" si="305"/>
        <v>0</v>
      </c>
      <c r="H299" s="94">
        <v>0</v>
      </c>
      <c r="I299" s="94">
        <v>0</v>
      </c>
      <c r="J299" s="480">
        <f t="shared" si="306"/>
        <v>0</v>
      </c>
      <c r="K299" s="94">
        <v>0</v>
      </c>
      <c r="L299" s="94">
        <v>0</v>
      </c>
      <c r="M299" s="480">
        <f t="shared" si="307"/>
        <v>0</v>
      </c>
      <c r="N299" s="484">
        <f t="shared" si="314"/>
        <v>1</v>
      </c>
      <c r="O299" s="485">
        <f t="shared" si="314"/>
        <v>0</v>
      </c>
      <c r="P299" s="480">
        <f t="shared" si="308"/>
        <v>1</v>
      </c>
      <c r="R299" s="138" t="s">
        <v>173</v>
      </c>
      <c r="S299" s="481">
        <v>0</v>
      </c>
      <c r="T299" s="208">
        <v>0</v>
      </c>
      <c r="U299" s="480">
        <f t="shared" si="309"/>
        <v>0</v>
      </c>
      <c r="V299" s="94">
        <v>0</v>
      </c>
      <c r="W299" s="208">
        <v>0</v>
      </c>
      <c r="X299" s="480">
        <f t="shared" si="310"/>
        <v>0</v>
      </c>
      <c r="Y299" s="94">
        <v>0</v>
      </c>
      <c r="Z299" s="94">
        <v>0</v>
      </c>
      <c r="AA299" s="480">
        <f t="shared" si="311"/>
        <v>0</v>
      </c>
      <c r="AB299" s="94">
        <v>0</v>
      </c>
      <c r="AC299" s="94">
        <v>0</v>
      </c>
      <c r="AD299" s="480">
        <f t="shared" si="312"/>
        <v>0</v>
      </c>
      <c r="AE299" s="484">
        <f t="shared" si="315"/>
        <v>0</v>
      </c>
      <c r="AF299" s="485">
        <f t="shared" si="315"/>
        <v>0</v>
      </c>
      <c r="AG299" s="480">
        <f t="shared" si="313"/>
        <v>0</v>
      </c>
    </row>
    <row r="300" spans="1:33">
      <c r="A300" s="482" t="s">
        <v>174</v>
      </c>
      <c r="B300" s="511">
        <f>SUM(B297:B299)</f>
        <v>3</v>
      </c>
      <c r="C300" s="512">
        <f>SUM(C297:C299)</f>
        <v>2</v>
      </c>
      <c r="D300" s="513">
        <f t="shared" si="304"/>
        <v>1</v>
      </c>
      <c r="E300" s="511">
        <f>SUM(E297:E299)</f>
        <v>0</v>
      </c>
      <c r="F300" s="512">
        <f>SUM(F297:F299)</f>
        <v>0</v>
      </c>
      <c r="G300" s="513">
        <f t="shared" si="305"/>
        <v>0</v>
      </c>
      <c r="H300" s="511">
        <f>SUM(H297:H299)</f>
        <v>10</v>
      </c>
      <c r="I300" s="512">
        <f>SUM(I297:I299)</f>
        <v>4</v>
      </c>
      <c r="J300" s="513">
        <f t="shared" si="306"/>
        <v>6</v>
      </c>
      <c r="K300" s="511">
        <f>SUM(K297:K299)</f>
        <v>1</v>
      </c>
      <c r="L300" s="512">
        <f>SUM(L297:L299)</f>
        <v>0</v>
      </c>
      <c r="M300" s="513">
        <f t="shared" si="307"/>
        <v>1</v>
      </c>
      <c r="N300" s="514">
        <f t="shared" si="314"/>
        <v>14</v>
      </c>
      <c r="O300" s="515">
        <f t="shared" si="314"/>
        <v>6</v>
      </c>
      <c r="P300" s="513">
        <f t="shared" si="308"/>
        <v>8</v>
      </c>
      <c r="R300" s="510" t="s">
        <v>174</v>
      </c>
      <c r="S300" s="511">
        <f>SUM(S297:S299)</f>
        <v>0</v>
      </c>
      <c r="T300" s="512">
        <f>SUM(T297:T299)</f>
        <v>3</v>
      </c>
      <c r="U300" s="513">
        <f t="shared" si="309"/>
        <v>-3</v>
      </c>
      <c r="V300" s="511">
        <f>SUM(V297:V299)</f>
        <v>2</v>
      </c>
      <c r="W300" s="512">
        <f>SUM(W297:W299)</f>
        <v>3</v>
      </c>
      <c r="X300" s="513">
        <f t="shared" si="310"/>
        <v>-1</v>
      </c>
      <c r="Y300" s="511">
        <f>SUM(Y297:Y299)</f>
        <v>6</v>
      </c>
      <c r="Z300" s="512">
        <f>SUM(Z297:Z299)</f>
        <v>10</v>
      </c>
      <c r="AA300" s="513">
        <f t="shared" si="311"/>
        <v>-4</v>
      </c>
      <c r="AB300" s="511">
        <f>SUM(AB297:AB299)</f>
        <v>0</v>
      </c>
      <c r="AC300" s="512">
        <f>SUM(AC297:AC299)</f>
        <v>0</v>
      </c>
      <c r="AD300" s="513">
        <f t="shared" si="312"/>
        <v>0</v>
      </c>
      <c r="AE300" s="514">
        <f t="shared" si="315"/>
        <v>8</v>
      </c>
      <c r="AF300" s="515">
        <f t="shared" si="315"/>
        <v>16</v>
      </c>
      <c r="AG300" s="513">
        <f t="shared" si="313"/>
        <v>-8</v>
      </c>
    </row>
    <row r="301" spans="1:33">
      <c r="A301" s="482" t="s">
        <v>175</v>
      </c>
      <c r="B301" s="511">
        <v>4</v>
      </c>
      <c r="C301" s="512">
        <v>2</v>
      </c>
      <c r="D301" s="513">
        <f t="shared" si="304"/>
        <v>2</v>
      </c>
      <c r="E301" s="516">
        <v>3</v>
      </c>
      <c r="F301" s="512">
        <v>2</v>
      </c>
      <c r="G301" s="513">
        <f t="shared" si="305"/>
        <v>1</v>
      </c>
      <c r="H301" s="511">
        <v>29</v>
      </c>
      <c r="I301" s="512">
        <v>28</v>
      </c>
      <c r="J301" s="513">
        <f t="shared" si="306"/>
        <v>1</v>
      </c>
      <c r="K301" s="516">
        <v>0</v>
      </c>
      <c r="L301" s="516">
        <v>1</v>
      </c>
      <c r="M301" s="513">
        <f t="shared" si="307"/>
        <v>-1</v>
      </c>
      <c r="N301" s="514">
        <f t="shared" si="314"/>
        <v>36</v>
      </c>
      <c r="O301" s="515">
        <f t="shared" si="314"/>
        <v>33</v>
      </c>
      <c r="P301" s="513">
        <f t="shared" si="308"/>
        <v>3</v>
      </c>
      <c r="R301" s="510" t="s">
        <v>175</v>
      </c>
      <c r="S301" s="511">
        <v>4</v>
      </c>
      <c r="T301" s="512">
        <v>1</v>
      </c>
      <c r="U301" s="513">
        <f t="shared" si="309"/>
        <v>3</v>
      </c>
      <c r="V301" s="516">
        <v>0</v>
      </c>
      <c r="W301" s="512">
        <v>4</v>
      </c>
      <c r="X301" s="513">
        <f t="shared" si="310"/>
        <v>-4</v>
      </c>
      <c r="Y301" s="511">
        <v>17</v>
      </c>
      <c r="Z301" s="512">
        <v>28</v>
      </c>
      <c r="AA301" s="513">
        <f t="shared" si="311"/>
        <v>-11</v>
      </c>
      <c r="AB301" s="516">
        <v>0</v>
      </c>
      <c r="AC301" s="516">
        <v>1</v>
      </c>
      <c r="AD301" s="513">
        <f t="shared" si="312"/>
        <v>-1</v>
      </c>
      <c r="AE301" s="514">
        <f t="shared" si="315"/>
        <v>21</v>
      </c>
      <c r="AF301" s="515">
        <f t="shared" si="315"/>
        <v>34</v>
      </c>
      <c r="AG301" s="513">
        <f t="shared" si="313"/>
        <v>-13</v>
      </c>
    </row>
    <row r="302" spans="1:33">
      <c r="A302" s="482" t="s">
        <v>176</v>
      </c>
      <c r="B302" s="511">
        <v>2</v>
      </c>
      <c r="C302" s="512">
        <v>3</v>
      </c>
      <c r="D302" s="513">
        <f t="shared" si="304"/>
        <v>-1</v>
      </c>
      <c r="E302" s="516">
        <v>0</v>
      </c>
      <c r="F302" s="516">
        <v>1</v>
      </c>
      <c r="G302" s="513">
        <f t="shared" si="305"/>
        <v>-1</v>
      </c>
      <c r="H302" s="516">
        <v>23</v>
      </c>
      <c r="I302" s="516">
        <v>29</v>
      </c>
      <c r="J302" s="513">
        <f t="shared" si="306"/>
        <v>-6</v>
      </c>
      <c r="K302" s="516">
        <v>0</v>
      </c>
      <c r="L302" s="516">
        <v>0</v>
      </c>
      <c r="M302" s="513">
        <f t="shared" si="307"/>
        <v>0</v>
      </c>
      <c r="N302" s="514">
        <f t="shared" si="314"/>
        <v>25</v>
      </c>
      <c r="O302" s="515">
        <f t="shared" si="314"/>
        <v>33</v>
      </c>
      <c r="P302" s="513">
        <f t="shared" si="308"/>
        <v>-8</v>
      </c>
      <c r="R302" s="510" t="s">
        <v>176</v>
      </c>
      <c r="S302" s="511">
        <v>2</v>
      </c>
      <c r="T302" s="512">
        <v>5</v>
      </c>
      <c r="U302" s="513">
        <f t="shared" si="309"/>
        <v>-3</v>
      </c>
      <c r="V302" s="516">
        <v>3</v>
      </c>
      <c r="W302" s="516">
        <v>9</v>
      </c>
      <c r="X302" s="513">
        <f t="shared" si="310"/>
        <v>-6</v>
      </c>
      <c r="Y302" s="516">
        <v>36</v>
      </c>
      <c r="Z302" s="516">
        <v>29</v>
      </c>
      <c r="AA302" s="513">
        <f t="shared" si="311"/>
        <v>7</v>
      </c>
      <c r="AB302" s="516">
        <v>0</v>
      </c>
      <c r="AC302" s="516">
        <v>0</v>
      </c>
      <c r="AD302" s="513">
        <f t="shared" si="312"/>
        <v>0</v>
      </c>
      <c r="AE302" s="514">
        <f t="shared" si="315"/>
        <v>41</v>
      </c>
      <c r="AF302" s="515">
        <f t="shared" si="315"/>
        <v>43</v>
      </c>
      <c r="AG302" s="513">
        <f t="shared" si="313"/>
        <v>-2</v>
      </c>
    </row>
    <row r="303" spans="1:33">
      <c r="A303" s="482" t="s">
        <v>177</v>
      </c>
      <c r="B303" s="511">
        <v>2</v>
      </c>
      <c r="C303" s="512">
        <v>1</v>
      </c>
      <c r="D303" s="513">
        <f t="shared" si="304"/>
        <v>1</v>
      </c>
      <c r="E303" s="516">
        <v>2</v>
      </c>
      <c r="F303" s="516">
        <v>4</v>
      </c>
      <c r="G303" s="513">
        <f t="shared" si="305"/>
        <v>-2</v>
      </c>
      <c r="H303" s="516">
        <v>13</v>
      </c>
      <c r="I303" s="516">
        <v>7</v>
      </c>
      <c r="J303" s="513">
        <f t="shared" si="306"/>
        <v>6</v>
      </c>
      <c r="K303" s="516">
        <v>0</v>
      </c>
      <c r="L303" s="516">
        <v>0</v>
      </c>
      <c r="M303" s="513">
        <f t="shared" si="307"/>
        <v>0</v>
      </c>
      <c r="N303" s="514">
        <f t="shared" si="314"/>
        <v>17</v>
      </c>
      <c r="O303" s="515">
        <f t="shared" si="314"/>
        <v>12</v>
      </c>
      <c r="P303" s="513">
        <f t="shared" si="308"/>
        <v>5</v>
      </c>
      <c r="R303" s="510" t="s">
        <v>177</v>
      </c>
      <c r="S303" s="511">
        <v>0</v>
      </c>
      <c r="T303" s="512">
        <v>1</v>
      </c>
      <c r="U303" s="513">
        <f t="shared" si="309"/>
        <v>-1</v>
      </c>
      <c r="V303" s="516">
        <v>2</v>
      </c>
      <c r="W303" s="516">
        <v>16</v>
      </c>
      <c r="X303" s="513">
        <f t="shared" si="310"/>
        <v>-14</v>
      </c>
      <c r="Y303" s="516">
        <v>15</v>
      </c>
      <c r="Z303" s="516">
        <v>17</v>
      </c>
      <c r="AA303" s="513">
        <f t="shared" si="311"/>
        <v>-2</v>
      </c>
      <c r="AB303" s="516">
        <v>0</v>
      </c>
      <c r="AC303" s="516">
        <v>0</v>
      </c>
      <c r="AD303" s="513">
        <f t="shared" si="312"/>
        <v>0</v>
      </c>
      <c r="AE303" s="514">
        <f t="shared" si="315"/>
        <v>17</v>
      </c>
      <c r="AF303" s="515">
        <f t="shared" si="315"/>
        <v>34</v>
      </c>
      <c r="AG303" s="513">
        <f t="shared" si="313"/>
        <v>-17</v>
      </c>
    </row>
    <row r="304" spans="1:33">
      <c r="A304" s="484" t="s">
        <v>178</v>
      </c>
      <c r="B304" s="481">
        <v>0</v>
      </c>
      <c r="C304" s="208">
        <v>0</v>
      </c>
      <c r="D304" s="480">
        <f t="shared" si="304"/>
        <v>0</v>
      </c>
      <c r="E304" s="94">
        <v>0</v>
      </c>
      <c r="F304" s="94">
        <v>1</v>
      </c>
      <c r="G304" s="480">
        <f t="shared" si="305"/>
        <v>-1</v>
      </c>
      <c r="H304" s="94">
        <v>3</v>
      </c>
      <c r="I304" s="94">
        <v>2</v>
      </c>
      <c r="J304" s="480">
        <f t="shared" si="306"/>
        <v>1</v>
      </c>
      <c r="K304" s="94">
        <v>0</v>
      </c>
      <c r="L304" s="94">
        <v>0</v>
      </c>
      <c r="M304" s="480">
        <f t="shared" si="307"/>
        <v>0</v>
      </c>
      <c r="N304" s="484">
        <f t="shared" si="314"/>
        <v>3</v>
      </c>
      <c r="O304" s="485">
        <f t="shared" si="314"/>
        <v>3</v>
      </c>
      <c r="P304" s="480">
        <f t="shared" si="308"/>
        <v>0</v>
      </c>
      <c r="R304" s="138" t="s">
        <v>178</v>
      </c>
      <c r="S304" s="481">
        <v>0</v>
      </c>
      <c r="T304" s="208">
        <v>1</v>
      </c>
      <c r="U304" s="480">
        <f t="shared" si="309"/>
        <v>-1</v>
      </c>
      <c r="V304" s="94">
        <v>0</v>
      </c>
      <c r="W304" s="94">
        <v>1</v>
      </c>
      <c r="X304" s="480">
        <f t="shared" si="310"/>
        <v>-1</v>
      </c>
      <c r="Y304" s="94">
        <v>1</v>
      </c>
      <c r="Z304" s="94">
        <v>5</v>
      </c>
      <c r="AA304" s="480">
        <f t="shared" si="311"/>
        <v>-4</v>
      </c>
      <c r="AB304" s="94">
        <v>0</v>
      </c>
      <c r="AC304" s="94">
        <v>0</v>
      </c>
      <c r="AD304" s="480">
        <f t="shared" si="312"/>
        <v>0</v>
      </c>
      <c r="AE304" s="484">
        <f t="shared" si="315"/>
        <v>1</v>
      </c>
      <c r="AF304" s="485">
        <f t="shared" si="315"/>
        <v>7</v>
      </c>
      <c r="AG304" s="480">
        <f t="shared" si="313"/>
        <v>-6</v>
      </c>
    </row>
    <row r="305" spans="1:33">
      <c r="A305" s="484" t="s">
        <v>179</v>
      </c>
      <c r="B305" s="481">
        <v>1</v>
      </c>
      <c r="C305" s="208">
        <v>0</v>
      </c>
      <c r="D305" s="480">
        <f t="shared" si="304"/>
        <v>1</v>
      </c>
      <c r="E305" s="94">
        <v>0</v>
      </c>
      <c r="F305" s="94">
        <v>0</v>
      </c>
      <c r="G305" s="480">
        <f t="shared" si="305"/>
        <v>0</v>
      </c>
      <c r="H305" s="94">
        <v>10</v>
      </c>
      <c r="I305" s="94">
        <v>8</v>
      </c>
      <c r="J305" s="480">
        <f t="shared" si="306"/>
        <v>2</v>
      </c>
      <c r="K305" s="94">
        <v>0</v>
      </c>
      <c r="L305" s="94">
        <v>0</v>
      </c>
      <c r="M305" s="480">
        <f t="shared" si="307"/>
        <v>0</v>
      </c>
      <c r="N305" s="484">
        <f t="shared" si="314"/>
        <v>11</v>
      </c>
      <c r="O305" s="485">
        <f t="shared" si="314"/>
        <v>8</v>
      </c>
      <c r="P305" s="480">
        <f t="shared" si="308"/>
        <v>3</v>
      </c>
      <c r="R305" s="138" t="s">
        <v>179</v>
      </c>
      <c r="S305" s="481">
        <v>0</v>
      </c>
      <c r="T305" s="208">
        <v>0</v>
      </c>
      <c r="U305" s="480">
        <f t="shared" si="309"/>
        <v>0</v>
      </c>
      <c r="V305" s="94">
        <v>0</v>
      </c>
      <c r="W305" s="94">
        <v>1</v>
      </c>
      <c r="X305" s="480">
        <f t="shared" si="310"/>
        <v>-1</v>
      </c>
      <c r="Y305" s="94">
        <v>15</v>
      </c>
      <c r="Z305" s="94">
        <v>13</v>
      </c>
      <c r="AA305" s="480">
        <f t="shared" si="311"/>
        <v>2</v>
      </c>
      <c r="AB305" s="94">
        <v>0</v>
      </c>
      <c r="AC305" s="94">
        <v>0</v>
      </c>
      <c r="AD305" s="480">
        <f t="shared" si="312"/>
        <v>0</v>
      </c>
      <c r="AE305" s="484">
        <f t="shared" si="315"/>
        <v>15</v>
      </c>
      <c r="AF305" s="485">
        <f t="shared" si="315"/>
        <v>14</v>
      </c>
      <c r="AG305" s="480">
        <f t="shared" si="313"/>
        <v>1</v>
      </c>
    </row>
    <row r="306" spans="1:33">
      <c r="A306" s="484" t="s">
        <v>180</v>
      </c>
      <c r="B306" s="481">
        <v>0</v>
      </c>
      <c r="C306" s="208">
        <v>6</v>
      </c>
      <c r="D306" s="480">
        <f t="shared" si="304"/>
        <v>-6</v>
      </c>
      <c r="E306" s="94">
        <v>4</v>
      </c>
      <c r="F306" s="94">
        <v>3</v>
      </c>
      <c r="G306" s="480">
        <f t="shared" si="305"/>
        <v>1</v>
      </c>
      <c r="H306" s="94">
        <v>7</v>
      </c>
      <c r="I306" s="94">
        <v>4</v>
      </c>
      <c r="J306" s="480">
        <f t="shared" si="306"/>
        <v>3</v>
      </c>
      <c r="K306" s="94">
        <v>3</v>
      </c>
      <c r="L306" s="94">
        <v>0</v>
      </c>
      <c r="M306" s="480">
        <f t="shared" si="307"/>
        <v>3</v>
      </c>
      <c r="N306" s="484">
        <f t="shared" si="314"/>
        <v>14</v>
      </c>
      <c r="O306" s="485">
        <f t="shared" si="314"/>
        <v>13</v>
      </c>
      <c r="P306" s="480">
        <f t="shared" si="308"/>
        <v>1</v>
      </c>
      <c r="R306" s="138" t="s">
        <v>180</v>
      </c>
      <c r="S306" s="481">
        <v>2</v>
      </c>
      <c r="T306" s="208">
        <v>7</v>
      </c>
      <c r="U306" s="480">
        <f t="shared" si="309"/>
        <v>-5</v>
      </c>
      <c r="V306" s="94">
        <v>0</v>
      </c>
      <c r="W306" s="94">
        <v>6</v>
      </c>
      <c r="X306" s="480">
        <f t="shared" si="310"/>
        <v>-6</v>
      </c>
      <c r="Y306" s="94">
        <v>7</v>
      </c>
      <c r="Z306" s="94">
        <v>8</v>
      </c>
      <c r="AA306" s="480">
        <f t="shared" si="311"/>
        <v>-1</v>
      </c>
      <c r="AB306" s="94">
        <v>0</v>
      </c>
      <c r="AC306" s="94">
        <v>1</v>
      </c>
      <c r="AD306" s="480">
        <f t="shared" si="312"/>
        <v>-1</v>
      </c>
      <c r="AE306" s="484">
        <f t="shared" si="315"/>
        <v>9</v>
      </c>
      <c r="AF306" s="485">
        <f t="shared" si="315"/>
        <v>22</v>
      </c>
      <c r="AG306" s="480">
        <f t="shared" si="313"/>
        <v>-13</v>
      </c>
    </row>
    <row r="307" spans="1:33">
      <c r="A307" s="484" t="s">
        <v>181</v>
      </c>
      <c r="B307" s="481">
        <v>0</v>
      </c>
      <c r="C307" s="208">
        <v>0</v>
      </c>
      <c r="D307" s="480">
        <f t="shared" si="304"/>
        <v>0</v>
      </c>
      <c r="E307" s="94">
        <v>0</v>
      </c>
      <c r="F307" s="94">
        <v>0</v>
      </c>
      <c r="G307" s="480">
        <f t="shared" si="305"/>
        <v>0</v>
      </c>
      <c r="H307" s="94">
        <v>0</v>
      </c>
      <c r="I307" s="94">
        <v>0</v>
      </c>
      <c r="J307" s="480">
        <f t="shared" si="306"/>
        <v>0</v>
      </c>
      <c r="K307" s="94">
        <v>0</v>
      </c>
      <c r="L307" s="94">
        <v>0</v>
      </c>
      <c r="M307" s="480">
        <f t="shared" si="307"/>
        <v>0</v>
      </c>
      <c r="N307" s="484">
        <f t="shared" si="314"/>
        <v>0</v>
      </c>
      <c r="O307" s="485">
        <f t="shared" si="314"/>
        <v>0</v>
      </c>
      <c r="P307" s="480">
        <f t="shared" si="308"/>
        <v>0</v>
      </c>
      <c r="R307" s="138" t="s">
        <v>181</v>
      </c>
      <c r="S307" s="481">
        <v>0</v>
      </c>
      <c r="T307" s="208">
        <v>0</v>
      </c>
      <c r="U307" s="480">
        <f t="shared" si="309"/>
        <v>0</v>
      </c>
      <c r="V307" s="94">
        <v>0</v>
      </c>
      <c r="W307" s="94">
        <v>1</v>
      </c>
      <c r="X307" s="480">
        <f t="shared" si="310"/>
        <v>-1</v>
      </c>
      <c r="Y307" s="94">
        <v>0</v>
      </c>
      <c r="Z307" s="94">
        <v>0</v>
      </c>
      <c r="AA307" s="480">
        <f t="shared" si="311"/>
        <v>0</v>
      </c>
      <c r="AB307" s="94">
        <v>0</v>
      </c>
      <c r="AC307" s="94">
        <v>0</v>
      </c>
      <c r="AD307" s="480">
        <f t="shared" si="312"/>
        <v>0</v>
      </c>
      <c r="AE307" s="484">
        <f t="shared" si="315"/>
        <v>0</v>
      </c>
      <c r="AF307" s="485">
        <f t="shared" si="315"/>
        <v>1</v>
      </c>
      <c r="AG307" s="480">
        <f t="shared" si="313"/>
        <v>-1</v>
      </c>
    </row>
    <row r="308" spans="1:33">
      <c r="A308" s="484" t="s">
        <v>182</v>
      </c>
      <c r="B308" s="481">
        <v>0</v>
      </c>
      <c r="C308" s="208">
        <v>0</v>
      </c>
      <c r="D308" s="480">
        <f t="shared" si="304"/>
        <v>0</v>
      </c>
      <c r="E308" s="94">
        <v>0</v>
      </c>
      <c r="F308" s="94">
        <v>0</v>
      </c>
      <c r="G308" s="480">
        <f t="shared" si="305"/>
        <v>0</v>
      </c>
      <c r="H308" s="94">
        <v>0</v>
      </c>
      <c r="I308" s="94">
        <v>1</v>
      </c>
      <c r="J308" s="480">
        <f t="shared" si="306"/>
        <v>-1</v>
      </c>
      <c r="K308" s="94">
        <v>0</v>
      </c>
      <c r="L308" s="94">
        <v>1</v>
      </c>
      <c r="M308" s="480">
        <f t="shared" si="307"/>
        <v>-1</v>
      </c>
      <c r="N308" s="484">
        <f t="shared" si="314"/>
        <v>0</v>
      </c>
      <c r="O308" s="485">
        <f t="shared" si="314"/>
        <v>2</v>
      </c>
      <c r="P308" s="480">
        <f t="shared" si="308"/>
        <v>-2</v>
      </c>
      <c r="R308" s="138" t="s">
        <v>182</v>
      </c>
      <c r="S308" s="481">
        <v>0</v>
      </c>
      <c r="T308" s="208">
        <v>0</v>
      </c>
      <c r="U308" s="480">
        <f t="shared" si="309"/>
        <v>0</v>
      </c>
      <c r="V308" s="94">
        <v>1</v>
      </c>
      <c r="W308" s="94">
        <v>0</v>
      </c>
      <c r="X308" s="480">
        <f t="shared" si="310"/>
        <v>1</v>
      </c>
      <c r="Y308" s="94">
        <v>0</v>
      </c>
      <c r="Z308" s="94">
        <v>0</v>
      </c>
      <c r="AA308" s="480">
        <f t="shared" si="311"/>
        <v>0</v>
      </c>
      <c r="AB308" s="94">
        <v>0</v>
      </c>
      <c r="AC308" s="94">
        <v>0</v>
      </c>
      <c r="AD308" s="480">
        <f t="shared" si="312"/>
        <v>0</v>
      </c>
      <c r="AE308" s="484">
        <f t="shared" si="315"/>
        <v>1</v>
      </c>
      <c r="AF308" s="485">
        <f t="shared" si="315"/>
        <v>0</v>
      </c>
      <c r="AG308" s="480">
        <f t="shared" si="313"/>
        <v>1</v>
      </c>
    </row>
    <row r="309" spans="1:33">
      <c r="A309" s="484" t="s">
        <v>183</v>
      </c>
      <c r="B309" s="481">
        <v>0</v>
      </c>
      <c r="C309" s="208">
        <v>0</v>
      </c>
      <c r="D309" s="480">
        <f t="shared" si="304"/>
        <v>0</v>
      </c>
      <c r="E309" s="94">
        <v>1</v>
      </c>
      <c r="F309" s="94">
        <v>1</v>
      </c>
      <c r="G309" s="480">
        <f t="shared" si="305"/>
        <v>0</v>
      </c>
      <c r="H309" s="94">
        <v>7</v>
      </c>
      <c r="I309" s="94">
        <v>6</v>
      </c>
      <c r="J309" s="480">
        <f t="shared" si="306"/>
        <v>1</v>
      </c>
      <c r="K309" s="94">
        <v>0</v>
      </c>
      <c r="L309" s="94">
        <v>0</v>
      </c>
      <c r="M309" s="480">
        <f t="shared" si="307"/>
        <v>0</v>
      </c>
      <c r="N309" s="484">
        <f t="shared" si="314"/>
        <v>8</v>
      </c>
      <c r="O309" s="485">
        <f t="shared" si="314"/>
        <v>7</v>
      </c>
      <c r="P309" s="480">
        <f t="shared" si="308"/>
        <v>1</v>
      </c>
      <c r="R309" s="138" t="s">
        <v>183</v>
      </c>
      <c r="S309" s="481">
        <v>0</v>
      </c>
      <c r="T309" s="208">
        <v>0</v>
      </c>
      <c r="U309" s="480">
        <f t="shared" si="309"/>
        <v>0</v>
      </c>
      <c r="V309" s="94">
        <v>2</v>
      </c>
      <c r="W309" s="94">
        <v>3</v>
      </c>
      <c r="X309" s="480">
        <f t="shared" si="310"/>
        <v>-1</v>
      </c>
      <c r="Y309" s="94">
        <v>7</v>
      </c>
      <c r="Z309" s="94">
        <v>9</v>
      </c>
      <c r="AA309" s="480">
        <f t="shared" si="311"/>
        <v>-2</v>
      </c>
      <c r="AB309" s="94">
        <v>1</v>
      </c>
      <c r="AC309" s="94">
        <v>0</v>
      </c>
      <c r="AD309" s="480">
        <f t="shared" si="312"/>
        <v>1</v>
      </c>
      <c r="AE309" s="484">
        <f t="shared" si="315"/>
        <v>10</v>
      </c>
      <c r="AF309" s="485">
        <f t="shared" si="315"/>
        <v>12</v>
      </c>
      <c r="AG309" s="480">
        <f t="shared" si="313"/>
        <v>-2</v>
      </c>
    </row>
    <row r="310" spans="1:33">
      <c r="A310" s="482" t="s">
        <v>184</v>
      </c>
      <c r="B310" s="511">
        <f>SUM(B304:B309)</f>
        <v>1</v>
      </c>
      <c r="C310" s="512">
        <f>SUM(C304:C309)</f>
        <v>6</v>
      </c>
      <c r="D310" s="513">
        <f t="shared" si="304"/>
        <v>-5</v>
      </c>
      <c r="E310" s="511">
        <f>SUM(E304:E309)</f>
        <v>5</v>
      </c>
      <c r="F310" s="512">
        <f>SUM(F304:F309)</f>
        <v>5</v>
      </c>
      <c r="G310" s="513">
        <f t="shared" si="305"/>
        <v>0</v>
      </c>
      <c r="H310" s="511">
        <f>SUM(H304:H309)</f>
        <v>27</v>
      </c>
      <c r="I310" s="512">
        <f>SUM(I304:I309)</f>
        <v>21</v>
      </c>
      <c r="J310" s="513">
        <f t="shared" si="306"/>
        <v>6</v>
      </c>
      <c r="K310" s="511">
        <f>SUM(K304:K309)</f>
        <v>3</v>
      </c>
      <c r="L310" s="512">
        <f>SUM(L304:L309)</f>
        <v>1</v>
      </c>
      <c r="M310" s="513">
        <f t="shared" si="307"/>
        <v>2</v>
      </c>
      <c r="N310" s="514">
        <f t="shared" si="314"/>
        <v>36</v>
      </c>
      <c r="O310" s="515">
        <f t="shared" si="314"/>
        <v>33</v>
      </c>
      <c r="P310" s="513">
        <f t="shared" si="308"/>
        <v>3</v>
      </c>
      <c r="R310" s="510" t="s">
        <v>184</v>
      </c>
      <c r="S310" s="511">
        <f>SUM(S304:S309)</f>
        <v>2</v>
      </c>
      <c r="T310" s="512">
        <f>SUM(T304:T309)</f>
        <v>8</v>
      </c>
      <c r="U310" s="513">
        <f t="shared" si="309"/>
        <v>-6</v>
      </c>
      <c r="V310" s="511">
        <f>SUM(V304:V309)</f>
        <v>3</v>
      </c>
      <c r="W310" s="512">
        <f>SUM(W304:W309)</f>
        <v>12</v>
      </c>
      <c r="X310" s="513">
        <f t="shared" si="310"/>
        <v>-9</v>
      </c>
      <c r="Y310" s="511">
        <f>SUM(Y304:Y309)</f>
        <v>30</v>
      </c>
      <c r="Z310" s="512">
        <f>SUM(Z304:Z309)</f>
        <v>35</v>
      </c>
      <c r="AA310" s="513">
        <f t="shared" si="311"/>
        <v>-5</v>
      </c>
      <c r="AB310" s="511">
        <f>SUM(AB304:AB309)</f>
        <v>1</v>
      </c>
      <c r="AC310" s="512">
        <f>SUM(AC304:AC309)</f>
        <v>1</v>
      </c>
      <c r="AD310" s="513">
        <f t="shared" si="312"/>
        <v>0</v>
      </c>
      <c r="AE310" s="514">
        <f t="shared" si="315"/>
        <v>36</v>
      </c>
      <c r="AF310" s="515">
        <f t="shared" si="315"/>
        <v>56</v>
      </c>
      <c r="AG310" s="513">
        <f t="shared" si="313"/>
        <v>-20</v>
      </c>
    </row>
    <row r="311" spans="1:33">
      <c r="A311" s="490" t="s">
        <v>185</v>
      </c>
      <c r="B311" s="490">
        <v>15</v>
      </c>
      <c r="C311" s="2464">
        <v>6</v>
      </c>
      <c r="D311" s="2465">
        <f t="shared" si="304"/>
        <v>9</v>
      </c>
      <c r="E311" s="490">
        <v>8</v>
      </c>
      <c r="F311" s="2464">
        <v>4</v>
      </c>
      <c r="G311" s="2465">
        <f t="shared" si="305"/>
        <v>4</v>
      </c>
      <c r="H311" s="490">
        <v>4</v>
      </c>
      <c r="I311" s="2464">
        <v>0</v>
      </c>
      <c r="J311" s="2465">
        <f t="shared" si="306"/>
        <v>4</v>
      </c>
      <c r="K311" s="491">
        <v>0</v>
      </c>
      <c r="L311" s="2466">
        <v>1</v>
      </c>
      <c r="M311" s="2465">
        <f t="shared" si="307"/>
        <v>-1</v>
      </c>
      <c r="N311" s="492">
        <f t="shared" si="314"/>
        <v>27</v>
      </c>
      <c r="O311" s="2467">
        <f t="shared" si="314"/>
        <v>11</v>
      </c>
      <c r="P311" s="2465">
        <f t="shared" si="308"/>
        <v>16</v>
      </c>
      <c r="R311" s="489" t="s">
        <v>185</v>
      </c>
      <c r="S311" s="490">
        <v>24</v>
      </c>
      <c r="T311" s="2464">
        <v>3</v>
      </c>
      <c r="U311" s="2465">
        <f t="shared" si="309"/>
        <v>21</v>
      </c>
      <c r="V311" s="490">
        <v>19</v>
      </c>
      <c r="W311" s="2464">
        <v>8</v>
      </c>
      <c r="X311" s="2465">
        <f t="shared" si="310"/>
        <v>11</v>
      </c>
      <c r="Y311" s="490">
        <v>5</v>
      </c>
      <c r="Z311" s="2464">
        <v>2</v>
      </c>
      <c r="AA311" s="2465">
        <f t="shared" si="311"/>
        <v>3</v>
      </c>
      <c r="AB311" s="491">
        <v>2</v>
      </c>
      <c r="AC311" s="2466">
        <v>0</v>
      </c>
      <c r="AD311" s="2465">
        <f t="shared" si="312"/>
        <v>2</v>
      </c>
      <c r="AE311" s="492">
        <f t="shared" si="315"/>
        <v>50</v>
      </c>
      <c r="AF311" s="2467">
        <f t="shared" si="315"/>
        <v>13</v>
      </c>
      <c r="AG311" s="2465">
        <f t="shared" si="313"/>
        <v>37</v>
      </c>
    </row>
    <row r="312" spans="1:33" ht="13.5" thickBot="1">
      <c r="A312" s="782" t="s">
        <v>152</v>
      </c>
      <c r="B312" s="486">
        <f>SUM(B296+B300+B301+B302+B303+B310+B311)</f>
        <v>27</v>
      </c>
      <c r="C312" s="487">
        <f>SUM(C296+C300+C301+C302+C303+C310+C311)</f>
        <v>20</v>
      </c>
      <c r="D312" s="488">
        <f t="shared" si="304"/>
        <v>7</v>
      </c>
      <c r="E312" s="486">
        <f>SUM(E296+E300+E301+E302+E303+E310+E311)</f>
        <v>19</v>
      </c>
      <c r="F312" s="487">
        <f>SUM(F296+F300+F301+F302+F303+F310+F311)</f>
        <v>16</v>
      </c>
      <c r="G312" s="488">
        <f t="shared" si="305"/>
        <v>3</v>
      </c>
      <c r="H312" s="486">
        <f>SUM(H296+H300+H301+H302+H303+H310+H311)</f>
        <v>121</v>
      </c>
      <c r="I312" s="487">
        <f>SUM(I296+I300+I301+I302+I303+I310+I311)</f>
        <v>115</v>
      </c>
      <c r="J312" s="488">
        <f t="shared" si="306"/>
        <v>6</v>
      </c>
      <c r="K312" s="486">
        <f>SUM(K296+K300+K301+K302+K303+K310+K311)</f>
        <v>4</v>
      </c>
      <c r="L312" s="487">
        <f>SUM(L296+L300+L301+L302+L303+L310+L311)</f>
        <v>3</v>
      </c>
      <c r="M312" s="488">
        <f t="shared" si="307"/>
        <v>1</v>
      </c>
      <c r="N312" s="486">
        <f>SUM(N296+N300+N301+N302+N303+N310+N311)</f>
        <v>171</v>
      </c>
      <c r="O312" s="487">
        <f>SUM(O296+O300+O301+O302+O303+O310+O311)</f>
        <v>154</v>
      </c>
      <c r="P312" s="488">
        <f t="shared" si="308"/>
        <v>17</v>
      </c>
      <c r="R312" s="416" t="s">
        <v>152</v>
      </c>
      <c r="S312" s="486">
        <f>SUM(S296+S300+S301+S302+S303+S310+S311)</f>
        <v>32</v>
      </c>
      <c r="T312" s="487">
        <f>SUM(T296+T300+T301+T302+T303+T310+T311)</f>
        <v>22</v>
      </c>
      <c r="U312" s="488">
        <f t="shared" si="309"/>
        <v>10</v>
      </c>
      <c r="V312" s="486">
        <f>SUM(V296+V300+V301+V302+V303+V310+V311)</f>
        <v>30</v>
      </c>
      <c r="W312" s="487">
        <f>SUM(W296+W300+W301+W302+W303+W310+W311)</f>
        <v>53</v>
      </c>
      <c r="X312" s="488">
        <f t="shared" si="310"/>
        <v>-23</v>
      </c>
      <c r="Y312" s="486">
        <f>SUM(Y296+Y300+Y301+Y302+Y303+Y310+Y311)</f>
        <v>121</v>
      </c>
      <c r="Z312" s="487">
        <f>SUM(Z296+Z300+Z301+Z302+Z303+Z310+Z311)</f>
        <v>167</v>
      </c>
      <c r="AA312" s="488">
        <f t="shared" si="311"/>
        <v>-46</v>
      </c>
      <c r="AB312" s="486">
        <f>SUM(AB296+AB300+AB301+AB302+AB303+AB310+AB311)</f>
        <v>4</v>
      </c>
      <c r="AC312" s="487">
        <f>SUM(AC296+AC300+AC301+AC302+AC303+AC310+AC311)</f>
        <v>2</v>
      </c>
      <c r="AD312" s="488">
        <f t="shared" si="312"/>
        <v>2</v>
      </c>
      <c r="AE312" s="486">
        <f>SUM(AE296+AE300+AE301+AE302+AE303+AE310+AE311)</f>
        <v>187</v>
      </c>
      <c r="AF312" s="487">
        <f>SUM(AF296+AF300+AF301+AF302+AF303+AF310+AF311)</f>
        <v>244</v>
      </c>
      <c r="AG312" s="488">
        <f t="shared" si="313"/>
        <v>-57</v>
      </c>
    </row>
    <row r="313" spans="1:33">
      <c r="A313" s="690" t="s">
        <v>186</v>
      </c>
      <c r="O313" s="245"/>
      <c r="P313" s="494"/>
      <c r="R313" s="55"/>
      <c r="U313" s="5"/>
      <c r="X313" s="5"/>
      <c r="AA313" s="5"/>
      <c r="AD313" s="5"/>
      <c r="AG313" s="5"/>
    </row>
    <row r="314" spans="1:33">
      <c r="A314" s="690" t="s">
        <v>527</v>
      </c>
      <c r="R314" s="55"/>
      <c r="U314" s="5"/>
      <c r="X314" s="5"/>
      <c r="AA314" s="5"/>
      <c r="AD314" s="5"/>
      <c r="AG314" s="5"/>
    </row>
  </sheetData>
  <mergeCells count="109">
    <mergeCell ref="AP27:AR27"/>
    <mergeCell ref="AS27:AU27"/>
    <mergeCell ref="AV27:AX27"/>
    <mergeCell ref="B27:D27"/>
    <mergeCell ref="E27:G27"/>
    <mergeCell ref="H27:J27"/>
    <mergeCell ref="K27:M27"/>
    <mergeCell ref="N27:P27"/>
    <mergeCell ref="BG78:BI78"/>
    <mergeCell ref="BD78:BF78"/>
    <mergeCell ref="BA78:BC78"/>
    <mergeCell ref="AI77"/>
    <mergeCell ref="AI78"/>
    <mergeCell ref="AV78:AX78"/>
    <mergeCell ref="AS78:AU78"/>
    <mergeCell ref="AP78:AR78"/>
    <mergeCell ref="AM78:AO78"/>
    <mergeCell ref="AJ78:AL78"/>
    <mergeCell ref="S77:AG77"/>
    <mergeCell ref="S78:U78"/>
    <mergeCell ref="AE78:AG78"/>
    <mergeCell ref="AB78:AD78"/>
    <mergeCell ref="Y78:AA78"/>
    <mergeCell ref="V78:X78"/>
    <mergeCell ref="BM132:BO132"/>
    <mergeCell ref="AJ132:AL132"/>
    <mergeCell ref="AM132:AO132"/>
    <mergeCell ref="AP132:AR132"/>
    <mergeCell ref="AS132:AU132"/>
    <mergeCell ref="AV132:AX132"/>
    <mergeCell ref="B267:P267"/>
    <mergeCell ref="B78:D78"/>
    <mergeCell ref="E78:G78"/>
    <mergeCell ref="H78:J78"/>
    <mergeCell ref="K78:M78"/>
    <mergeCell ref="N78:P78"/>
    <mergeCell ref="B132:D132"/>
    <mergeCell ref="E132:G132"/>
    <mergeCell ref="H132:J132"/>
    <mergeCell ref="K132:M132"/>
    <mergeCell ref="N132:P132"/>
    <mergeCell ref="B105:D105"/>
    <mergeCell ref="E105:G105"/>
    <mergeCell ref="H105:J105"/>
    <mergeCell ref="K105:M105"/>
    <mergeCell ref="N105:P105"/>
    <mergeCell ref="BM78:BO78"/>
    <mergeCell ref="BJ78:BL78"/>
    <mergeCell ref="S132:U132"/>
    <mergeCell ref="V132:X132"/>
    <mergeCell ref="Y132:AA132"/>
    <mergeCell ref="AB132:AD132"/>
    <mergeCell ref="AE132:AG132"/>
    <mergeCell ref="BA105:BC105"/>
    <mergeCell ref="BD105:BF105"/>
    <mergeCell ref="BG105:BI105"/>
    <mergeCell ref="BJ105:BL105"/>
    <mergeCell ref="BA132:BC132"/>
    <mergeCell ref="BD132:BF132"/>
    <mergeCell ref="BG132:BI132"/>
    <mergeCell ref="BJ132:BL132"/>
    <mergeCell ref="S105:U105"/>
    <mergeCell ref="V105:X105"/>
    <mergeCell ref="Y105:AA105"/>
    <mergeCell ref="AB105:AD105"/>
    <mergeCell ref="AE105:AG105"/>
    <mergeCell ref="AS53:AU53"/>
    <mergeCell ref="BM105:BO105"/>
    <mergeCell ref="AJ105:AL105"/>
    <mergeCell ref="AM105:AO105"/>
    <mergeCell ref="AP105:AR105"/>
    <mergeCell ref="AS105:AU105"/>
    <mergeCell ref="AV105:AX105"/>
    <mergeCell ref="BJ53:BL53"/>
    <mergeCell ref="BM53:BO53"/>
    <mergeCell ref="AP53:AR53"/>
    <mergeCell ref="B2:D2"/>
    <mergeCell ref="E2:G2"/>
    <mergeCell ref="H2:J2"/>
    <mergeCell ref="K2:M2"/>
    <mergeCell ref="N2:P2"/>
    <mergeCell ref="S27:U27"/>
    <mergeCell ref="V27:X27"/>
    <mergeCell ref="Y27:AA27"/>
    <mergeCell ref="AB27:AD27"/>
    <mergeCell ref="BA27:BC27"/>
    <mergeCell ref="BD27:BF27"/>
    <mergeCell ref="BG27:BI27"/>
    <mergeCell ref="BJ27:BL27"/>
    <mergeCell ref="BM27:BO27"/>
    <mergeCell ref="AE27:AG27"/>
    <mergeCell ref="N53:P53"/>
    <mergeCell ref="B53:D53"/>
    <mergeCell ref="E53:G53"/>
    <mergeCell ref="H53:J53"/>
    <mergeCell ref="K53:M53"/>
    <mergeCell ref="AJ27:AL27"/>
    <mergeCell ref="AM27:AO27"/>
    <mergeCell ref="AJ53:AL53"/>
    <mergeCell ref="AM53:AO53"/>
    <mergeCell ref="S53:U53"/>
    <mergeCell ref="V53:X53"/>
    <mergeCell ref="Y53:AA53"/>
    <mergeCell ref="AV53:AX53"/>
    <mergeCell ref="BA53:BC53"/>
    <mergeCell ref="BD53:BF53"/>
    <mergeCell ref="BG53:BI53"/>
    <mergeCell ref="AB53:AD53"/>
    <mergeCell ref="AE53:AG53"/>
  </mergeCells>
  <phoneticPr fontId="0" type="noConversion"/>
  <hyperlinks>
    <hyperlink ref="A268" location="' Indice'!A1" display="Indice"/>
    <hyperlink ref="AZ242" r:id="rId1" display="javascript: void 0;"/>
    <hyperlink ref="AZ243" r:id="rId2" display="javascript: void 0;"/>
    <hyperlink ref="AZ244" r:id="rId3" display="javascript: void 0;"/>
    <hyperlink ref="AZ245" r:id="rId4" display="javascript: void 0;"/>
    <hyperlink ref="AZ246" r:id="rId5" display="javascript: void 0;"/>
    <hyperlink ref="AZ247" r:id="rId6" display="javascript: void 0;"/>
    <hyperlink ref="AZ248" r:id="rId7" display="javascript: void 0;"/>
    <hyperlink ref="AZ249" r:id="rId8" display="javascript: void 0;"/>
    <hyperlink ref="AZ250" r:id="rId9" display="javascript: void 0;"/>
    <hyperlink ref="AZ251" r:id="rId10" display="javascript: void 0;"/>
    <hyperlink ref="AZ252" r:id="rId11" display="javascript: void 0;"/>
    <hyperlink ref="AZ253" r:id="rId12" display="javascript: void 0;"/>
    <hyperlink ref="AZ254" r:id="rId13" display="javascript: void 0;"/>
    <hyperlink ref="AZ255" r:id="rId14" display="javascript: void 0;"/>
    <hyperlink ref="AZ257" r:id="rId15" display="javascript: void 0;"/>
    <hyperlink ref="AZ258" r:id="rId16" display="javascript: void 0;"/>
    <hyperlink ref="AZ259" r:id="rId17" display="javascript: void 0;"/>
    <hyperlink ref="AZ260" r:id="rId18" display="javascript: void 0;"/>
    <hyperlink ref="AZ263" r:id="rId19" display="javascript: void 0;"/>
    <hyperlink ref="AZ264" r:id="rId20" display="javascript: void 0;"/>
    <hyperlink ref="AZ256" r:id="rId21" display="javascript: void 0;"/>
    <hyperlink ref="AZ261" r:id="rId22" display="javascript: void 0;"/>
    <hyperlink ref="AZ262"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V121"/>
  <sheetViews>
    <sheetView topLeftCell="A46" workbookViewId="0">
      <selection activeCell="A63" sqref="A63:XFD63"/>
    </sheetView>
  </sheetViews>
  <sheetFormatPr defaultColWidth="8.85546875" defaultRowHeight="12.75"/>
  <cols>
    <col min="1" max="1" width="8.42578125" style="1723" customWidth="1"/>
    <col min="2" max="3" width="8.85546875" style="1723" customWidth="1"/>
    <col min="4" max="17" width="9.42578125" style="1723" customWidth="1"/>
    <col min="18" max="18" width="5.7109375" style="1723" customWidth="1"/>
    <col min="19" max="16384" width="8.85546875" style="1723"/>
  </cols>
  <sheetData>
    <row r="1" spans="1:18" ht="17.45" customHeight="1">
      <c r="A1" s="1002" t="s">
        <v>23</v>
      </c>
      <c r="B1" s="1002"/>
      <c r="D1" s="3717" t="s">
        <v>187</v>
      </c>
      <c r="E1" s="3718"/>
      <c r="F1" s="18"/>
      <c r="G1" s="18"/>
      <c r="H1" s="18"/>
      <c r="I1" s="18"/>
      <c r="J1" s="18"/>
      <c r="K1" s="18"/>
      <c r="L1" s="18"/>
      <c r="M1" s="18"/>
      <c r="N1" s="18"/>
      <c r="O1" s="18"/>
      <c r="P1" s="18"/>
      <c r="Q1" s="3719"/>
      <c r="R1" s="1991"/>
    </row>
    <row r="2" spans="1:18" ht="12.75" customHeight="1" thickBot="1">
      <c r="A2" s="3464"/>
      <c r="B2" s="3362"/>
      <c r="D2" s="4470" t="s">
        <v>691</v>
      </c>
      <c r="E2" s="4471"/>
      <c r="F2" s="4471"/>
      <c r="G2" s="4471"/>
      <c r="H2" s="4471"/>
      <c r="I2" s="4471"/>
      <c r="J2" s="4471"/>
      <c r="K2" s="4471"/>
      <c r="L2" s="4471"/>
      <c r="M2" s="4471"/>
      <c r="N2" s="4471"/>
      <c r="O2" s="4471"/>
      <c r="P2" s="4471"/>
      <c r="Q2" s="4472"/>
      <c r="R2" s="1991"/>
    </row>
    <row r="3" spans="1:18" s="3727" customFormat="1" ht="29.25" customHeight="1" thickBot="1">
      <c r="A3" s="4486" t="s">
        <v>190</v>
      </c>
      <c r="B3" s="4487"/>
      <c r="C3" s="3720" t="s">
        <v>191</v>
      </c>
      <c r="D3" s="3721"/>
      <c r="E3" s="3721"/>
      <c r="F3" s="3722"/>
      <c r="G3" s="3723"/>
      <c r="H3" s="3724"/>
      <c r="I3" s="3721" t="s">
        <v>192</v>
      </c>
      <c r="J3" s="3721"/>
      <c r="K3" s="3722"/>
      <c r="L3" s="3723"/>
      <c r="M3" s="3725" t="s">
        <v>193</v>
      </c>
      <c r="N3" s="3725"/>
      <c r="O3" s="3725"/>
      <c r="P3" s="3722"/>
      <c r="Q3" s="3726"/>
      <c r="R3" s="3668"/>
    </row>
    <row r="4" spans="1:18" s="94" customFormat="1" ht="35.25" customHeight="1" thickBot="1">
      <c r="A4" s="3801" t="s">
        <v>101</v>
      </c>
      <c r="B4" s="3802" t="s">
        <v>57</v>
      </c>
      <c r="C4" s="3569" t="s">
        <v>378</v>
      </c>
      <c r="D4" s="3803" t="s">
        <v>194</v>
      </c>
      <c r="E4" s="3803" t="s">
        <v>195</v>
      </c>
      <c r="F4" s="3804" t="s">
        <v>196</v>
      </c>
      <c r="G4" s="3805" t="s">
        <v>104</v>
      </c>
      <c r="H4" s="3569" t="s">
        <v>379</v>
      </c>
      <c r="I4" s="3803" t="s">
        <v>197</v>
      </c>
      <c r="J4" s="3803" t="s">
        <v>195</v>
      </c>
      <c r="K4" s="3804" t="s">
        <v>196</v>
      </c>
      <c r="L4" s="3805" t="s">
        <v>104</v>
      </c>
      <c r="M4" s="3806" t="s">
        <v>380</v>
      </c>
      <c r="N4" s="3807" t="s">
        <v>197</v>
      </c>
      <c r="O4" s="3803" t="s">
        <v>195</v>
      </c>
      <c r="P4" s="3804" t="s">
        <v>196</v>
      </c>
      <c r="Q4" s="3805" t="s">
        <v>104</v>
      </c>
      <c r="R4" s="3808"/>
    </row>
    <row r="5" spans="1:18" ht="12.75" customHeight="1">
      <c r="A5" s="3491" t="s">
        <v>125</v>
      </c>
      <c r="B5" s="3728">
        <v>5261</v>
      </c>
      <c r="C5" s="2380">
        <v>15701</v>
      </c>
      <c r="D5" s="3729">
        <v>5255</v>
      </c>
      <c r="E5" s="3697">
        <v>33.469205783071146</v>
      </c>
      <c r="F5" s="3495">
        <v>3735</v>
      </c>
      <c r="G5" s="3590">
        <v>1520</v>
      </c>
      <c r="H5" s="2380">
        <v>354</v>
      </c>
      <c r="I5" s="3513">
        <v>145</v>
      </c>
      <c r="J5" s="3730">
        <v>40.960451977401128</v>
      </c>
      <c r="K5" s="3731">
        <v>120</v>
      </c>
      <c r="L5" s="3581">
        <v>25</v>
      </c>
      <c r="M5" s="3731">
        <v>438</v>
      </c>
      <c r="N5" s="3584">
        <v>164</v>
      </c>
      <c r="O5" s="3697">
        <v>37.442922374429223</v>
      </c>
      <c r="P5" s="3495">
        <v>131</v>
      </c>
      <c r="Q5" s="3590">
        <v>33</v>
      </c>
      <c r="R5" s="1991"/>
    </row>
    <row r="6" spans="1:18" ht="12.75" customHeight="1">
      <c r="A6" s="3491" t="s">
        <v>126</v>
      </c>
      <c r="B6" s="3492">
        <v>5336</v>
      </c>
      <c r="C6" s="2380">
        <v>15840</v>
      </c>
      <c r="D6" s="3729">
        <v>5331</v>
      </c>
      <c r="E6" s="3697">
        <v>33.655303030303031</v>
      </c>
      <c r="F6" s="3495">
        <v>3796</v>
      </c>
      <c r="G6" s="3590">
        <v>1535</v>
      </c>
      <c r="H6" s="2380">
        <v>292</v>
      </c>
      <c r="I6" s="3584">
        <v>117</v>
      </c>
      <c r="J6" s="3698">
        <v>40.06849315068493</v>
      </c>
      <c r="K6" s="3731">
        <v>94</v>
      </c>
      <c r="L6" s="3581">
        <v>23</v>
      </c>
      <c r="M6" s="3731">
        <v>135</v>
      </c>
      <c r="N6" s="3584">
        <v>42</v>
      </c>
      <c r="O6" s="3697">
        <v>31.111111111111111</v>
      </c>
      <c r="P6" s="3495">
        <v>33</v>
      </c>
      <c r="Q6" s="3590">
        <v>9</v>
      </c>
      <c r="R6" s="1991"/>
    </row>
    <row r="7" spans="1:18" ht="12.75" customHeight="1">
      <c r="A7" s="3491" t="s">
        <v>127</v>
      </c>
      <c r="B7" s="3492">
        <v>5346</v>
      </c>
      <c r="C7" s="2380">
        <v>15864</v>
      </c>
      <c r="D7" s="3729">
        <v>5340</v>
      </c>
      <c r="E7" s="3697">
        <v>33.661119515885026</v>
      </c>
      <c r="F7" s="3495">
        <v>3807</v>
      </c>
      <c r="G7" s="3590">
        <v>1533</v>
      </c>
      <c r="H7" s="2380">
        <v>196</v>
      </c>
      <c r="I7" s="3729">
        <v>66</v>
      </c>
      <c r="J7" s="3698">
        <v>33.673469387755098</v>
      </c>
      <c r="K7" s="3731">
        <v>53</v>
      </c>
      <c r="L7" s="3581">
        <v>13</v>
      </c>
      <c r="M7" s="3731">
        <v>204</v>
      </c>
      <c r="N7" s="3584">
        <v>56</v>
      </c>
      <c r="O7" s="3697">
        <v>27.450980392156865</v>
      </c>
      <c r="P7" s="3495">
        <v>42</v>
      </c>
      <c r="Q7" s="3590">
        <v>14</v>
      </c>
      <c r="R7" s="1991"/>
    </row>
    <row r="8" spans="1:18" ht="12.75" customHeight="1">
      <c r="A8" s="3498" t="s">
        <v>401</v>
      </c>
      <c r="B8" s="3499">
        <v>5341</v>
      </c>
      <c r="C8" s="2386">
        <v>15871</v>
      </c>
      <c r="D8" s="3732">
        <v>5335</v>
      </c>
      <c r="E8" s="3733">
        <v>33.614769075672612</v>
      </c>
      <c r="F8" s="3502">
        <v>3803</v>
      </c>
      <c r="G8" s="3591">
        <v>1532</v>
      </c>
      <c r="H8" s="2386">
        <v>235</v>
      </c>
      <c r="I8" s="3732">
        <v>59</v>
      </c>
      <c r="J8" s="3734">
        <v>25.106382978723403</v>
      </c>
      <c r="K8" s="3735">
        <v>46</v>
      </c>
      <c r="L8" s="3586">
        <v>13</v>
      </c>
      <c r="M8" s="3735">
        <v>207</v>
      </c>
      <c r="N8" s="3587">
        <v>64</v>
      </c>
      <c r="O8" s="3733">
        <v>30.917874396135264</v>
      </c>
      <c r="P8" s="3502">
        <v>49</v>
      </c>
      <c r="Q8" s="3591">
        <v>15</v>
      </c>
      <c r="R8" s="1991"/>
    </row>
    <row r="9" spans="1:18" ht="12.75" customHeight="1">
      <c r="A9" s="3491" t="s">
        <v>421</v>
      </c>
      <c r="B9" s="3492">
        <v>5312</v>
      </c>
      <c r="C9" s="2380">
        <v>15798</v>
      </c>
      <c r="D9" s="3729">
        <v>5307</v>
      </c>
      <c r="E9" s="3697">
        <f>SUM(D9/C9)*100</f>
        <v>33.592859855677929</v>
      </c>
      <c r="F9" s="3495">
        <v>3780</v>
      </c>
      <c r="G9" s="3590">
        <f>D9-F9</f>
        <v>1527</v>
      </c>
      <c r="H9" s="2380">
        <v>367</v>
      </c>
      <c r="I9" s="3729">
        <v>145</v>
      </c>
      <c r="J9" s="3698">
        <f>SUM(I9/H9)*100</f>
        <v>39.509536784741144</v>
      </c>
      <c r="K9" s="3731">
        <v>123</v>
      </c>
      <c r="L9" s="3581">
        <f>I9-K9</f>
        <v>22</v>
      </c>
      <c r="M9" s="3731">
        <v>456</v>
      </c>
      <c r="N9" s="3584">
        <v>174</v>
      </c>
      <c r="O9" s="3697">
        <f>SUM(N9/M9)*100</f>
        <v>38.15789473684211</v>
      </c>
      <c r="P9" s="3495">
        <v>147</v>
      </c>
      <c r="Q9" s="3590">
        <f>N9-P9</f>
        <v>27</v>
      </c>
      <c r="R9" s="1991"/>
    </row>
    <row r="10" spans="1:18" ht="12.75" customHeight="1">
      <c r="A10" s="3491" t="s">
        <v>571</v>
      </c>
      <c r="B10" s="3492">
        <v>5336</v>
      </c>
      <c r="C10" s="2380">
        <v>15858</v>
      </c>
      <c r="D10" s="3729">
        <v>5361</v>
      </c>
      <c r="E10" s="3697">
        <f t="shared" ref="E10:E23" si="0">SUM(D10/C10)*100</f>
        <v>33.806280741581531</v>
      </c>
      <c r="F10" s="3495"/>
      <c r="G10" s="3590">
        <f>D10-F10</f>
        <v>5361</v>
      </c>
      <c r="H10" s="2380">
        <v>262</v>
      </c>
      <c r="I10" s="3729">
        <v>112</v>
      </c>
      <c r="J10" s="3698">
        <f t="shared" ref="J10:J23" si="1">SUM(I10/H10)*100</f>
        <v>42.748091603053432</v>
      </c>
      <c r="K10" s="3731">
        <v>94</v>
      </c>
      <c r="L10" s="3581">
        <f>I10-K10</f>
        <v>18</v>
      </c>
      <c r="M10" s="3731">
        <v>201</v>
      </c>
      <c r="N10" s="3584">
        <v>58</v>
      </c>
      <c r="O10" s="3697">
        <f t="shared" ref="O10:O23" si="2">SUM(N10/M10)*100</f>
        <v>28.855721393034827</v>
      </c>
      <c r="P10" s="3495">
        <v>47</v>
      </c>
      <c r="Q10" s="3590">
        <f>N10-P10</f>
        <v>11</v>
      </c>
      <c r="R10" s="1991"/>
    </row>
    <row r="11" spans="1:18" ht="12.75" customHeight="1">
      <c r="A11" s="3491" t="s">
        <v>422</v>
      </c>
      <c r="B11" s="3492">
        <v>5365</v>
      </c>
      <c r="C11" s="3593">
        <v>15862</v>
      </c>
      <c r="D11" s="3729">
        <v>5361</v>
      </c>
      <c r="E11" s="3697">
        <f t="shared" si="0"/>
        <v>33.797755642415837</v>
      </c>
      <c r="F11" s="3495">
        <v>3825</v>
      </c>
      <c r="G11" s="3590">
        <v>1536</v>
      </c>
      <c r="H11" s="3593">
        <v>172</v>
      </c>
      <c r="I11" s="3729">
        <v>52</v>
      </c>
      <c r="J11" s="3698">
        <f t="shared" si="1"/>
        <v>30.232558139534881</v>
      </c>
      <c r="K11" s="3731">
        <v>41</v>
      </c>
      <c r="L11" s="3581">
        <v>11</v>
      </c>
      <c r="M11" s="3736">
        <v>172</v>
      </c>
      <c r="N11" s="3584">
        <v>53</v>
      </c>
      <c r="O11" s="3697">
        <f t="shared" si="2"/>
        <v>30.813953488372093</v>
      </c>
      <c r="P11" s="3495">
        <v>43</v>
      </c>
      <c r="Q11" s="3590">
        <v>10</v>
      </c>
      <c r="R11" s="1991"/>
    </row>
    <row r="12" spans="1:18" ht="12.75" customHeight="1">
      <c r="A12" s="3498" t="s">
        <v>475</v>
      </c>
      <c r="B12" s="3499">
        <v>5309</v>
      </c>
      <c r="C12" s="3604">
        <v>15658</v>
      </c>
      <c r="D12" s="3732">
        <v>5304</v>
      </c>
      <c r="E12" s="3733">
        <f t="shared" si="0"/>
        <v>33.874057989526122</v>
      </c>
      <c r="F12" s="3502">
        <v>3768</v>
      </c>
      <c r="G12" s="3591">
        <v>1536</v>
      </c>
      <c r="H12" s="3604">
        <v>188</v>
      </c>
      <c r="I12" s="3732">
        <v>50</v>
      </c>
      <c r="J12" s="3734">
        <f t="shared" si="1"/>
        <v>26.595744680851062</v>
      </c>
      <c r="K12" s="3735">
        <v>40</v>
      </c>
      <c r="L12" s="3586">
        <v>10</v>
      </c>
      <c r="M12" s="3737">
        <v>243</v>
      </c>
      <c r="N12" s="3587">
        <v>64</v>
      </c>
      <c r="O12" s="3733">
        <f t="shared" si="2"/>
        <v>26.337448559670783</v>
      </c>
      <c r="P12" s="3502">
        <v>55</v>
      </c>
      <c r="Q12" s="3591">
        <v>9</v>
      </c>
      <c r="R12" s="1991"/>
    </row>
    <row r="13" spans="1:18" ht="12.75" customHeight="1">
      <c r="A13" s="3491" t="s">
        <v>522</v>
      </c>
      <c r="B13" s="3492">
        <v>5249</v>
      </c>
      <c r="C13" s="3593">
        <v>15594</v>
      </c>
      <c r="D13" s="3729">
        <v>5247</v>
      </c>
      <c r="E13" s="3697">
        <f t="shared" si="0"/>
        <v>33.647556752597154</v>
      </c>
      <c r="F13" s="3495">
        <v>3710</v>
      </c>
      <c r="G13" s="3590">
        <f t="shared" ref="G13:G23" si="3">SUM(D13-F13)</f>
        <v>1537</v>
      </c>
      <c r="H13" s="3593">
        <v>339</v>
      </c>
      <c r="I13" s="3729">
        <v>138</v>
      </c>
      <c r="J13" s="3698">
        <f t="shared" si="1"/>
        <v>40.707964601769916</v>
      </c>
      <c r="K13" s="3731">
        <v>112</v>
      </c>
      <c r="L13" s="3581">
        <f t="shared" ref="L13:L23" si="4">SUM(I13-K13)</f>
        <v>26</v>
      </c>
      <c r="M13" s="3736">
        <v>517</v>
      </c>
      <c r="N13" s="3584">
        <v>192</v>
      </c>
      <c r="O13" s="3697">
        <f t="shared" si="2"/>
        <v>37.137330754352035</v>
      </c>
      <c r="P13" s="3495">
        <v>166</v>
      </c>
      <c r="Q13" s="3590">
        <v>26</v>
      </c>
      <c r="R13" s="1991"/>
    </row>
    <row r="14" spans="1:18" ht="12.75" customHeight="1">
      <c r="A14" s="3491" t="s">
        <v>480</v>
      </c>
      <c r="B14" s="3492">
        <v>5269</v>
      </c>
      <c r="C14" s="3593">
        <v>15494</v>
      </c>
      <c r="D14" s="3729">
        <v>5265</v>
      </c>
      <c r="E14" s="3697">
        <f t="shared" si="0"/>
        <v>33.980895830644123</v>
      </c>
      <c r="F14" s="3495">
        <v>3729</v>
      </c>
      <c r="G14" s="3590">
        <f t="shared" si="3"/>
        <v>1536</v>
      </c>
      <c r="H14" s="3593">
        <v>263</v>
      </c>
      <c r="I14" s="3729">
        <v>79</v>
      </c>
      <c r="J14" s="3698">
        <f t="shared" si="1"/>
        <v>30.038022813688215</v>
      </c>
      <c r="K14" s="3731">
        <v>64</v>
      </c>
      <c r="L14" s="3581">
        <f t="shared" si="4"/>
        <v>15</v>
      </c>
      <c r="M14" s="3736">
        <v>193</v>
      </c>
      <c r="N14" s="3584">
        <v>59</v>
      </c>
      <c r="O14" s="3697">
        <f t="shared" si="2"/>
        <v>30.569948186528496</v>
      </c>
      <c r="P14" s="3495">
        <v>45</v>
      </c>
      <c r="Q14" s="3590">
        <f>SUM(N14-P14)</f>
        <v>14</v>
      </c>
      <c r="R14" s="1991"/>
    </row>
    <row r="15" spans="1:18" ht="12.75" customHeight="1">
      <c r="A15" s="3491" t="s">
        <v>494</v>
      </c>
      <c r="B15" s="3492">
        <v>5282</v>
      </c>
      <c r="C15" s="3593">
        <v>15667</v>
      </c>
      <c r="D15" s="3729">
        <v>5280</v>
      </c>
      <c r="E15" s="3697">
        <f t="shared" si="0"/>
        <v>33.701410608284931</v>
      </c>
      <c r="F15" s="3495">
        <v>3743</v>
      </c>
      <c r="G15" s="3590">
        <f t="shared" si="3"/>
        <v>1537</v>
      </c>
      <c r="H15" s="3593">
        <v>171</v>
      </c>
      <c r="I15" s="3729">
        <v>70</v>
      </c>
      <c r="J15" s="3698">
        <f t="shared" si="1"/>
        <v>40.935672514619881</v>
      </c>
      <c r="K15" s="3731">
        <v>56</v>
      </c>
      <c r="L15" s="3581">
        <f t="shared" si="4"/>
        <v>14</v>
      </c>
      <c r="M15" s="3736">
        <v>154</v>
      </c>
      <c r="N15" s="3584">
        <v>57</v>
      </c>
      <c r="O15" s="3697">
        <f t="shared" si="2"/>
        <v>37.012987012987011</v>
      </c>
      <c r="P15" s="3495">
        <v>42</v>
      </c>
      <c r="Q15" s="3590">
        <f>SUM(N15-P15)</f>
        <v>15</v>
      </c>
      <c r="R15" s="1991"/>
    </row>
    <row r="16" spans="1:18" ht="12.75" customHeight="1">
      <c r="A16" s="3498" t="s">
        <v>424</v>
      </c>
      <c r="B16" s="3499">
        <v>5254</v>
      </c>
      <c r="C16" s="3604">
        <v>15600</v>
      </c>
      <c r="D16" s="3732">
        <v>5251</v>
      </c>
      <c r="E16" s="3733">
        <f t="shared" si="0"/>
        <v>33.660256410256409</v>
      </c>
      <c r="F16" s="3502">
        <v>3721</v>
      </c>
      <c r="G16" s="3591">
        <f t="shared" si="3"/>
        <v>1530</v>
      </c>
      <c r="H16" s="3604">
        <v>187</v>
      </c>
      <c r="I16" s="3732">
        <v>42</v>
      </c>
      <c r="J16" s="3734">
        <f t="shared" si="1"/>
        <v>22.459893048128343</v>
      </c>
      <c r="K16" s="3735">
        <v>31</v>
      </c>
      <c r="L16" s="3586">
        <f t="shared" si="4"/>
        <v>11</v>
      </c>
      <c r="M16" s="3737">
        <v>244</v>
      </c>
      <c r="N16" s="3587">
        <v>70</v>
      </c>
      <c r="O16" s="3733">
        <f t="shared" si="2"/>
        <v>28.688524590163933</v>
      </c>
      <c r="P16" s="3502">
        <v>53</v>
      </c>
      <c r="Q16" s="3591">
        <f>SUM(N16-P16)</f>
        <v>17</v>
      </c>
      <c r="R16" s="1991"/>
    </row>
    <row r="17" spans="1:18" ht="12.75" customHeight="1">
      <c r="A17" s="3491" t="s">
        <v>412</v>
      </c>
      <c r="B17" s="3492">
        <v>5177</v>
      </c>
      <c r="C17" s="3583">
        <v>15446</v>
      </c>
      <c r="D17" s="3738">
        <v>5175</v>
      </c>
      <c r="E17" s="3697">
        <f t="shared" si="0"/>
        <v>33.503819759160947</v>
      </c>
      <c r="F17" s="3495">
        <v>3653</v>
      </c>
      <c r="G17" s="3590">
        <f t="shared" si="3"/>
        <v>1522</v>
      </c>
      <c r="H17" s="3583">
        <v>319</v>
      </c>
      <c r="I17" s="3738">
        <v>119</v>
      </c>
      <c r="J17" s="3698">
        <f t="shared" si="1"/>
        <v>37.304075235109721</v>
      </c>
      <c r="K17" s="3731">
        <v>94</v>
      </c>
      <c r="L17" s="3581">
        <f t="shared" si="4"/>
        <v>25</v>
      </c>
      <c r="M17" s="3736">
        <v>527</v>
      </c>
      <c r="N17" s="3584">
        <v>196</v>
      </c>
      <c r="O17" s="3697">
        <f t="shared" si="2"/>
        <v>37.191650853889939</v>
      </c>
      <c r="P17" s="3495">
        <v>162</v>
      </c>
      <c r="Q17" s="3590">
        <v>34</v>
      </c>
      <c r="R17" s="1991"/>
    </row>
    <row r="18" spans="1:18" ht="12.75" customHeight="1">
      <c r="A18" s="3491" t="s">
        <v>207</v>
      </c>
      <c r="B18" s="3492">
        <v>5179</v>
      </c>
      <c r="C18" s="3583">
        <v>15517</v>
      </c>
      <c r="D18" s="3584">
        <v>5175</v>
      </c>
      <c r="E18" s="3697">
        <f t="shared" si="0"/>
        <v>33.350518785847783</v>
      </c>
      <c r="F18" s="3495">
        <v>3658</v>
      </c>
      <c r="G18" s="3590">
        <f t="shared" si="3"/>
        <v>1517</v>
      </c>
      <c r="H18" s="3583">
        <v>226</v>
      </c>
      <c r="I18" s="3584">
        <v>76</v>
      </c>
      <c r="J18" s="3698">
        <f t="shared" si="1"/>
        <v>33.628318584070797</v>
      </c>
      <c r="K18" s="3731">
        <v>65</v>
      </c>
      <c r="L18" s="3581">
        <f t="shared" si="4"/>
        <v>11</v>
      </c>
      <c r="M18" s="2402">
        <v>168</v>
      </c>
      <c r="N18" s="3584">
        <v>74</v>
      </c>
      <c r="O18" s="3697">
        <f t="shared" si="2"/>
        <v>44.047619047619044</v>
      </c>
      <c r="P18" s="3495">
        <v>60</v>
      </c>
      <c r="Q18" s="3590">
        <f t="shared" ref="Q18:Q23" si="5">SUM(N18-P18)</f>
        <v>14</v>
      </c>
      <c r="R18" s="1991"/>
    </row>
    <row r="19" spans="1:18" ht="12.75" customHeight="1">
      <c r="A19" s="3509" t="s">
        <v>61</v>
      </c>
      <c r="B19" s="3492">
        <v>5178</v>
      </c>
      <c r="C19" s="3583">
        <v>15527</v>
      </c>
      <c r="D19" s="3584">
        <v>5172</v>
      </c>
      <c r="E19" s="3697">
        <f t="shared" si="0"/>
        <v>33.30971855477555</v>
      </c>
      <c r="F19" s="3495">
        <v>3659</v>
      </c>
      <c r="G19" s="3590">
        <f>SUM(D19-F19)</f>
        <v>1513</v>
      </c>
      <c r="H19" s="3583">
        <v>178</v>
      </c>
      <c r="I19" s="3584">
        <v>50</v>
      </c>
      <c r="J19" s="3698">
        <f t="shared" si="1"/>
        <v>28.08988764044944</v>
      </c>
      <c r="K19" s="3731">
        <v>41</v>
      </c>
      <c r="L19" s="3581">
        <f t="shared" si="4"/>
        <v>9</v>
      </c>
      <c r="M19" s="2402">
        <v>145</v>
      </c>
      <c r="N19" s="3584">
        <v>51</v>
      </c>
      <c r="O19" s="3697">
        <f t="shared" si="2"/>
        <v>35.172413793103445</v>
      </c>
      <c r="P19" s="3495">
        <v>39</v>
      </c>
      <c r="Q19" s="3590">
        <f t="shared" si="5"/>
        <v>12</v>
      </c>
      <c r="R19" s="1991"/>
    </row>
    <row r="20" spans="1:18" ht="12.75" customHeight="1">
      <c r="A20" s="3510" t="s">
        <v>547</v>
      </c>
      <c r="B20" s="3499">
        <v>5151</v>
      </c>
      <c r="C20" s="3588">
        <v>15487</v>
      </c>
      <c r="D20" s="3587">
        <v>5148</v>
      </c>
      <c r="E20" s="3733">
        <f t="shared" si="0"/>
        <v>33.240782591851229</v>
      </c>
      <c r="F20" s="3502">
        <v>3649</v>
      </c>
      <c r="G20" s="3591">
        <f t="shared" si="3"/>
        <v>1499</v>
      </c>
      <c r="H20" s="3588">
        <v>199</v>
      </c>
      <c r="I20" s="3587">
        <v>57</v>
      </c>
      <c r="J20" s="3734">
        <f t="shared" si="1"/>
        <v>28.643216080402013</v>
      </c>
      <c r="K20" s="3735">
        <v>48</v>
      </c>
      <c r="L20" s="3586">
        <f t="shared" si="4"/>
        <v>9</v>
      </c>
      <c r="M20" s="3739">
        <v>224</v>
      </c>
      <c r="N20" s="3587">
        <v>84</v>
      </c>
      <c r="O20" s="3733">
        <f t="shared" si="2"/>
        <v>37.5</v>
      </c>
      <c r="P20" s="3502">
        <v>59</v>
      </c>
      <c r="Q20" s="3591">
        <f t="shared" si="5"/>
        <v>25</v>
      </c>
      <c r="R20" s="1991"/>
    </row>
    <row r="21" spans="1:18" ht="12.75" customHeight="1">
      <c r="A21" s="3740" t="s">
        <v>599</v>
      </c>
      <c r="B21" s="3741">
        <v>5102</v>
      </c>
      <c r="C21" s="3742">
        <v>15360</v>
      </c>
      <c r="D21" s="3743">
        <v>5097</v>
      </c>
      <c r="E21" s="3744">
        <f t="shared" si="0"/>
        <v>33.18359375</v>
      </c>
      <c r="F21" s="3745">
        <v>3593</v>
      </c>
      <c r="G21" s="3746">
        <f t="shared" si="3"/>
        <v>1504</v>
      </c>
      <c r="H21" s="3742">
        <v>288</v>
      </c>
      <c r="I21" s="3738">
        <v>89</v>
      </c>
      <c r="J21" s="3747">
        <f t="shared" si="1"/>
        <v>30.902777777777779</v>
      </c>
      <c r="K21" s="3748">
        <v>67</v>
      </c>
      <c r="L21" s="3746">
        <f t="shared" si="4"/>
        <v>22</v>
      </c>
      <c r="M21" s="3749">
        <v>426</v>
      </c>
      <c r="N21" s="3738">
        <v>138</v>
      </c>
      <c r="O21" s="3744">
        <f t="shared" si="2"/>
        <v>32.394366197183103</v>
      </c>
      <c r="P21" s="3745">
        <v>123</v>
      </c>
      <c r="Q21" s="3746">
        <f t="shared" si="5"/>
        <v>15</v>
      </c>
      <c r="R21" s="1991"/>
    </row>
    <row r="22" spans="1:18" ht="12.75" customHeight="1">
      <c r="A22" s="3509" t="s">
        <v>626</v>
      </c>
      <c r="B22" s="3492">
        <v>5112</v>
      </c>
      <c r="C22" s="3583">
        <v>15395</v>
      </c>
      <c r="D22" s="3582">
        <v>5109</v>
      </c>
      <c r="E22" s="3695">
        <f t="shared" si="0"/>
        <v>33.186099382916531</v>
      </c>
      <c r="F22" s="3580">
        <v>3609</v>
      </c>
      <c r="G22" s="3581">
        <f t="shared" si="3"/>
        <v>1500</v>
      </c>
      <c r="H22" s="3583">
        <v>232</v>
      </c>
      <c r="I22" s="3582">
        <v>76</v>
      </c>
      <c r="J22" s="2375">
        <f t="shared" si="1"/>
        <v>32.758620689655174</v>
      </c>
      <c r="K22" s="3580">
        <v>62</v>
      </c>
      <c r="L22" s="3581">
        <f t="shared" si="4"/>
        <v>14</v>
      </c>
      <c r="M22" s="2402">
        <v>158</v>
      </c>
      <c r="N22" s="3584">
        <v>66</v>
      </c>
      <c r="O22" s="3695">
        <f t="shared" si="2"/>
        <v>41.77215189873418</v>
      </c>
      <c r="P22" s="3495">
        <v>46</v>
      </c>
      <c r="Q22" s="3581">
        <f t="shared" si="5"/>
        <v>20</v>
      </c>
      <c r="R22" s="1991"/>
    </row>
    <row r="23" spans="1:18" ht="12.75" customHeight="1">
      <c r="A23" s="3509" t="s">
        <v>638</v>
      </c>
      <c r="B23" s="3492">
        <v>5085</v>
      </c>
      <c r="C23" s="3583">
        <v>15430</v>
      </c>
      <c r="D23" s="3582">
        <v>5082</v>
      </c>
      <c r="E23" s="2375">
        <f t="shared" si="0"/>
        <v>32.93583927414128</v>
      </c>
      <c r="F23" s="3580">
        <v>3585</v>
      </c>
      <c r="G23" s="3581">
        <f t="shared" si="3"/>
        <v>1497</v>
      </c>
      <c r="H23" s="3583">
        <v>172</v>
      </c>
      <c r="I23" s="3582">
        <v>33</v>
      </c>
      <c r="J23" s="2375">
        <f t="shared" si="1"/>
        <v>19.186046511627907</v>
      </c>
      <c r="K23" s="2362">
        <v>26</v>
      </c>
      <c r="L23" s="3581">
        <f t="shared" si="4"/>
        <v>7</v>
      </c>
      <c r="M23" s="2402">
        <v>141</v>
      </c>
      <c r="N23" s="3584">
        <v>60</v>
      </c>
      <c r="O23" s="3697">
        <f t="shared" si="2"/>
        <v>42.553191489361701</v>
      </c>
      <c r="P23" s="3580">
        <v>50</v>
      </c>
      <c r="Q23" s="3581">
        <f t="shared" si="5"/>
        <v>10</v>
      </c>
      <c r="R23" s="1991"/>
    </row>
    <row r="24" spans="1:18" ht="12.75" customHeight="1">
      <c r="A24" s="3510" t="s">
        <v>639</v>
      </c>
      <c r="B24" s="3750">
        <v>5079</v>
      </c>
      <c r="C24" s="3604">
        <v>15376</v>
      </c>
      <c r="D24" s="3732">
        <v>5074</v>
      </c>
      <c r="E24" s="3734">
        <f t="shared" ref="E24:E29" si="6">SUM(D24/C24)*100</f>
        <v>32.999479708636834</v>
      </c>
      <c r="F24" s="3502">
        <v>3585</v>
      </c>
      <c r="G24" s="3591">
        <f t="shared" ref="G24:G40" si="7">SUM(D24-F24)</f>
        <v>1489</v>
      </c>
      <c r="H24" s="2386">
        <v>183</v>
      </c>
      <c r="I24" s="3732">
        <v>55</v>
      </c>
      <c r="J24" s="3734">
        <f t="shared" ref="J24:J40" si="8">SUM(I24/H24)*100</f>
        <v>30.05464480874317</v>
      </c>
      <c r="K24" s="3735">
        <v>48</v>
      </c>
      <c r="L24" s="3586">
        <f t="shared" ref="L24:L40" si="9">SUM(I24-K24)</f>
        <v>7</v>
      </c>
      <c r="M24" s="3735">
        <v>228</v>
      </c>
      <c r="N24" s="3587">
        <v>61</v>
      </c>
      <c r="O24" s="3733">
        <f t="shared" ref="O24:O30" si="10">SUM(N24/M24)*100</f>
        <v>26.754385964912281</v>
      </c>
      <c r="P24" s="3585">
        <v>47</v>
      </c>
      <c r="Q24" s="3586">
        <f t="shared" ref="Q24:Q40" si="11">SUM(N24-P24)</f>
        <v>14</v>
      </c>
      <c r="R24" s="1991"/>
    </row>
    <row r="25" spans="1:18" ht="12.75" customHeight="1">
      <c r="A25" s="3740" t="s">
        <v>689</v>
      </c>
      <c r="B25" s="3751">
        <v>5011</v>
      </c>
      <c r="C25" s="3752">
        <v>15213</v>
      </c>
      <c r="D25" s="3738">
        <v>5005</v>
      </c>
      <c r="E25" s="3730">
        <f t="shared" si="6"/>
        <v>32.899493853940712</v>
      </c>
      <c r="F25" s="3592">
        <v>3524</v>
      </c>
      <c r="G25" s="3746">
        <f t="shared" si="7"/>
        <v>1481</v>
      </c>
      <c r="H25" s="3753">
        <v>262</v>
      </c>
      <c r="I25" s="3729">
        <v>74</v>
      </c>
      <c r="J25" s="3698">
        <f t="shared" si="8"/>
        <v>28.244274809160309</v>
      </c>
      <c r="K25" s="3731">
        <v>60</v>
      </c>
      <c r="L25" s="3581">
        <f t="shared" si="9"/>
        <v>14</v>
      </c>
      <c r="M25" s="3731">
        <v>432</v>
      </c>
      <c r="N25" s="3584">
        <v>142</v>
      </c>
      <c r="O25" s="3697">
        <f t="shared" si="10"/>
        <v>32.870370370370374</v>
      </c>
      <c r="P25" s="3580">
        <v>122</v>
      </c>
      <c r="Q25" s="3746">
        <f t="shared" si="11"/>
        <v>20</v>
      </c>
      <c r="R25" s="1991"/>
    </row>
    <row r="26" spans="1:18" ht="12.75" customHeight="1">
      <c r="A26" s="3509" t="s">
        <v>707</v>
      </c>
      <c r="B26" s="3751">
        <v>5014</v>
      </c>
      <c r="C26" s="2380">
        <v>15268</v>
      </c>
      <c r="D26" s="3584">
        <v>5009</v>
      </c>
      <c r="E26" s="3698">
        <f t="shared" si="6"/>
        <v>32.807178412365737</v>
      </c>
      <c r="F26" s="3495">
        <v>3533</v>
      </c>
      <c r="G26" s="3581">
        <f t="shared" si="7"/>
        <v>1476</v>
      </c>
      <c r="H26" s="2380">
        <v>231</v>
      </c>
      <c r="I26" s="3584">
        <v>70</v>
      </c>
      <c r="J26" s="2375">
        <f t="shared" si="8"/>
        <v>30.303030303030305</v>
      </c>
      <c r="K26" s="3495">
        <v>61</v>
      </c>
      <c r="L26" s="3581">
        <f t="shared" si="9"/>
        <v>9</v>
      </c>
      <c r="M26" s="3731">
        <v>150</v>
      </c>
      <c r="N26" s="3584">
        <v>67</v>
      </c>
      <c r="O26" s="2375">
        <f t="shared" si="10"/>
        <v>44.666666666666664</v>
      </c>
      <c r="P26" s="3495">
        <v>52</v>
      </c>
      <c r="Q26" s="3581">
        <f t="shared" si="11"/>
        <v>15</v>
      </c>
      <c r="R26" s="1991"/>
    </row>
    <row r="27" spans="1:18" ht="12.75" customHeight="1">
      <c r="A27" s="3509" t="s">
        <v>708</v>
      </c>
      <c r="B27" s="3751">
        <v>5016</v>
      </c>
      <c r="C27" s="2374">
        <v>15305</v>
      </c>
      <c r="D27" s="3584">
        <v>5012</v>
      </c>
      <c r="E27" s="3697">
        <f t="shared" si="6"/>
        <v>32.747468147664158</v>
      </c>
      <c r="F27" s="3580">
        <v>3538</v>
      </c>
      <c r="G27" s="3581">
        <f t="shared" si="7"/>
        <v>1474</v>
      </c>
      <c r="H27" s="2374">
        <v>145</v>
      </c>
      <c r="I27" s="3584">
        <v>57</v>
      </c>
      <c r="J27" s="3697">
        <f t="shared" si="8"/>
        <v>39.310344827586206</v>
      </c>
      <c r="K27" s="3580">
        <v>45</v>
      </c>
      <c r="L27" s="3581">
        <f t="shared" si="9"/>
        <v>12</v>
      </c>
      <c r="M27" s="2362">
        <v>134</v>
      </c>
      <c r="N27" s="3584">
        <v>55</v>
      </c>
      <c r="O27" s="3697">
        <f t="shared" si="10"/>
        <v>41.044776119402989</v>
      </c>
      <c r="P27" s="3580">
        <v>40</v>
      </c>
      <c r="Q27" s="3581">
        <f t="shared" si="11"/>
        <v>15</v>
      </c>
      <c r="R27" s="1991"/>
    </row>
    <row r="28" spans="1:18" ht="12.75" customHeight="1">
      <c r="A28" s="3510" t="s">
        <v>709</v>
      </c>
      <c r="B28" s="3750">
        <v>4999</v>
      </c>
      <c r="C28" s="2366">
        <v>15186</v>
      </c>
      <c r="D28" s="3587">
        <v>4992</v>
      </c>
      <c r="E28" s="3733">
        <f t="shared" si="6"/>
        <v>32.872382457526669</v>
      </c>
      <c r="F28" s="3585">
        <v>3522</v>
      </c>
      <c r="G28" s="3586">
        <f t="shared" si="7"/>
        <v>1470</v>
      </c>
      <c r="H28" s="2366">
        <v>173</v>
      </c>
      <c r="I28" s="3587">
        <v>47</v>
      </c>
      <c r="J28" s="3733">
        <f t="shared" si="8"/>
        <v>27.167630057803464</v>
      </c>
      <c r="K28" s="3585">
        <v>38</v>
      </c>
      <c r="L28" s="3586">
        <f t="shared" si="9"/>
        <v>9</v>
      </c>
      <c r="M28" s="3754">
        <v>236</v>
      </c>
      <c r="N28" s="3587">
        <v>64</v>
      </c>
      <c r="O28" s="3733">
        <f t="shared" si="10"/>
        <v>27.118644067796609</v>
      </c>
      <c r="P28" s="3585">
        <v>54</v>
      </c>
      <c r="Q28" s="3586">
        <f t="shared" si="11"/>
        <v>10</v>
      </c>
      <c r="R28" s="1991"/>
    </row>
    <row r="29" spans="1:18" ht="12.75" customHeight="1">
      <c r="A29" s="3740" t="s">
        <v>725</v>
      </c>
      <c r="B29" s="3755">
        <v>4950</v>
      </c>
      <c r="C29" s="3752">
        <v>15018</v>
      </c>
      <c r="D29" s="3738">
        <v>4945</v>
      </c>
      <c r="E29" s="3730">
        <f t="shared" si="6"/>
        <v>32.927154081768542</v>
      </c>
      <c r="F29" s="3592">
        <v>3475</v>
      </c>
      <c r="G29" s="3746">
        <f t="shared" si="7"/>
        <v>1470</v>
      </c>
      <c r="H29" s="3753">
        <v>271</v>
      </c>
      <c r="I29" s="3756">
        <v>112</v>
      </c>
      <c r="J29" s="3747">
        <f t="shared" si="8"/>
        <v>41.328413284132843</v>
      </c>
      <c r="K29" s="3757">
        <v>89</v>
      </c>
      <c r="L29" s="3746">
        <f t="shared" si="9"/>
        <v>23</v>
      </c>
      <c r="M29" s="3757">
        <v>427</v>
      </c>
      <c r="N29" s="3738">
        <v>161</v>
      </c>
      <c r="O29" s="3758">
        <f t="shared" si="10"/>
        <v>37.704918032786885</v>
      </c>
      <c r="P29" s="3745">
        <v>136</v>
      </c>
      <c r="Q29" s="3746">
        <f t="shared" si="11"/>
        <v>25</v>
      </c>
      <c r="R29" s="1991"/>
    </row>
    <row r="30" spans="1:18" ht="12.75" customHeight="1">
      <c r="A30" s="3509" t="s">
        <v>726</v>
      </c>
      <c r="B30" s="3751">
        <v>4937</v>
      </c>
      <c r="C30" s="2380">
        <v>15057</v>
      </c>
      <c r="D30" s="3584">
        <v>4930</v>
      </c>
      <c r="E30" s="3698">
        <f t="shared" ref="E30:E40" si="12">SUM(D30/C30)*100</f>
        <v>32.742246131367466</v>
      </c>
      <c r="F30" s="3495">
        <v>3463</v>
      </c>
      <c r="G30" s="3581">
        <f t="shared" si="7"/>
        <v>1467</v>
      </c>
      <c r="H30" s="2380">
        <v>220</v>
      </c>
      <c r="I30" s="3584">
        <v>62</v>
      </c>
      <c r="J30" s="2375">
        <f t="shared" si="8"/>
        <v>28.18181818181818</v>
      </c>
      <c r="K30" s="3495">
        <v>56</v>
      </c>
      <c r="L30" s="3581">
        <f t="shared" si="9"/>
        <v>6</v>
      </c>
      <c r="M30" s="3731">
        <v>155</v>
      </c>
      <c r="N30" s="3584">
        <v>75</v>
      </c>
      <c r="O30" s="2375">
        <f t="shared" si="10"/>
        <v>48.387096774193552</v>
      </c>
      <c r="P30" s="3495">
        <v>66</v>
      </c>
      <c r="Q30" s="3581">
        <f t="shared" si="11"/>
        <v>9</v>
      </c>
      <c r="R30" s="1991"/>
    </row>
    <row r="31" spans="1:18" ht="12.75" customHeight="1">
      <c r="A31" s="3509" t="s">
        <v>727</v>
      </c>
      <c r="B31" s="3751">
        <v>4913</v>
      </c>
      <c r="C31" s="2374">
        <v>15028</v>
      </c>
      <c r="D31" s="3584">
        <v>4906</v>
      </c>
      <c r="E31" s="3697">
        <f t="shared" si="12"/>
        <v>32.645727974447695</v>
      </c>
      <c r="F31" s="3580">
        <v>3451</v>
      </c>
      <c r="G31" s="3581">
        <f t="shared" si="7"/>
        <v>1455</v>
      </c>
      <c r="H31" s="2374">
        <v>139</v>
      </c>
      <c r="I31" s="3584">
        <v>37</v>
      </c>
      <c r="J31" s="3697">
        <f t="shared" si="8"/>
        <v>26.618705035971225</v>
      </c>
      <c r="K31" s="3580">
        <v>31</v>
      </c>
      <c r="L31" s="3581">
        <f t="shared" si="9"/>
        <v>6</v>
      </c>
      <c r="M31" s="2362">
        <v>145</v>
      </c>
      <c r="N31" s="3584">
        <v>59</v>
      </c>
      <c r="O31" s="3697">
        <f t="shared" ref="O31:O40" si="13">SUM(N31/M31)*100</f>
        <v>40.689655172413794</v>
      </c>
      <c r="P31" s="3580">
        <v>41</v>
      </c>
      <c r="Q31" s="3581">
        <f t="shared" si="11"/>
        <v>18</v>
      </c>
      <c r="R31" s="1991"/>
    </row>
    <row r="32" spans="1:18" ht="12.75" customHeight="1">
      <c r="A32" s="3510" t="s">
        <v>728</v>
      </c>
      <c r="B32" s="3750">
        <v>4864</v>
      </c>
      <c r="C32" s="2366">
        <v>14803</v>
      </c>
      <c r="D32" s="3587">
        <v>4858</v>
      </c>
      <c r="E32" s="3733">
        <f t="shared" si="12"/>
        <v>32.817672093494558</v>
      </c>
      <c r="F32" s="3585">
        <v>3414</v>
      </c>
      <c r="G32" s="3586">
        <f t="shared" si="7"/>
        <v>1444</v>
      </c>
      <c r="H32" s="2366">
        <v>142</v>
      </c>
      <c r="I32" s="3587">
        <v>34</v>
      </c>
      <c r="J32" s="3733">
        <f t="shared" si="8"/>
        <v>23.943661971830984</v>
      </c>
      <c r="K32" s="3585">
        <v>24</v>
      </c>
      <c r="L32" s="3586">
        <f t="shared" si="9"/>
        <v>10</v>
      </c>
      <c r="M32" s="3754">
        <v>239</v>
      </c>
      <c r="N32" s="3587">
        <v>78</v>
      </c>
      <c r="O32" s="3733">
        <f t="shared" si="13"/>
        <v>32.635983263598327</v>
      </c>
      <c r="P32" s="3585">
        <v>58</v>
      </c>
      <c r="Q32" s="3586">
        <f t="shared" si="11"/>
        <v>20</v>
      </c>
      <c r="R32" s="1991"/>
    </row>
    <row r="33" spans="1:22" ht="13.5" customHeight="1">
      <c r="A33" s="3740" t="s">
        <v>765</v>
      </c>
      <c r="B33" s="3751">
        <v>4791</v>
      </c>
      <c r="C33" s="2374">
        <v>14599</v>
      </c>
      <c r="D33" s="3584">
        <v>4787</v>
      </c>
      <c r="E33" s="3697">
        <f t="shared" si="12"/>
        <v>32.789917117610798</v>
      </c>
      <c r="F33" s="3580">
        <v>3353</v>
      </c>
      <c r="G33" s="3581">
        <f t="shared" si="7"/>
        <v>1434</v>
      </c>
      <c r="H33" s="2374">
        <v>239</v>
      </c>
      <c r="I33" s="3584">
        <v>80</v>
      </c>
      <c r="J33" s="3697">
        <f t="shared" si="8"/>
        <v>33.472803347280333</v>
      </c>
      <c r="K33" s="3580">
        <v>62</v>
      </c>
      <c r="L33" s="3581">
        <f t="shared" si="9"/>
        <v>18</v>
      </c>
      <c r="M33" s="2362">
        <v>425</v>
      </c>
      <c r="N33" s="3584">
        <v>150</v>
      </c>
      <c r="O33" s="3697">
        <f t="shared" si="13"/>
        <v>35.294117647058826</v>
      </c>
      <c r="P33" s="3580">
        <v>123</v>
      </c>
      <c r="Q33" s="3581">
        <f t="shared" si="11"/>
        <v>27</v>
      </c>
      <c r="R33" s="1991"/>
    </row>
    <row r="34" spans="1:22" ht="13.5" customHeight="1">
      <c r="A34" s="3509" t="s">
        <v>769</v>
      </c>
      <c r="B34" s="3751">
        <v>4782</v>
      </c>
      <c r="C34" s="2374">
        <v>14575</v>
      </c>
      <c r="D34" s="3584">
        <v>4776</v>
      </c>
      <c r="E34" s="3697">
        <f t="shared" si="12"/>
        <v>32.768439108061749</v>
      </c>
      <c r="F34" s="3580">
        <v>3346</v>
      </c>
      <c r="G34" s="3581">
        <f t="shared" si="7"/>
        <v>1430</v>
      </c>
      <c r="H34" s="2374">
        <v>195</v>
      </c>
      <c r="I34" s="3584">
        <v>52</v>
      </c>
      <c r="J34" s="3697">
        <f t="shared" si="8"/>
        <v>26.666666666666668</v>
      </c>
      <c r="K34" s="3580">
        <v>43</v>
      </c>
      <c r="L34" s="3581">
        <f t="shared" si="9"/>
        <v>9</v>
      </c>
      <c r="M34" s="2362">
        <v>202</v>
      </c>
      <c r="N34" s="3584">
        <v>61</v>
      </c>
      <c r="O34" s="3697">
        <f t="shared" si="13"/>
        <v>30.198019801980198</v>
      </c>
      <c r="P34" s="3580">
        <v>50</v>
      </c>
      <c r="Q34" s="3581">
        <f t="shared" si="11"/>
        <v>11</v>
      </c>
      <c r="R34" s="1991"/>
    </row>
    <row r="35" spans="1:22" ht="13.5" customHeight="1">
      <c r="A35" s="3509" t="s">
        <v>755</v>
      </c>
      <c r="B35" s="3751">
        <v>4774</v>
      </c>
      <c r="C35" s="2374">
        <v>14578</v>
      </c>
      <c r="D35" s="3584">
        <v>4769</v>
      </c>
      <c r="E35" s="3697">
        <f t="shared" si="12"/>
        <v>32.713678145150226</v>
      </c>
      <c r="F35" s="3580">
        <v>3337</v>
      </c>
      <c r="G35" s="3581">
        <f t="shared" si="7"/>
        <v>1432</v>
      </c>
      <c r="H35" s="2374">
        <v>168</v>
      </c>
      <c r="I35" s="3584">
        <v>33</v>
      </c>
      <c r="J35" s="3697">
        <f t="shared" si="8"/>
        <v>19.642857142857142</v>
      </c>
      <c r="K35" s="3580">
        <v>28</v>
      </c>
      <c r="L35" s="3581">
        <f t="shared" si="9"/>
        <v>5</v>
      </c>
      <c r="M35" s="2362">
        <v>144</v>
      </c>
      <c r="N35" s="3584">
        <v>41</v>
      </c>
      <c r="O35" s="3697">
        <f t="shared" si="13"/>
        <v>28.472222222222221</v>
      </c>
      <c r="P35" s="3580">
        <v>37</v>
      </c>
      <c r="Q35" s="3581">
        <f t="shared" si="11"/>
        <v>4</v>
      </c>
      <c r="R35" s="1991"/>
    </row>
    <row r="36" spans="1:22" ht="13.5" customHeight="1">
      <c r="A36" s="3510" t="s">
        <v>770</v>
      </c>
      <c r="B36" s="3750">
        <v>4744</v>
      </c>
      <c r="C36" s="2366">
        <v>14493</v>
      </c>
      <c r="D36" s="3587">
        <v>4740</v>
      </c>
      <c r="E36" s="3733">
        <f t="shared" si="12"/>
        <v>32.705444007451874</v>
      </c>
      <c r="F36" s="3585">
        <v>3320</v>
      </c>
      <c r="G36" s="3586">
        <f t="shared" si="7"/>
        <v>1420</v>
      </c>
      <c r="H36" s="2366">
        <v>161</v>
      </c>
      <c r="I36" s="3587">
        <v>42</v>
      </c>
      <c r="J36" s="3733">
        <f t="shared" si="8"/>
        <v>26.086956521739129</v>
      </c>
      <c r="K36" s="3585">
        <v>35</v>
      </c>
      <c r="L36" s="3586">
        <f t="shared" si="9"/>
        <v>7</v>
      </c>
      <c r="M36" s="3754">
        <v>237</v>
      </c>
      <c r="N36" s="3587">
        <v>72</v>
      </c>
      <c r="O36" s="3733">
        <f t="shared" si="13"/>
        <v>30.37974683544304</v>
      </c>
      <c r="P36" s="3585">
        <v>52</v>
      </c>
      <c r="Q36" s="3586">
        <f t="shared" si="11"/>
        <v>20</v>
      </c>
      <c r="R36" s="1991"/>
    </row>
    <row r="37" spans="1:22" ht="13.5" customHeight="1">
      <c r="A37" s="3539" t="s">
        <v>792</v>
      </c>
      <c r="B37" s="3751">
        <v>4679</v>
      </c>
      <c r="C37" s="2374">
        <v>14337</v>
      </c>
      <c r="D37" s="3584">
        <v>4674</v>
      </c>
      <c r="E37" s="3697">
        <f t="shared" si="12"/>
        <v>32.600962544465368</v>
      </c>
      <c r="F37" s="3580">
        <v>3269</v>
      </c>
      <c r="G37" s="3581">
        <f t="shared" si="7"/>
        <v>1405</v>
      </c>
      <c r="H37" s="2374">
        <v>217</v>
      </c>
      <c r="I37" s="3584">
        <v>79</v>
      </c>
      <c r="J37" s="3697">
        <f t="shared" si="8"/>
        <v>36.405529953917046</v>
      </c>
      <c r="K37" s="3580">
        <v>63</v>
      </c>
      <c r="L37" s="3581">
        <f t="shared" si="9"/>
        <v>16</v>
      </c>
      <c r="M37" s="2362">
        <v>391</v>
      </c>
      <c r="N37" s="3584">
        <v>137</v>
      </c>
      <c r="O37" s="3697">
        <f t="shared" si="13"/>
        <v>35.038363171355499</v>
      </c>
      <c r="P37" s="3580">
        <v>107</v>
      </c>
      <c r="Q37" s="3581">
        <f t="shared" si="11"/>
        <v>30</v>
      </c>
      <c r="R37" s="1991"/>
    </row>
    <row r="38" spans="1:22" ht="13.5" customHeight="1">
      <c r="A38" s="3509" t="s">
        <v>798</v>
      </c>
      <c r="B38" s="3751">
        <v>4680</v>
      </c>
      <c r="C38" s="2374">
        <v>14355</v>
      </c>
      <c r="D38" s="3584">
        <v>4674</v>
      </c>
      <c r="E38" s="3697">
        <f t="shared" si="12"/>
        <v>32.56008359456635</v>
      </c>
      <c r="F38" s="3580">
        <v>3273</v>
      </c>
      <c r="G38" s="3581">
        <f t="shared" si="7"/>
        <v>1401</v>
      </c>
      <c r="H38" s="2374">
        <v>177</v>
      </c>
      <c r="I38" s="3584">
        <v>53</v>
      </c>
      <c r="J38" s="3697">
        <f t="shared" si="8"/>
        <v>29.943502824858758</v>
      </c>
      <c r="K38" s="3580">
        <v>45</v>
      </c>
      <c r="L38" s="3581">
        <f t="shared" si="9"/>
        <v>8</v>
      </c>
      <c r="M38" s="2362">
        <v>121</v>
      </c>
      <c r="N38" s="3584">
        <v>52</v>
      </c>
      <c r="O38" s="3697">
        <f t="shared" si="13"/>
        <v>42.97520661157025</v>
      </c>
      <c r="P38" s="3580">
        <v>41</v>
      </c>
      <c r="Q38" s="3581">
        <f t="shared" si="11"/>
        <v>11</v>
      </c>
      <c r="R38" s="1991"/>
      <c r="S38" s="1722"/>
      <c r="T38" s="1722"/>
    </row>
    <row r="39" spans="1:22" ht="13.5" customHeight="1">
      <c r="A39" s="3509" t="s">
        <v>787</v>
      </c>
      <c r="B39" s="3751">
        <v>4678</v>
      </c>
      <c r="C39" s="2374">
        <v>14316</v>
      </c>
      <c r="D39" s="3584">
        <v>4673</v>
      </c>
      <c r="E39" s="2375">
        <f t="shared" si="12"/>
        <v>32.641799385303152</v>
      </c>
      <c r="F39" s="3495">
        <v>3269</v>
      </c>
      <c r="G39" s="3581">
        <f t="shared" si="7"/>
        <v>1404</v>
      </c>
      <c r="H39" s="2374">
        <v>127</v>
      </c>
      <c r="I39" s="3584">
        <v>40</v>
      </c>
      <c r="J39" s="3697">
        <f t="shared" si="8"/>
        <v>31.496062992125985</v>
      </c>
      <c r="K39" s="3580">
        <v>32</v>
      </c>
      <c r="L39" s="3581">
        <f t="shared" si="9"/>
        <v>8</v>
      </c>
      <c r="M39" s="2362">
        <v>144</v>
      </c>
      <c r="N39" s="3584">
        <v>38</v>
      </c>
      <c r="O39" s="3697">
        <f t="shared" si="13"/>
        <v>26.388888888888889</v>
      </c>
      <c r="P39" s="3580">
        <v>32</v>
      </c>
      <c r="Q39" s="3581">
        <f t="shared" si="11"/>
        <v>6</v>
      </c>
      <c r="R39" s="1991"/>
      <c r="S39" s="1722"/>
      <c r="T39" s="1722"/>
    </row>
    <row r="40" spans="1:22" ht="13.5" customHeight="1">
      <c r="A40" s="3510" t="s">
        <v>799</v>
      </c>
      <c r="B40" s="3750">
        <v>4651</v>
      </c>
      <c r="C40" s="2366">
        <v>14193</v>
      </c>
      <c r="D40" s="3587">
        <v>4643</v>
      </c>
      <c r="E40" s="3733">
        <f t="shared" si="12"/>
        <v>32.713309377862323</v>
      </c>
      <c r="F40" s="3585">
        <v>3246</v>
      </c>
      <c r="G40" s="3586">
        <f t="shared" si="7"/>
        <v>1397</v>
      </c>
      <c r="H40" s="2366">
        <v>159</v>
      </c>
      <c r="I40" s="3587">
        <v>44</v>
      </c>
      <c r="J40" s="3733">
        <f t="shared" si="8"/>
        <v>27.672955974842768</v>
      </c>
      <c r="K40" s="3585">
        <v>32</v>
      </c>
      <c r="L40" s="3586">
        <f t="shared" si="9"/>
        <v>12</v>
      </c>
      <c r="M40" s="3754">
        <v>316</v>
      </c>
      <c r="N40" s="3587">
        <v>66</v>
      </c>
      <c r="O40" s="3733">
        <f t="shared" si="13"/>
        <v>20.88607594936709</v>
      </c>
      <c r="P40" s="3585">
        <v>51</v>
      </c>
      <c r="Q40" s="3586">
        <f t="shared" si="11"/>
        <v>15</v>
      </c>
      <c r="R40" s="1991"/>
    </row>
    <row r="41" spans="1:22" ht="13.5" customHeight="1">
      <c r="A41" s="3539" t="s">
        <v>825</v>
      </c>
      <c r="B41" s="3751">
        <v>4605</v>
      </c>
      <c r="C41" s="2374">
        <v>14066</v>
      </c>
      <c r="D41" s="3584">
        <v>4598</v>
      </c>
      <c r="E41" s="3697">
        <f t="shared" ref="E41" si="14">SUM(D41/C41)*100</f>
        <v>32.688753021470212</v>
      </c>
      <c r="F41" s="3580">
        <v>3206</v>
      </c>
      <c r="G41" s="3581">
        <f t="shared" ref="G41:G46" si="15">SUM(D41-F41)</f>
        <v>1392</v>
      </c>
      <c r="H41" s="2374">
        <f>'1.2 Movimprese'!H42</f>
        <v>228</v>
      </c>
      <c r="I41" s="3584">
        <v>69</v>
      </c>
      <c r="J41" s="3697">
        <f t="shared" ref="J41:J46" si="16">SUM(I41/H41)*100</f>
        <v>30.263157894736842</v>
      </c>
      <c r="K41" s="3580">
        <v>53</v>
      </c>
      <c r="L41" s="3581">
        <f t="shared" ref="L41:L46" si="17">SUM(I41-K41)</f>
        <v>16</v>
      </c>
      <c r="M41" s="2362">
        <v>335</v>
      </c>
      <c r="N41" s="3584">
        <v>114</v>
      </c>
      <c r="O41" s="3697">
        <f t="shared" ref="O41:O46" si="18">SUM(N41/M41)*100</f>
        <v>34.029850746268657</v>
      </c>
      <c r="P41" s="3580">
        <v>92</v>
      </c>
      <c r="Q41" s="3581">
        <f t="shared" ref="Q41:Q46" si="19">SUM(N41-P41)</f>
        <v>22</v>
      </c>
      <c r="R41" s="1991"/>
    </row>
    <row r="42" spans="1:22" ht="13.5" customHeight="1">
      <c r="A42" s="3509" t="s">
        <v>829</v>
      </c>
      <c r="B42" s="3751">
        <v>4605</v>
      </c>
      <c r="C42" s="2374">
        <v>14107</v>
      </c>
      <c r="D42" s="3584">
        <v>4597</v>
      </c>
      <c r="E42" s="3697">
        <f>SUM(D42/C42)*100</f>
        <v>32.586659105408664</v>
      </c>
      <c r="F42" s="3580">
        <v>3205</v>
      </c>
      <c r="G42" s="3581">
        <f t="shared" si="15"/>
        <v>1392</v>
      </c>
      <c r="H42" s="2374">
        <v>181</v>
      </c>
      <c r="I42" s="3584">
        <v>59</v>
      </c>
      <c r="J42" s="3697">
        <f t="shared" si="16"/>
        <v>32.596685082872931</v>
      </c>
      <c r="K42" s="3580">
        <v>47</v>
      </c>
      <c r="L42" s="3581">
        <f t="shared" si="17"/>
        <v>12</v>
      </c>
      <c r="M42" s="2362">
        <v>122</v>
      </c>
      <c r="N42" s="3584">
        <v>58</v>
      </c>
      <c r="O42" s="3697">
        <f t="shared" si="18"/>
        <v>47.540983606557376</v>
      </c>
      <c r="P42" s="3580">
        <v>47</v>
      </c>
      <c r="Q42" s="3581">
        <f t="shared" si="19"/>
        <v>11</v>
      </c>
      <c r="R42" s="1991"/>
    </row>
    <row r="43" spans="1:22" ht="13.5" customHeight="1">
      <c r="A43" s="3509" t="s">
        <v>844</v>
      </c>
      <c r="B43" s="3751">
        <v>4601</v>
      </c>
      <c r="C43" s="2402">
        <v>14115</v>
      </c>
      <c r="D43" s="3584">
        <v>4592</v>
      </c>
      <c r="E43" s="2375">
        <f t="shared" ref="E43:E46" si="20">SUM(D43/C43)*100</f>
        <v>32.532766560396745</v>
      </c>
      <c r="F43" s="3495">
        <v>3199</v>
      </c>
      <c r="G43" s="2362">
        <f t="shared" si="15"/>
        <v>1393</v>
      </c>
      <c r="H43" s="3583">
        <v>114</v>
      </c>
      <c r="I43" s="3584">
        <v>36</v>
      </c>
      <c r="J43" s="2375">
        <f t="shared" si="16"/>
        <v>31.578947368421051</v>
      </c>
      <c r="K43" s="3495">
        <v>29</v>
      </c>
      <c r="L43" s="2362">
        <f t="shared" si="17"/>
        <v>7</v>
      </c>
      <c r="M43" s="3583">
        <v>102</v>
      </c>
      <c r="N43" s="3584">
        <v>40</v>
      </c>
      <c r="O43" s="2375">
        <f t="shared" si="18"/>
        <v>39.215686274509807</v>
      </c>
      <c r="P43" s="3495">
        <v>35</v>
      </c>
      <c r="Q43" s="3590">
        <f t="shared" si="19"/>
        <v>5</v>
      </c>
      <c r="R43" s="1991"/>
    </row>
    <row r="44" spans="1:22" ht="13.5" customHeight="1">
      <c r="A44" s="3510" t="s">
        <v>845</v>
      </c>
      <c r="B44" s="3750">
        <v>4562</v>
      </c>
      <c r="C44" s="2366">
        <v>14077</v>
      </c>
      <c r="D44" s="3587">
        <v>4554</v>
      </c>
      <c r="E44" s="3733">
        <f t="shared" si="20"/>
        <v>32.350642892661789</v>
      </c>
      <c r="F44" s="3585">
        <v>3172</v>
      </c>
      <c r="G44" s="3586">
        <f t="shared" si="15"/>
        <v>1382</v>
      </c>
      <c r="H44" s="2366">
        <v>162</v>
      </c>
      <c r="I44" s="3587">
        <v>31</v>
      </c>
      <c r="J44" s="3733">
        <f t="shared" si="16"/>
        <v>19.1358024691358</v>
      </c>
      <c r="K44" s="3585">
        <v>25</v>
      </c>
      <c r="L44" s="3586">
        <f t="shared" si="17"/>
        <v>6</v>
      </c>
      <c r="M44" s="3754">
        <v>188</v>
      </c>
      <c r="N44" s="3587">
        <v>70</v>
      </c>
      <c r="O44" s="3733">
        <f t="shared" si="18"/>
        <v>37.234042553191486</v>
      </c>
      <c r="P44" s="3585">
        <v>52</v>
      </c>
      <c r="Q44" s="3586">
        <f t="shared" si="19"/>
        <v>18</v>
      </c>
      <c r="R44" s="1991"/>
    </row>
    <row r="45" spans="1:22" ht="13.5" customHeight="1">
      <c r="A45" s="3539" t="s">
        <v>846</v>
      </c>
      <c r="B45" s="3751">
        <v>4509</v>
      </c>
      <c r="C45" s="2374">
        <v>14049</v>
      </c>
      <c r="D45" s="3584">
        <v>4500</v>
      </c>
      <c r="E45" s="3697">
        <f t="shared" si="20"/>
        <v>32.030749519538759</v>
      </c>
      <c r="F45" s="3580">
        <v>3120</v>
      </c>
      <c r="G45" s="3581">
        <f t="shared" si="15"/>
        <v>1380</v>
      </c>
      <c r="H45" s="2374">
        <v>305</v>
      </c>
      <c r="I45" s="3584">
        <v>78</v>
      </c>
      <c r="J45" s="3697">
        <f t="shared" si="16"/>
        <v>25.573770491803277</v>
      </c>
      <c r="K45" s="3580">
        <v>58</v>
      </c>
      <c r="L45" s="3581">
        <f t="shared" si="17"/>
        <v>20</v>
      </c>
      <c r="M45" s="2362">
        <v>339</v>
      </c>
      <c r="N45" s="3584">
        <v>131</v>
      </c>
      <c r="O45" s="3697">
        <f t="shared" si="18"/>
        <v>38.643067846607671</v>
      </c>
      <c r="P45" s="3580">
        <v>110</v>
      </c>
      <c r="Q45" s="3581">
        <f t="shared" si="19"/>
        <v>21</v>
      </c>
      <c r="R45" s="1991"/>
    </row>
    <row r="46" spans="1:22" ht="13.5" customHeight="1">
      <c r="A46" s="3539" t="s">
        <v>868</v>
      </c>
      <c r="B46" s="3751">
        <v>4512</v>
      </c>
      <c r="C46" s="2362">
        <v>14102</v>
      </c>
      <c r="D46" s="3584">
        <v>4505</v>
      </c>
      <c r="E46" s="2375">
        <f t="shared" si="20"/>
        <v>31.945823287476955</v>
      </c>
      <c r="F46" s="3495">
        <v>3126</v>
      </c>
      <c r="G46" s="3580">
        <f t="shared" si="15"/>
        <v>1379</v>
      </c>
      <c r="H46" s="2380">
        <v>221</v>
      </c>
      <c r="I46" s="3584">
        <v>73</v>
      </c>
      <c r="J46" s="2375">
        <f t="shared" si="16"/>
        <v>33.031674208144793</v>
      </c>
      <c r="K46" s="3495">
        <v>62</v>
      </c>
      <c r="L46" s="3590">
        <f t="shared" si="17"/>
        <v>11</v>
      </c>
      <c r="M46" s="2380">
        <v>140</v>
      </c>
      <c r="N46" s="3584">
        <v>70</v>
      </c>
      <c r="O46" s="2375">
        <f t="shared" si="18"/>
        <v>50</v>
      </c>
      <c r="P46" s="3495">
        <v>56</v>
      </c>
      <c r="Q46" s="3590">
        <f t="shared" si="19"/>
        <v>14</v>
      </c>
      <c r="R46" s="1991"/>
      <c r="S46" s="3451"/>
    </row>
    <row r="47" spans="1:22" ht="13.5" customHeight="1">
      <c r="A47" s="3539" t="s">
        <v>881</v>
      </c>
      <c r="B47" s="3751">
        <v>4511</v>
      </c>
      <c r="C47" s="2402">
        <v>14134</v>
      </c>
      <c r="D47" s="3584">
        <v>4505</v>
      </c>
      <c r="E47" s="2375">
        <f t="shared" ref="E47:E48" si="21">SUM(D47/C47)*100</f>
        <v>31.873496533182401</v>
      </c>
      <c r="F47" s="3495">
        <v>3134</v>
      </c>
      <c r="G47" s="3580">
        <f t="shared" ref="G47:G49" si="22">SUM(D47-F47)</f>
        <v>1371</v>
      </c>
      <c r="H47" s="3593">
        <v>158</v>
      </c>
      <c r="I47" s="3584">
        <v>41</v>
      </c>
      <c r="J47" s="2375">
        <f t="shared" ref="J47:J48" si="23">SUM(I47/H47)*100</f>
        <v>25.949367088607595</v>
      </c>
      <c r="K47" s="3495">
        <v>38</v>
      </c>
      <c r="L47" s="3590">
        <f t="shared" ref="L47:L48" si="24">SUM(I47-K47)</f>
        <v>3</v>
      </c>
      <c r="M47" s="3593">
        <v>140</v>
      </c>
      <c r="N47" s="3584">
        <v>42</v>
      </c>
      <c r="O47" s="2375">
        <f t="shared" ref="O47:O52" si="25">SUM(N47/M47)*100</f>
        <v>30</v>
      </c>
      <c r="P47" s="3495">
        <v>30</v>
      </c>
      <c r="Q47" s="3590">
        <f t="shared" ref="Q47:Q48" si="26">SUM(N47-P47)</f>
        <v>12</v>
      </c>
      <c r="R47" s="1991"/>
      <c r="S47" s="3451"/>
      <c r="T47" s="3759"/>
      <c r="U47" s="3136"/>
      <c r="V47" s="3136"/>
    </row>
    <row r="48" spans="1:22" ht="13.5" customHeight="1">
      <c r="A48" s="3600" t="s">
        <v>898</v>
      </c>
      <c r="B48" s="3750">
        <v>4491</v>
      </c>
      <c r="C48" s="3739">
        <v>14098</v>
      </c>
      <c r="D48" s="3587">
        <v>4483</v>
      </c>
      <c r="E48" s="2569">
        <f t="shared" si="21"/>
        <v>31.79883671442758</v>
      </c>
      <c r="F48" s="3502">
        <v>3120</v>
      </c>
      <c r="G48" s="3585">
        <f t="shared" si="22"/>
        <v>1363</v>
      </c>
      <c r="H48" s="3604">
        <v>175</v>
      </c>
      <c r="I48" s="3587">
        <v>35</v>
      </c>
      <c r="J48" s="2569">
        <f t="shared" si="23"/>
        <v>20</v>
      </c>
      <c r="K48" s="3502">
        <v>25</v>
      </c>
      <c r="L48" s="3591">
        <f t="shared" si="24"/>
        <v>10</v>
      </c>
      <c r="M48" s="3604">
        <v>204</v>
      </c>
      <c r="N48" s="3587">
        <v>54</v>
      </c>
      <c r="O48" s="2569">
        <f t="shared" si="25"/>
        <v>26.47058823529412</v>
      </c>
      <c r="P48" s="3502">
        <v>38</v>
      </c>
      <c r="Q48" s="3591">
        <f t="shared" si="26"/>
        <v>16</v>
      </c>
      <c r="R48" s="1991"/>
      <c r="S48" s="3451"/>
      <c r="T48" s="3360"/>
      <c r="U48" s="3136"/>
      <c r="V48" s="3136"/>
    </row>
    <row r="49" spans="1:22" s="1991" customFormat="1" ht="13.5" customHeight="1">
      <c r="A49" s="3539" t="s">
        <v>905</v>
      </c>
      <c r="B49" s="3751">
        <v>4463</v>
      </c>
      <c r="C49" s="2374">
        <v>14050</v>
      </c>
      <c r="D49" s="3584">
        <v>4455</v>
      </c>
      <c r="E49" s="3697">
        <f t="shared" ref="E49" si="27">SUM(D49/C49)*100</f>
        <v>31.708185053380785</v>
      </c>
      <c r="F49" s="3580">
        <v>3095</v>
      </c>
      <c r="G49" s="3581">
        <f t="shared" si="22"/>
        <v>1360</v>
      </c>
      <c r="H49" s="2374">
        <v>278</v>
      </c>
      <c r="I49" s="3584">
        <v>73</v>
      </c>
      <c r="J49" s="3697">
        <f t="shared" ref="J49" si="28">SUM(I49/H49)*100</f>
        <v>26.258992805755394</v>
      </c>
      <c r="K49" s="3580">
        <v>59</v>
      </c>
      <c r="L49" s="3581">
        <f t="shared" ref="L49" si="29">SUM(I49-K49)</f>
        <v>14</v>
      </c>
      <c r="M49" s="2362">
        <v>356</v>
      </c>
      <c r="N49" s="3584">
        <v>101</v>
      </c>
      <c r="O49" s="3697">
        <f t="shared" si="25"/>
        <v>28.370786516853936</v>
      </c>
      <c r="P49" s="3580">
        <v>84</v>
      </c>
      <c r="Q49" s="3581">
        <f t="shared" ref="Q49" si="30">SUM(N49-P49)</f>
        <v>17</v>
      </c>
    </row>
    <row r="50" spans="1:22" ht="13.5" customHeight="1">
      <c r="A50" s="3539" t="s">
        <v>919</v>
      </c>
      <c r="B50" s="3751">
        <v>4453</v>
      </c>
      <c r="C50" s="2362">
        <v>14074</v>
      </c>
      <c r="D50" s="3584">
        <v>4445</v>
      </c>
      <c r="E50" s="2375">
        <f t="shared" ref="E50" si="31">SUM(D50/C50)*100</f>
        <v>31.583060963478754</v>
      </c>
      <c r="F50" s="3495">
        <v>3090</v>
      </c>
      <c r="G50" s="3580">
        <f>SUM(D50-F50)</f>
        <v>1355</v>
      </c>
      <c r="H50" s="2380">
        <v>200</v>
      </c>
      <c r="I50" s="3584">
        <v>60</v>
      </c>
      <c r="J50" s="2375">
        <f t="shared" ref="J50" si="32">SUM(I50/H50)*100</f>
        <v>30</v>
      </c>
      <c r="K50" s="3495">
        <v>51</v>
      </c>
      <c r="L50" s="3590">
        <f t="shared" ref="L50" si="33">SUM(I50-K50)</f>
        <v>9</v>
      </c>
      <c r="M50" s="2380">
        <v>143</v>
      </c>
      <c r="N50" s="3584">
        <v>70</v>
      </c>
      <c r="O50" s="2375">
        <f t="shared" si="25"/>
        <v>48.951048951048953</v>
      </c>
      <c r="P50" s="3495">
        <v>56</v>
      </c>
      <c r="Q50" s="3590">
        <f t="shared" ref="Q50" si="34">SUM(N50-P50)</f>
        <v>14</v>
      </c>
      <c r="R50" s="1991"/>
      <c r="S50" s="3451"/>
    </row>
    <row r="51" spans="1:22" ht="13.5" customHeight="1">
      <c r="A51" s="3539" t="s">
        <v>926</v>
      </c>
      <c r="B51" s="3751">
        <v>4447</v>
      </c>
      <c r="C51" s="2402">
        <v>14105</v>
      </c>
      <c r="D51" s="3584">
        <v>4440</v>
      </c>
      <c r="E51" s="2375">
        <f t="shared" ref="E51" si="35">SUM(D51/C51)*100</f>
        <v>31.478199220134705</v>
      </c>
      <c r="F51" s="3495">
        <v>3092</v>
      </c>
      <c r="G51" s="3580">
        <f>SUM(D51-F51)</f>
        <v>1348</v>
      </c>
      <c r="H51" s="3593">
        <v>122</v>
      </c>
      <c r="I51" s="3584">
        <v>40</v>
      </c>
      <c r="J51" s="2375">
        <f t="shared" ref="J51" si="36">SUM(I51/H51)*100</f>
        <v>32.786885245901637</v>
      </c>
      <c r="K51" s="3495">
        <v>35</v>
      </c>
      <c r="L51" s="3590">
        <f t="shared" ref="L51" si="37">SUM(I51-K51)</f>
        <v>5</v>
      </c>
      <c r="M51" s="3593">
        <v>99</v>
      </c>
      <c r="N51" s="3584">
        <v>46</v>
      </c>
      <c r="O51" s="2375">
        <f t="shared" si="25"/>
        <v>46.464646464646464</v>
      </c>
      <c r="P51" s="3495">
        <v>33</v>
      </c>
      <c r="Q51" s="3590">
        <f t="shared" ref="Q51" si="38">SUM(N51-P51)</f>
        <v>13</v>
      </c>
      <c r="R51" s="1991"/>
      <c r="S51" s="3451"/>
      <c r="T51" s="3759"/>
      <c r="U51" s="3136"/>
      <c r="V51" s="3136"/>
    </row>
    <row r="52" spans="1:22" ht="13.5" customHeight="1" thickBot="1">
      <c r="A52" s="3540" t="s">
        <v>936</v>
      </c>
      <c r="B52" s="3760">
        <v>4424</v>
      </c>
      <c r="C52" s="3761">
        <v>14047</v>
      </c>
      <c r="D52" s="3549">
        <v>4417</v>
      </c>
      <c r="E52" s="3401">
        <f t="shared" ref="E52" si="39">SUM(D52/C52)*100</f>
        <v>31.444436534491349</v>
      </c>
      <c r="F52" s="3550">
        <v>3075</v>
      </c>
      <c r="G52" s="3762">
        <f>SUM(D52-F52)</f>
        <v>1342</v>
      </c>
      <c r="H52" s="3763">
        <v>173</v>
      </c>
      <c r="I52" s="3549">
        <v>37</v>
      </c>
      <c r="J52" s="3401">
        <f t="shared" ref="J52" si="40">SUM(I52/H52)*100</f>
        <v>21.387283236994222</v>
      </c>
      <c r="K52" s="3550">
        <v>29</v>
      </c>
      <c r="L52" s="3764">
        <f t="shared" ref="L52" si="41">SUM(I52-K52)</f>
        <v>8</v>
      </c>
      <c r="M52" s="3763">
        <v>206</v>
      </c>
      <c r="N52" s="3549">
        <v>51</v>
      </c>
      <c r="O52" s="3401">
        <f t="shared" si="25"/>
        <v>24.757281553398059</v>
      </c>
      <c r="P52" s="3550">
        <v>37</v>
      </c>
      <c r="Q52" s="3764">
        <f t="shared" ref="Q52" si="42">SUM(N52-P52)</f>
        <v>14</v>
      </c>
      <c r="R52" s="1991"/>
      <c r="S52" s="3451"/>
      <c r="T52" s="3360"/>
      <c r="U52" s="3136"/>
      <c r="V52" s="3136"/>
    </row>
    <row r="53" spans="1:22" customFormat="1">
      <c r="A53" s="55" t="s">
        <v>882</v>
      </c>
      <c r="B53" s="55"/>
      <c r="C53" s="3"/>
      <c r="D53" s="3"/>
      <c r="E53" s="3"/>
      <c r="F53" s="3"/>
      <c r="G53" s="3"/>
      <c r="H53" s="413"/>
      <c r="M53" s="413"/>
      <c r="N53" s="350"/>
      <c r="O53" s="204"/>
      <c r="P53" s="3"/>
      <c r="Q53" s="506"/>
      <c r="S53" s="203"/>
      <c r="T53" s="203"/>
    </row>
    <row r="54" spans="1:22" customFormat="1" ht="12.2" customHeight="1">
      <c r="A54" s="3" t="s">
        <v>800</v>
      </c>
      <c r="B54" s="3"/>
      <c r="C54" s="3"/>
      <c r="D54" s="3"/>
      <c r="E54" s="3"/>
      <c r="F54" s="3"/>
      <c r="G54" s="3"/>
      <c r="H54" s="3"/>
      <c r="O54" s="3694"/>
      <c r="P54" s="3"/>
      <c r="Q54" s="506"/>
      <c r="R54" s="203"/>
      <c r="S54" s="203"/>
      <c r="T54" s="203"/>
    </row>
    <row r="55" spans="1:22" customFormat="1" ht="14.25" customHeight="1">
      <c r="A55" s="4306" t="s">
        <v>929</v>
      </c>
      <c r="B55" s="4307"/>
      <c r="C55" s="4307"/>
      <c r="D55" s="4307"/>
      <c r="E55" s="4307"/>
      <c r="F55" s="4307"/>
      <c r="G55" s="4307"/>
      <c r="H55" s="4307"/>
      <c r="I55" s="4307"/>
      <c r="J55" s="4307"/>
      <c r="K55" s="4307"/>
      <c r="L55" s="4307"/>
      <c r="M55" s="4307"/>
      <c r="N55" s="4307"/>
      <c r="O55" s="4308"/>
      <c r="P55" s="3"/>
      <c r="Q55" s="506"/>
      <c r="R55" s="203"/>
      <c r="T55" s="203"/>
    </row>
    <row r="56" spans="1:22" ht="12.75" customHeight="1"/>
    <row r="57" spans="1:22" ht="15.75" customHeight="1">
      <c r="A57" s="3678"/>
      <c r="B57" s="3678"/>
      <c r="C57" s="3678"/>
      <c r="D57" s="3405"/>
      <c r="E57" s="3678"/>
      <c r="F57" s="3678"/>
      <c r="G57" s="3678"/>
      <c r="H57" s="3678"/>
      <c r="I57" s="3678"/>
      <c r="J57" s="3678"/>
      <c r="K57" s="3678"/>
      <c r="L57" s="3678"/>
      <c r="M57" s="3678"/>
      <c r="N57" s="3678"/>
      <c r="O57" s="3765"/>
      <c r="P57" s="3765"/>
      <c r="Q57" s="3765"/>
      <c r="R57" s="3765"/>
    </row>
    <row r="58" spans="1:22" ht="16.5" customHeight="1">
      <c r="A58" s="3678"/>
      <c r="B58" s="3678"/>
      <c r="C58" s="3678"/>
      <c r="D58" s="3678"/>
      <c r="E58" s="3678"/>
      <c r="F58" s="3678"/>
      <c r="G58" s="3678"/>
      <c r="H58" s="3678"/>
      <c r="I58" s="3678"/>
      <c r="J58" s="3678"/>
      <c r="K58" s="3678"/>
      <c r="L58" s="3678"/>
      <c r="M58" s="3678"/>
      <c r="N58" s="3678"/>
      <c r="O58" s="3765"/>
      <c r="P58" s="3765"/>
      <c r="Q58" s="3765"/>
      <c r="R58" s="3765"/>
    </row>
    <row r="59" spans="1:22" ht="19.5" customHeight="1">
      <c r="A59" s="1002" t="s">
        <v>24</v>
      </c>
      <c r="B59" s="1002"/>
      <c r="D59" s="3717" t="s">
        <v>198</v>
      </c>
      <c r="E59" s="3718"/>
      <c r="F59" s="18"/>
      <c r="G59" s="18"/>
      <c r="H59" s="18"/>
      <c r="I59" s="18"/>
      <c r="J59" s="18"/>
      <c r="K59" s="18"/>
      <c r="L59" s="18"/>
      <c r="M59" s="18"/>
      <c r="N59" s="18"/>
      <c r="O59" s="18"/>
      <c r="P59" s="18"/>
      <c r="Q59" s="3766"/>
    </row>
    <row r="60" spans="1:22" ht="13.5" thickBot="1">
      <c r="A60" s="3464"/>
      <c r="B60" s="3362"/>
      <c r="D60" s="4470" t="s">
        <v>692</v>
      </c>
      <c r="E60" s="4471"/>
      <c r="F60" s="4471"/>
      <c r="G60" s="4471"/>
      <c r="H60" s="4471"/>
      <c r="I60" s="4471"/>
      <c r="J60" s="4471"/>
      <c r="K60" s="4471"/>
      <c r="L60" s="4471"/>
      <c r="M60" s="4471"/>
      <c r="N60" s="4471"/>
      <c r="O60" s="4471"/>
      <c r="P60" s="4471"/>
      <c r="Q60" s="4472"/>
    </row>
    <row r="61" spans="1:22" s="3727" customFormat="1" ht="19.5" customHeight="1">
      <c r="A61" s="4478" t="s">
        <v>199</v>
      </c>
      <c r="B61" s="4479"/>
      <c r="C61" s="4480"/>
      <c r="D61" s="4478" t="s">
        <v>200</v>
      </c>
      <c r="E61" s="4479"/>
      <c r="F61" s="4479"/>
      <c r="G61" s="4479"/>
      <c r="H61" s="4480"/>
      <c r="I61" s="4478" t="s">
        <v>192</v>
      </c>
      <c r="J61" s="4479"/>
      <c r="K61" s="4479"/>
      <c r="L61" s="4479"/>
      <c r="M61" s="4480"/>
      <c r="N61" s="4478" t="s">
        <v>100</v>
      </c>
      <c r="O61" s="4479"/>
      <c r="P61" s="4479"/>
      <c r="Q61" s="4480"/>
    </row>
    <row r="62" spans="1:22" s="3727" customFormat="1" ht="19.5" customHeight="1" thickBot="1">
      <c r="A62" s="4481"/>
      <c r="B62" s="4482"/>
      <c r="C62" s="4483"/>
      <c r="D62" s="4481"/>
      <c r="E62" s="4482"/>
      <c r="F62" s="4482"/>
      <c r="G62" s="4482"/>
      <c r="H62" s="4483"/>
      <c r="I62" s="4481"/>
      <c r="J62" s="4482"/>
      <c r="K62" s="4482"/>
      <c r="L62" s="4482"/>
      <c r="M62" s="4483"/>
      <c r="N62" s="4481"/>
      <c r="O62" s="4482"/>
      <c r="P62" s="4482"/>
      <c r="Q62" s="4483"/>
    </row>
    <row r="63" spans="1:22" s="94" customFormat="1" ht="36">
      <c r="A63" s="3801" t="s">
        <v>101</v>
      </c>
      <c r="B63" s="3809" t="s">
        <v>102</v>
      </c>
      <c r="C63" s="3810"/>
      <c r="D63" s="3569" t="s">
        <v>102</v>
      </c>
      <c r="E63" s="4473" t="s">
        <v>201</v>
      </c>
      <c r="F63" s="4475"/>
      <c r="G63" s="4473" t="s">
        <v>202</v>
      </c>
      <c r="H63" s="4474"/>
      <c r="I63" s="3569" t="s">
        <v>102</v>
      </c>
      <c r="J63" s="4473" t="s">
        <v>203</v>
      </c>
      <c r="K63" s="4475"/>
      <c r="L63" s="4473" t="s">
        <v>204</v>
      </c>
      <c r="M63" s="4474"/>
      <c r="N63" s="3569" t="s">
        <v>102</v>
      </c>
      <c r="O63" s="4473" t="s">
        <v>205</v>
      </c>
      <c r="P63" s="4475"/>
      <c r="Q63" s="3812" t="s">
        <v>206</v>
      </c>
    </row>
    <row r="64" spans="1:22" ht="12.75" customHeight="1">
      <c r="A64" s="3491" t="s">
        <v>125</v>
      </c>
      <c r="B64" s="3767">
        <v>2.0958664855424018</v>
      </c>
      <c r="C64" s="3768"/>
      <c r="D64" s="3769">
        <v>2.1578538102643847</v>
      </c>
      <c r="E64" s="4447">
        <v>3.091360750759037</v>
      </c>
      <c r="F64" s="4454"/>
      <c r="G64" s="4484">
        <v>-6.5746219592384136E-2</v>
      </c>
      <c r="H64" s="4485"/>
      <c r="I64" s="3608">
        <v>52.631578947368439</v>
      </c>
      <c r="J64" s="4457">
        <v>64.383561643835606</v>
      </c>
      <c r="K64" s="4477"/>
      <c r="L64" s="4468">
        <v>13.63636363636364</v>
      </c>
      <c r="M64" s="4469"/>
      <c r="N64" s="3608">
        <v>-1.7964071856287518</v>
      </c>
      <c r="O64" s="4457">
        <v>-2.2388059701492438</v>
      </c>
      <c r="P64" s="4477"/>
      <c r="Q64" s="3696">
        <v>0</v>
      </c>
    </row>
    <row r="65" spans="1:17" ht="12.75" customHeight="1">
      <c r="A65" s="3491" t="s">
        <v>126</v>
      </c>
      <c r="B65" s="3767">
        <v>2.0462803595333838</v>
      </c>
      <c r="C65" s="3768"/>
      <c r="D65" s="3770">
        <v>2.0873228648027577</v>
      </c>
      <c r="E65" s="4447">
        <v>2.9005150447275696</v>
      </c>
      <c r="F65" s="4454"/>
      <c r="G65" s="4460">
        <v>0.13046314416178006</v>
      </c>
      <c r="H65" s="4455"/>
      <c r="I65" s="3608">
        <v>-13.970588235294116</v>
      </c>
      <c r="J65" s="4451">
        <v>-12.962962962962962</v>
      </c>
      <c r="K65" s="4454"/>
      <c r="L65" s="4464">
        <v>-17.857142857142861</v>
      </c>
      <c r="M65" s="4456"/>
      <c r="N65" s="3608">
        <v>-30</v>
      </c>
      <c r="O65" s="4451">
        <v>-21.428571428571431</v>
      </c>
      <c r="P65" s="4454"/>
      <c r="Q65" s="3696">
        <v>-50</v>
      </c>
    </row>
    <row r="66" spans="1:17" ht="12.75" customHeight="1">
      <c r="A66" s="3491" t="s">
        <v>127</v>
      </c>
      <c r="B66" s="3767">
        <v>1.6543069024529444</v>
      </c>
      <c r="C66" s="3768"/>
      <c r="D66" s="3770">
        <v>1.6949152542372872</v>
      </c>
      <c r="E66" s="4447">
        <v>2.2837184309510974</v>
      </c>
      <c r="F66" s="4454"/>
      <c r="G66" s="4460">
        <v>0.26160889470241955</v>
      </c>
      <c r="H66" s="4455"/>
      <c r="I66" s="3608">
        <v>-19.512195121951208</v>
      </c>
      <c r="J66" s="4451">
        <v>-23.188405797101453</v>
      </c>
      <c r="K66" s="4454"/>
      <c r="L66" s="4464">
        <v>0</v>
      </c>
      <c r="M66" s="4456"/>
      <c r="N66" s="3608">
        <v>7.6923076923076934</v>
      </c>
      <c r="O66" s="4451">
        <v>16.666666666666671</v>
      </c>
      <c r="P66" s="4454"/>
      <c r="Q66" s="3696">
        <v>-12.5</v>
      </c>
    </row>
    <row r="67" spans="1:17" ht="12.75" customHeight="1">
      <c r="A67" s="3498" t="s">
        <v>401</v>
      </c>
      <c r="B67" s="3771">
        <v>1.155303030303017</v>
      </c>
      <c r="C67" s="3772"/>
      <c r="D67" s="3773">
        <v>1.2141908556251053</v>
      </c>
      <c r="E67" s="4440">
        <v>1.5216230646022382</v>
      </c>
      <c r="F67" s="4463"/>
      <c r="G67" s="4461">
        <v>0.45901639344261014</v>
      </c>
      <c r="H67" s="4462"/>
      <c r="I67" s="3613">
        <v>-23.376623376623371</v>
      </c>
      <c r="J67" s="4444">
        <v>-25.806451612903231</v>
      </c>
      <c r="K67" s="4463"/>
      <c r="L67" s="4466">
        <v>-13.333333333333329</v>
      </c>
      <c r="M67" s="4467"/>
      <c r="N67" s="3613">
        <v>14.285714285714278</v>
      </c>
      <c r="O67" s="4444">
        <v>28.94736842105263</v>
      </c>
      <c r="P67" s="4463"/>
      <c r="Q67" s="3699">
        <v>-16.666666666666657</v>
      </c>
    </row>
    <row r="68" spans="1:17" ht="12.75" customHeight="1">
      <c r="A68" s="3491" t="s">
        <v>421</v>
      </c>
      <c r="B68" s="3774">
        <f t="shared" ref="B68:B82" si="43">SUM(B9/B5)*100-100</f>
        <v>0.96939745295571811</v>
      </c>
      <c r="C68" s="3768"/>
      <c r="D68" s="3770">
        <f t="shared" ref="D68:D82" si="44">SUM(D9/D5)*100-100</f>
        <v>0.98953377735489312</v>
      </c>
      <c r="E68" s="4476">
        <f t="shared" ref="E68:E79" si="45">SUM(F9/F5)*100-100</f>
        <v>1.2048192771084274</v>
      </c>
      <c r="F68" s="4477"/>
      <c r="G68" s="4460">
        <f t="shared" ref="G68:G88" si="46">SUM(G9/G5)*100-100</f>
        <v>0.46052631578947967</v>
      </c>
      <c r="H68" s="4455"/>
      <c r="I68" s="3608">
        <f t="shared" ref="I68:I82" si="47">SUM(I9/I5)*100-100</f>
        <v>0</v>
      </c>
      <c r="J68" s="4457">
        <f t="shared" ref="J68:J79" si="48">SUM(K9/K5)*100-100</f>
        <v>2.4999999999999858</v>
      </c>
      <c r="K68" s="4477"/>
      <c r="L68" s="4468">
        <f t="shared" ref="L68:L91" si="49">SUM(L9/L5)*100-100</f>
        <v>-12</v>
      </c>
      <c r="M68" s="4469"/>
      <c r="N68" s="3608">
        <f t="shared" ref="N68:N82" si="50">SUM(N9/N5)*100-100</f>
        <v>6.0975609756097668</v>
      </c>
      <c r="O68" s="4457">
        <f t="shared" ref="O68:O79" si="51">SUM(P9/P5)*100-100</f>
        <v>12.213740458015266</v>
      </c>
      <c r="P68" s="4477"/>
      <c r="Q68" s="3775">
        <f t="shared" ref="Q68:Q99" si="52">SUM(Q9/Q5)*100-100</f>
        <v>-18.181818181818173</v>
      </c>
    </row>
    <row r="69" spans="1:17" ht="12.75" customHeight="1">
      <c r="A69" s="3491" t="s">
        <v>571</v>
      </c>
      <c r="B69" s="3767">
        <f t="shared" si="43"/>
        <v>0</v>
      </c>
      <c r="C69" s="3768"/>
      <c r="D69" s="3770">
        <f t="shared" si="44"/>
        <v>0.56274620146314192</v>
      </c>
      <c r="E69" s="4447">
        <f t="shared" si="45"/>
        <v>-100</v>
      </c>
      <c r="F69" s="4454"/>
      <c r="G69" s="4460">
        <f t="shared" si="46"/>
        <v>249.25081433224756</v>
      </c>
      <c r="H69" s="4455"/>
      <c r="I69" s="3608">
        <f t="shared" si="47"/>
        <v>-4.2735042735042725</v>
      </c>
      <c r="J69" s="4451">
        <f t="shared" si="48"/>
        <v>0</v>
      </c>
      <c r="K69" s="4454"/>
      <c r="L69" s="4464">
        <f t="shared" si="49"/>
        <v>-21.739130434782609</v>
      </c>
      <c r="M69" s="4456"/>
      <c r="N69" s="3608">
        <f t="shared" si="50"/>
        <v>38.095238095238102</v>
      </c>
      <c r="O69" s="4451">
        <f t="shared" si="51"/>
        <v>42.424242424242436</v>
      </c>
      <c r="P69" s="4454"/>
      <c r="Q69" s="3696">
        <f t="shared" si="52"/>
        <v>22.222222222222229</v>
      </c>
    </row>
    <row r="70" spans="1:17" ht="12.75" customHeight="1">
      <c r="A70" s="3491" t="s">
        <v>422</v>
      </c>
      <c r="B70" s="3767">
        <f t="shared" si="43"/>
        <v>0.35540591096146557</v>
      </c>
      <c r="C70" s="3768"/>
      <c r="D70" s="3770">
        <f t="shared" si="44"/>
        <v>0.3932584269662982</v>
      </c>
      <c r="E70" s="4447">
        <f t="shared" si="45"/>
        <v>0.4728132387706836</v>
      </c>
      <c r="F70" s="4454"/>
      <c r="G70" s="4460">
        <f t="shared" si="46"/>
        <v>0.19569471624265589</v>
      </c>
      <c r="H70" s="4455"/>
      <c r="I70" s="3608">
        <f t="shared" si="47"/>
        <v>-21.212121212121218</v>
      </c>
      <c r="J70" s="4451">
        <f t="shared" si="48"/>
        <v>-22.641509433962256</v>
      </c>
      <c r="K70" s="4454"/>
      <c r="L70" s="4464">
        <f t="shared" si="49"/>
        <v>-15.384615384615387</v>
      </c>
      <c r="M70" s="4456"/>
      <c r="N70" s="3608">
        <f t="shared" si="50"/>
        <v>-5.3571428571428612</v>
      </c>
      <c r="O70" s="4451">
        <f t="shared" si="51"/>
        <v>2.3809523809523796</v>
      </c>
      <c r="P70" s="4454"/>
      <c r="Q70" s="3696">
        <f t="shared" si="52"/>
        <v>-28.571428571428569</v>
      </c>
    </row>
    <row r="71" spans="1:17" ht="12.75" customHeight="1">
      <c r="A71" s="3498" t="s">
        <v>475</v>
      </c>
      <c r="B71" s="3776">
        <f t="shared" si="43"/>
        <v>-0.59913873806402762</v>
      </c>
      <c r="C71" s="3777"/>
      <c r="D71" s="3613">
        <f t="shared" si="44"/>
        <v>-0.58106841611996174</v>
      </c>
      <c r="E71" s="4440">
        <f t="shared" si="45"/>
        <v>-0.92032605837496817</v>
      </c>
      <c r="F71" s="4463"/>
      <c r="G71" s="4461">
        <f t="shared" si="46"/>
        <v>0.26109660574411464</v>
      </c>
      <c r="H71" s="4462"/>
      <c r="I71" s="3613">
        <f t="shared" si="47"/>
        <v>-15.254237288135599</v>
      </c>
      <c r="J71" s="4444">
        <f t="shared" si="48"/>
        <v>-13.043478260869563</v>
      </c>
      <c r="K71" s="4463"/>
      <c r="L71" s="4466">
        <f t="shared" si="49"/>
        <v>-23.076923076923066</v>
      </c>
      <c r="M71" s="4467"/>
      <c r="N71" s="3613">
        <f t="shared" si="50"/>
        <v>0</v>
      </c>
      <c r="O71" s="4444">
        <f t="shared" si="51"/>
        <v>12.24489795918366</v>
      </c>
      <c r="P71" s="4463"/>
      <c r="Q71" s="2369">
        <f t="shared" si="52"/>
        <v>-40</v>
      </c>
    </row>
    <row r="72" spans="1:17" ht="12.75" customHeight="1">
      <c r="A72" s="3482" t="s">
        <v>522</v>
      </c>
      <c r="B72" s="3778">
        <f t="shared" si="43"/>
        <v>-1.1859939759036138</v>
      </c>
      <c r="C72" s="3768"/>
      <c r="D72" s="3608">
        <f t="shared" si="44"/>
        <v>-1.1305822498586764</v>
      </c>
      <c r="E72" s="4447">
        <f t="shared" si="45"/>
        <v>-1.8518518518518476</v>
      </c>
      <c r="F72" s="4454"/>
      <c r="G72" s="4460">
        <f t="shared" si="46"/>
        <v>0.65487884741321523</v>
      </c>
      <c r="H72" s="4455"/>
      <c r="I72" s="3608">
        <f t="shared" si="47"/>
        <v>-4.8275862068965552</v>
      </c>
      <c r="J72" s="4451">
        <f t="shared" si="48"/>
        <v>-8.9430894308943181</v>
      </c>
      <c r="K72" s="4454"/>
      <c r="L72" s="4464">
        <f t="shared" si="49"/>
        <v>18.181818181818187</v>
      </c>
      <c r="M72" s="4456"/>
      <c r="N72" s="3608">
        <f t="shared" si="50"/>
        <v>10.34482758620689</v>
      </c>
      <c r="O72" s="4451">
        <f t="shared" si="51"/>
        <v>12.925170068027199</v>
      </c>
      <c r="P72" s="4459"/>
      <c r="Q72" s="3779">
        <f t="shared" si="52"/>
        <v>-3.7037037037037095</v>
      </c>
    </row>
    <row r="73" spans="1:17" ht="12.75" customHeight="1">
      <c r="A73" s="3491" t="s">
        <v>480</v>
      </c>
      <c r="B73" s="3778">
        <f t="shared" si="43"/>
        <v>-1.2556221889055479</v>
      </c>
      <c r="C73" s="3768"/>
      <c r="D73" s="3608">
        <f t="shared" si="44"/>
        <v>-1.790710688304415</v>
      </c>
      <c r="E73" s="4447" t="s">
        <v>597</v>
      </c>
      <c r="F73" s="4454"/>
      <c r="G73" s="4460">
        <f t="shared" si="46"/>
        <v>-71.34862898712926</v>
      </c>
      <c r="H73" s="4455"/>
      <c r="I73" s="3608">
        <f t="shared" si="47"/>
        <v>-29.464285714285708</v>
      </c>
      <c r="J73" s="4451">
        <f t="shared" si="48"/>
        <v>-31.914893617021278</v>
      </c>
      <c r="K73" s="4454"/>
      <c r="L73" s="4464">
        <f t="shared" si="49"/>
        <v>-16.666666666666657</v>
      </c>
      <c r="M73" s="4456"/>
      <c r="N73" s="3608">
        <f t="shared" si="50"/>
        <v>1.7241379310344769</v>
      </c>
      <c r="O73" s="4451">
        <f t="shared" si="51"/>
        <v>-4.2553191489361666</v>
      </c>
      <c r="P73" s="4459"/>
      <c r="Q73" s="2377">
        <f t="shared" si="52"/>
        <v>27.272727272727266</v>
      </c>
    </row>
    <row r="74" spans="1:17" ht="12.75" customHeight="1">
      <c r="A74" s="3491" t="s">
        <v>494</v>
      </c>
      <c r="B74" s="3778">
        <f t="shared" si="43"/>
        <v>-1.547064305684998</v>
      </c>
      <c r="C74" s="3768"/>
      <c r="D74" s="3608">
        <f t="shared" si="44"/>
        <v>-1.51091214325686</v>
      </c>
      <c r="E74" s="4447">
        <f t="shared" si="45"/>
        <v>-2.143790849673195</v>
      </c>
      <c r="F74" s="4454"/>
      <c r="G74" s="4460">
        <f t="shared" si="46"/>
        <v>6.5104166666671404E-2</v>
      </c>
      <c r="H74" s="4455"/>
      <c r="I74" s="3608">
        <f t="shared" si="47"/>
        <v>34.615384615384613</v>
      </c>
      <c r="J74" s="4451">
        <f t="shared" si="48"/>
        <v>36.585365853658544</v>
      </c>
      <c r="K74" s="4454"/>
      <c r="L74" s="4464">
        <f t="shared" si="49"/>
        <v>27.272727272727266</v>
      </c>
      <c r="M74" s="4456"/>
      <c r="N74" s="3608">
        <f t="shared" si="50"/>
        <v>7.5471698113207566</v>
      </c>
      <c r="O74" s="4451">
        <f t="shared" si="51"/>
        <v>-2.3255813953488484</v>
      </c>
      <c r="P74" s="4459"/>
      <c r="Q74" s="2377">
        <f t="shared" si="52"/>
        <v>50</v>
      </c>
    </row>
    <row r="75" spans="1:17" ht="12.75" customHeight="1">
      <c r="A75" s="3498" t="s">
        <v>424</v>
      </c>
      <c r="B75" s="3776">
        <f t="shared" si="43"/>
        <v>-1.0359766434356743</v>
      </c>
      <c r="C75" s="3777"/>
      <c r="D75" s="3613">
        <f t="shared" si="44"/>
        <v>-0.99924585218703044</v>
      </c>
      <c r="E75" s="4440">
        <f t="shared" si="45"/>
        <v>-1.2473460721868435</v>
      </c>
      <c r="F75" s="4463"/>
      <c r="G75" s="4461">
        <f t="shared" si="46"/>
        <v>-0.390625</v>
      </c>
      <c r="H75" s="4462"/>
      <c r="I75" s="3613">
        <f t="shared" si="47"/>
        <v>-16</v>
      </c>
      <c r="J75" s="4444">
        <f t="shared" si="48"/>
        <v>-22.5</v>
      </c>
      <c r="K75" s="4463"/>
      <c r="L75" s="4466">
        <f t="shared" si="49"/>
        <v>10.000000000000014</v>
      </c>
      <c r="M75" s="4467"/>
      <c r="N75" s="3613">
        <f t="shared" si="50"/>
        <v>9.375</v>
      </c>
      <c r="O75" s="4444">
        <f t="shared" si="51"/>
        <v>-3.6363636363636402</v>
      </c>
      <c r="P75" s="4465"/>
      <c r="Q75" s="2369">
        <f t="shared" si="52"/>
        <v>88.888888888888886</v>
      </c>
    </row>
    <row r="76" spans="1:17" ht="12.75" customHeight="1">
      <c r="A76" s="3482" t="s">
        <v>412</v>
      </c>
      <c r="B76" s="3778">
        <f t="shared" si="43"/>
        <v>-1.3716898456848838</v>
      </c>
      <c r="C76" s="3768"/>
      <c r="D76" s="3608">
        <f t="shared" si="44"/>
        <v>-1.372212692967409</v>
      </c>
      <c r="E76" s="4447">
        <f t="shared" si="45"/>
        <v>-1.5363881401617334</v>
      </c>
      <c r="F76" s="4454"/>
      <c r="G76" s="4460">
        <f t="shared" si="46"/>
        <v>-0.97592713077423809</v>
      </c>
      <c r="H76" s="4455"/>
      <c r="I76" s="3608">
        <f t="shared" si="47"/>
        <v>-13.768115942028984</v>
      </c>
      <c r="J76" s="4451">
        <f t="shared" si="48"/>
        <v>-16.071428571428569</v>
      </c>
      <c r="K76" s="4454"/>
      <c r="L76" s="4464">
        <f t="shared" si="49"/>
        <v>-3.8461538461538396</v>
      </c>
      <c r="M76" s="4456"/>
      <c r="N76" s="3608">
        <f t="shared" si="50"/>
        <v>2.0833333333333286</v>
      </c>
      <c r="O76" s="4451">
        <f t="shared" si="51"/>
        <v>-2.409638554216869</v>
      </c>
      <c r="P76" s="4459"/>
      <c r="Q76" s="3779">
        <f t="shared" si="52"/>
        <v>30.769230769230774</v>
      </c>
    </row>
    <row r="77" spans="1:17" ht="12.75" customHeight="1">
      <c r="A77" s="3491" t="s">
        <v>207</v>
      </c>
      <c r="B77" s="3778">
        <f t="shared" si="43"/>
        <v>-1.70810400455494</v>
      </c>
      <c r="C77" s="3768"/>
      <c r="D77" s="3608">
        <f t="shared" si="44"/>
        <v>-1.7094017094017175</v>
      </c>
      <c r="E77" s="4447">
        <f t="shared" si="45"/>
        <v>-1.903995709305434</v>
      </c>
      <c r="F77" s="4454"/>
      <c r="G77" s="4460">
        <f t="shared" si="46"/>
        <v>-1.2369791666666572</v>
      </c>
      <c r="H77" s="4455"/>
      <c r="I77" s="3608">
        <f t="shared" si="47"/>
        <v>-3.7974683544303787</v>
      </c>
      <c r="J77" s="4451">
        <f t="shared" si="48"/>
        <v>1.5625</v>
      </c>
      <c r="K77" s="4454"/>
      <c r="L77" s="4464">
        <f t="shared" si="49"/>
        <v>-26.666666666666671</v>
      </c>
      <c r="M77" s="4456"/>
      <c r="N77" s="3608">
        <f t="shared" si="50"/>
        <v>25.423728813559322</v>
      </c>
      <c r="O77" s="4451">
        <f t="shared" si="51"/>
        <v>33.333333333333314</v>
      </c>
      <c r="P77" s="4459"/>
      <c r="Q77" s="2377">
        <f t="shared" si="52"/>
        <v>0</v>
      </c>
    </row>
    <row r="78" spans="1:17" ht="12.75" customHeight="1">
      <c r="A78" s="3491" t="s">
        <v>328</v>
      </c>
      <c r="B78" s="3778">
        <f t="shared" si="43"/>
        <v>-1.9689511548655787</v>
      </c>
      <c r="C78" s="3768"/>
      <c r="D78" s="3608">
        <f t="shared" si="44"/>
        <v>-2.0454545454545467</v>
      </c>
      <c r="E78" s="4447">
        <f t="shared" si="45"/>
        <v>-2.2441891530857561</v>
      </c>
      <c r="F78" s="4454"/>
      <c r="G78" s="4460">
        <f t="shared" si="46"/>
        <v>-1.5614834092387753</v>
      </c>
      <c r="H78" s="4455"/>
      <c r="I78" s="3608">
        <f t="shared" si="47"/>
        <v>-28.571428571428569</v>
      </c>
      <c r="J78" s="4451">
        <f t="shared" si="48"/>
        <v>-26.785714285714292</v>
      </c>
      <c r="K78" s="4454"/>
      <c r="L78" s="4464">
        <f t="shared" si="49"/>
        <v>-35.714285714285708</v>
      </c>
      <c r="M78" s="4456"/>
      <c r="N78" s="3608">
        <f t="shared" si="50"/>
        <v>-10.526315789473685</v>
      </c>
      <c r="O78" s="4451">
        <f t="shared" si="51"/>
        <v>-7.1428571428571388</v>
      </c>
      <c r="P78" s="4459"/>
      <c r="Q78" s="2377">
        <f t="shared" si="52"/>
        <v>-20</v>
      </c>
    </row>
    <row r="79" spans="1:17" ht="12.75" customHeight="1">
      <c r="A79" s="3498" t="s">
        <v>547</v>
      </c>
      <c r="B79" s="3776">
        <f t="shared" si="43"/>
        <v>-1.9604111153406905</v>
      </c>
      <c r="C79" s="3777"/>
      <c r="D79" s="3613">
        <f t="shared" si="44"/>
        <v>-1.9615311369262969</v>
      </c>
      <c r="E79" s="4440">
        <f t="shared" si="45"/>
        <v>-1.9349637194302574</v>
      </c>
      <c r="F79" s="4463"/>
      <c r="G79" s="4461">
        <f t="shared" si="46"/>
        <v>-2.0261437908496731</v>
      </c>
      <c r="H79" s="4462"/>
      <c r="I79" s="3613">
        <f t="shared" si="47"/>
        <v>35.714285714285722</v>
      </c>
      <c r="J79" s="4444">
        <f t="shared" si="48"/>
        <v>54.838709677419359</v>
      </c>
      <c r="K79" s="4463"/>
      <c r="L79" s="4466">
        <f t="shared" si="49"/>
        <v>-18.181818181818173</v>
      </c>
      <c r="M79" s="4467"/>
      <c r="N79" s="3613">
        <f t="shared" si="50"/>
        <v>20</v>
      </c>
      <c r="O79" s="4444">
        <f t="shared" si="51"/>
        <v>11.320754716981128</v>
      </c>
      <c r="P79" s="4465"/>
      <c r="Q79" s="2369">
        <f t="shared" si="52"/>
        <v>47.058823529411768</v>
      </c>
    </row>
    <row r="80" spans="1:17" ht="12.75" customHeight="1">
      <c r="A80" s="3570" t="s">
        <v>599</v>
      </c>
      <c r="B80" s="3780">
        <f t="shared" si="43"/>
        <v>-1.4487154722812505</v>
      </c>
      <c r="C80" s="3781"/>
      <c r="D80" s="3782">
        <f t="shared" si="44"/>
        <v>-1.5072463768115938</v>
      </c>
      <c r="E80" s="4476">
        <f t="shared" ref="E80:E85" si="53">SUM(F21/F17)*100-100</f>
        <v>-1.6424856282507534</v>
      </c>
      <c r="F80" s="4477"/>
      <c r="G80" s="4484">
        <f t="shared" si="46"/>
        <v>-1.1826544021025001</v>
      </c>
      <c r="H80" s="4485"/>
      <c r="I80" s="3782">
        <f t="shared" si="47"/>
        <v>-25.210084033613441</v>
      </c>
      <c r="J80" s="4457">
        <f t="shared" ref="J80:J85" si="54">SUM(K21/K17)*100-100</f>
        <v>-28.723404255319153</v>
      </c>
      <c r="K80" s="4477"/>
      <c r="L80" s="4468">
        <f t="shared" si="49"/>
        <v>-12</v>
      </c>
      <c r="M80" s="4469"/>
      <c r="N80" s="3782">
        <f t="shared" si="50"/>
        <v>-29.591836734693871</v>
      </c>
      <c r="O80" s="4457">
        <f t="shared" ref="O80:O85" si="55">SUM(P21/P17)*100-100</f>
        <v>-24.074074074074076</v>
      </c>
      <c r="P80" s="4477"/>
      <c r="Q80" s="3779">
        <f t="shared" si="52"/>
        <v>-55.882352941176471</v>
      </c>
    </row>
    <row r="81" spans="1:17" ht="12.75" customHeight="1">
      <c r="A81" s="3509" t="s">
        <v>626</v>
      </c>
      <c r="B81" s="3778">
        <f t="shared" si="43"/>
        <v>-1.2936860397760199</v>
      </c>
      <c r="C81" s="3783"/>
      <c r="D81" s="3608">
        <f t="shared" si="44"/>
        <v>-1.2753623188405783</v>
      </c>
      <c r="E81" s="4447">
        <f t="shared" si="53"/>
        <v>-1.339529797703662</v>
      </c>
      <c r="F81" s="4454"/>
      <c r="G81" s="4449">
        <f t="shared" si="46"/>
        <v>-1.1206328279498905</v>
      </c>
      <c r="H81" s="4455"/>
      <c r="I81" s="3608">
        <f t="shared" si="47"/>
        <v>0</v>
      </c>
      <c r="J81" s="4451">
        <f t="shared" si="54"/>
        <v>-4.6153846153846132</v>
      </c>
      <c r="K81" s="4454"/>
      <c r="L81" s="4451">
        <f t="shared" si="49"/>
        <v>27.272727272727266</v>
      </c>
      <c r="M81" s="4456"/>
      <c r="N81" s="3608">
        <f t="shared" si="50"/>
        <v>-10.810810810810807</v>
      </c>
      <c r="O81" s="4451">
        <f t="shared" si="55"/>
        <v>-23.333333333333329</v>
      </c>
      <c r="P81" s="4459"/>
      <c r="Q81" s="2377">
        <f t="shared" si="52"/>
        <v>42.857142857142861</v>
      </c>
    </row>
    <row r="82" spans="1:17" ht="12.75" customHeight="1">
      <c r="A82" s="3509" t="s">
        <v>638</v>
      </c>
      <c r="B82" s="3778">
        <f t="shared" si="43"/>
        <v>-1.7960602549246829</v>
      </c>
      <c r="C82" s="3783"/>
      <c r="D82" s="3608">
        <f t="shared" si="44"/>
        <v>-1.7401392111368921</v>
      </c>
      <c r="E82" s="4447">
        <f t="shared" si="53"/>
        <v>-2.0224104946706802</v>
      </c>
      <c r="F82" s="4454"/>
      <c r="G82" s="4449">
        <f t="shared" si="46"/>
        <v>-1.0575016523463319</v>
      </c>
      <c r="H82" s="4455"/>
      <c r="I82" s="3608">
        <f t="shared" si="47"/>
        <v>-34</v>
      </c>
      <c r="J82" s="4451">
        <f t="shared" si="54"/>
        <v>-36.585365853658537</v>
      </c>
      <c r="K82" s="4454"/>
      <c r="L82" s="4451">
        <f t="shared" si="49"/>
        <v>-22.222222222222214</v>
      </c>
      <c r="M82" s="4456"/>
      <c r="N82" s="3608">
        <f t="shared" si="50"/>
        <v>17.64705882352942</v>
      </c>
      <c r="O82" s="4451">
        <f t="shared" si="55"/>
        <v>28.205128205128204</v>
      </c>
      <c r="P82" s="4459"/>
      <c r="Q82" s="2377">
        <f t="shared" si="52"/>
        <v>-16.666666666666657</v>
      </c>
    </row>
    <row r="83" spans="1:17" ht="12.75" customHeight="1">
      <c r="A83" s="3510" t="s">
        <v>639</v>
      </c>
      <c r="B83" s="3776">
        <f t="shared" ref="B83:B88" si="56">SUM(B24/B20)*100-100</f>
        <v>-1.3977868375072688</v>
      </c>
      <c r="C83" s="3772"/>
      <c r="D83" s="3613">
        <f t="shared" ref="D83:D88" si="57">SUM(D24/D20)*100-100</f>
        <v>-1.4374514374514433</v>
      </c>
      <c r="E83" s="4440">
        <f t="shared" si="53"/>
        <v>-1.7539051795012313</v>
      </c>
      <c r="F83" s="4463"/>
      <c r="G83" s="4442">
        <f t="shared" si="46"/>
        <v>-0.66711140760506282</v>
      </c>
      <c r="H83" s="4462"/>
      <c r="I83" s="3613">
        <f t="shared" ref="I83:I89" si="58">SUM(I24/I20)*100-100</f>
        <v>-3.5087719298245617</v>
      </c>
      <c r="J83" s="4444">
        <f t="shared" si="54"/>
        <v>0</v>
      </c>
      <c r="K83" s="4463"/>
      <c r="L83" s="4444">
        <f t="shared" si="49"/>
        <v>-22.222222222222214</v>
      </c>
      <c r="M83" s="4467"/>
      <c r="N83" s="3613">
        <f t="shared" ref="N83:N91" si="59">SUM(N24/N20)*100-100</f>
        <v>-27.38095238095238</v>
      </c>
      <c r="O83" s="4444">
        <f t="shared" si="55"/>
        <v>-20.33898305084746</v>
      </c>
      <c r="P83" s="4465"/>
      <c r="Q83" s="2369">
        <f t="shared" si="52"/>
        <v>-43.999999999999993</v>
      </c>
    </row>
    <row r="84" spans="1:17" ht="12.75" customHeight="1">
      <c r="A84" s="3784" t="s">
        <v>689</v>
      </c>
      <c r="B84" s="3780">
        <f t="shared" si="56"/>
        <v>-1.7836142689141496</v>
      </c>
      <c r="C84" s="3783"/>
      <c r="D84" s="3608">
        <f t="shared" si="57"/>
        <v>-1.8049833235236434</v>
      </c>
      <c r="E84" s="4447">
        <f t="shared" si="53"/>
        <v>-1.9204007792930753</v>
      </c>
      <c r="F84" s="4454"/>
      <c r="G84" s="4449">
        <f t="shared" si="46"/>
        <v>-1.5292553191489304</v>
      </c>
      <c r="H84" s="4455"/>
      <c r="I84" s="3785">
        <f t="shared" si="58"/>
        <v>-16.853932584269657</v>
      </c>
      <c r="J84" s="4451">
        <f t="shared" si="54"/>
        <v>-10.447761194029852</v>
      </c>
      <c r="K84" s="4454"/>
      <c r="L84" s="4457">
        <f t="shared" si="49"/>
        <v>-36.363636363636367</v>
      </c>
      <c r="M84" s="4469"/>
      <c r="N84" s="3608">
        <f t="shared" si="59"/>
        <v>2.8985507246376727</v>
      </c>
      <c r="O84" s="4451">
        <f t="shared" si="55"/>
        <v>-0.81300813008130035</v>
      </c>
      <c r="P84" s="4459"/>
      <c r="Q84" s="2377">
        <f t="shared" si="52"/>
        <v>33.333333333333314</v>
      </c>
    </row>
    <row r="85" spans="1:17" ht="15.75" customHeight="1">
      <c r="A85" s="3491" t="s">
        <v>707</v>
      </c>
      <c r="B85" s="3786">
        <f t="shared" si="56"/>
        <v>-1.9170579029733972</v>
      </c>
      <c r="C85" s="3787"/>
      <c r="D85" s="3788">
        <f t="shared" si="57"/>
        <v>-1.9573302016050178</v>
      </c>
      <c r="E85" s="4447">
        <f t="shared" si="53"/>
        <v>-2.1058464948739299</v>
      </c>
      <c r="F85" s="4454"/>
      <c r="G85" s="4449">
        <f t="shared" si="46"/>
        <v>-1.5999999999999943</v>
      </c>
      <c r="H85" s="4455"/>
      <c r="I85" s="3788">
        <f t="shared" si="58"/>
        <v>-7.8947368421052602</v>
      </c>
      <c r="J85" s="4451">
        <f t="shared" si="54"/>
        <v>-1.6129032258064484</v>
      </c>
      <c r="K85" s="4454"/>
      <c r="L85" s="4451">
        <f t="shared" si="49"/>
        <v>-35.714285714285708</v>
      </c>
      <c r="M85" s="4456"/>
      <c r="N85" s="3788">
        <f t="shared" si="59"/>
        <v>1.5151515151515156</v>
      </c>
      <c r="O85" s="4451">
        <f t="shared" si="55"/>
        <v>13.043478260869563</v>
      </c>
      <c r="P85" s="4454"/>
      <c r="Q85" s="2377">
        <f t="shared" si="52"/>
        <v>-25</v>
      </c>
    </row>
    <row r="86" spans="1:17" ht="15.75" customHeight="1">
      <c r="A86" s="3491" t="s">
        <v>708</v>
      </c>
      <c r="B86" s="3786">
        <f t="shared" si="56"/>
        <v>-1.3569321533923357</v>
      </c>
      <c r="C86" s="3787"/>
      <c r="D86" s="3608">
        <f t="shared" si="57"/>
        <v>-1.3774104683195674</v>
      </c>
      <c r="E86" s="4447">
        <f t="shared" ref="E86:E91" si="60">SUM(F27/F23)*100-100</f>
        <v>-1.3110181311018181</v>
      </c>
      <c r="F86" s="4448"/>
      <c r="G86" s="4449">
        <f t="shared" si="46"/>
        <v>-1.5364061456245821</v>
      </c>
      <c r="H86" s="4450"/>
      <c r="I86" s="3788">
        <f t="shared" si="58"/>
        <v>72.72727272727272</v>
      </c>
      <c r="J86" s="4451">
        <f t="shared" ref="J86:J91" si="61">SUM(K27/K23)*100-100</f>
        <v>73.076923076923094</v>
      </c>
      <c r="K86" s="4452"/>
      <c r="L86" s="4451">
        <f t="shared" si="49"/>
        <v>71.428571428571416</v>
      </c>
      <c r="M86" s="4453"/>
      <c r="N86" s="3608">
        <f t="shared" si="59"/>
        <v>-8.3333333333333428</v>
      </c>
      <c r="O86" s="4451">
        <f t="shared" ref="O86:O91" si="62">SUM(P27/P23)*100-100</f>
        <v>-20</v>
      </c>
      <c r="P86" s="4452"/>
      <c r="Q86" s="2377">
        <f t="shared" si="52"/>
        <v>50</v>
      </c>
    </row>
    <row r="87" spans="1:17" ht="15.75" customHeight="1">
      <c r="A87" s="3498" t="s">
        <v>709</v>
      </c>
      <c r="B87" s="3789">
        <f t="shared" si="56"/>
        <v>-1.5751132112620638</v>
      </c>
      <c r="C87" s="3790"/>
      <c r="D87" s="3613">
        <f t="shared" si="57"/>
        <v>-1.6160819865983456</v>
      </c>
      <c r="E87" s="4440">
        <f t="shared" si="60"/>
        <v>-1.7573221757322131</v>
      </c>
      <c r="F87" s="4441"/>
      <c r="G87" s="4442">
        <f t="shared" si="46"/>
        <v>-1.2760241773002008</v>
      </c>
      <c r="H87" s="4443"/>
      <c r="I87" s="3791">
        <f t="shared" si="58"/>
        <v>-14.545454545454547</v>
      </c>
      <c r="J87" s="4444">
        <f t="shared" si="61"/>
        <v>-20.833333333333343</v>
      </c>
      <c r="K87" s="4445"/>
      <c r="L87" s="4444">
        <f t="shared" si="49"/>
        <v>28.571428571428584</v>
      </c>
      <c r="M87" s="4446"/>
      <c r="N87" s="3613">
        <f t="shared" si="59"/>
        <v>4.9180327868852487</v>
      </c>
      <c r="O87" s="4444">
        <f t="shared" si="62"/>
        <v>14.893617021276611</v>
      </c>
      <c r="P87" s="4445"/>
      <c r="Q87" s="2369">
        <f t="shared" si="52"/>
        <v>-28.571428571428569</v>
      </c>
    </row>
    <row r="88" spans="1:17" ht="15.75" customHeight="1">
      <c r="A88" s="3784" t="s">
        <v>725</v>
      </c>
      <c r="B88" s="3780">
        <f t="shared" si="56"/>
        <v>-1.2173218918379547</v>
      </c>
      <c r="C88" s="3793"/>
      <c r="D88" s="3782">
        <f t="shared" si="57"/>
        <v>-1.1988011988012062</v>
      </c>
      <c r="E88" s="4476">
        <f t="shared" si="60"/>
        <v>-1.3904653802497222</v>
      </c>
      <c r="F88" s="4477"/>
      <c r="G88" s="4488">
        <f t="shared" si="46"/>
        <v>-0.74274139095206237</v>
      </c>
      <c r="H88" s="4485"/>
      <c r="I88" s="3785">
        <f t="shared" si="58"/>
        <v>51.351351351351354</v>
      </c>
      <c r="J88" s="4457">
        <f t="shared" si="61"/>
        <v>48.333333333333343</v>
      </c>
      <c r="K88" s="4477"/>
      <c r="L88" s="4457">
        <f t="shared" si="49"/>
        <v>64.285714285714278</v>
      </c>
      <c r="M88" s="4469"/>
      <c r="N88" s="3782">
        <f t="shared" si="59"/>
        <v>13.380281690140848</v>
      </c>
      <c r="O88" s="4457">
        <f t="shared" si="62"/>
        <v>11.475409836065566</v>
      </c>
      <c r="P88" s="4458"/>
      <c r="Q88" s="3779">
        <f t="shared" si="52"/>
        <v>25</v>
      </c>
    </row>
    <row r="89" spans="1:17" ht="15.75" customHeight="1">
      <c r="A89" s="3491" t="s">
        <v>726</v>
      </c>
      <c r="B89" s="3786">
        <f t="shared" ref="B89:B99" si="63">SUM(B30/B26)*100-100</f>
        <v>-1.5357000398883116</v>
      </c>
      <c r="C89" s="3787"/>
      <c r="D89" s="3788">
        <f t="shared" ref="D89:D99" si="64">SUM(D30/D26)*100-100</f>
        <v>-1.5771611100019953</v>
      </c>
      <c r="E89" s="4447">
        <f t="shared" si="60"/>
        <v>-1.981318992357771</v>
      </c>
      <c r="F89" s="4454"/>
      <c r="G89" s="4449">
        <f t="shared" ref="G89:G99" si="65">SUM(G30/G26)*100-100</f>
        <v>-0.60975609756097526</v>
      </c>
      <c r="H89" s="4455"/>
      <c r="I89" s="3788">
        <f t="shared" si="58"/>
        <v>-11.428571428571431</v>
      </c>
      <c r="J89" s="4451">
        <f t="shared" si="61"/>
        <v>-8.1967213114754145</v>
      </c>
      <c r="K89" s="4454"/>
      <c r="L89" s="4451">
        <f t="shared" si="49"/>
        <v>-33.333333333333343</v>
      </c>
      <c r="M89" s="4456"/>
      <c r="N89" s="3788">
        <f t="shared" si="59"/>
        <v>11.940298507462671</v>
      </c>
      <c r="O89" s="4451">
        <f t="shared" si="62"/>
        <v>26.92307692307692</v>
      </c>
      <c r="P89" s="4454"/>
      <c r="Q89" s="2377">
        <f t="shared" si="52"/>
        <v>-40</v>
      </c>
    </row>
    <row r="90" spans="1:17" ht="15.75" customHeight="1">
      <c r="A90" s="3491" t="s">
        <v>727</v>
      </c>
      <c r="B90" s="3786">
        <f t="shared" si="63"/>
        <v>-2.0534290271132392</v>
      </c>
      <c r="C90" s="3787"/>
      <c r="D90" s="3608">
        <f t="shared" si="64"/>
        <v>-2.1149241819632891</v>
      </c>
      <c r="E90" s="4447">
        <f t="shared" si="60"/>
        <v>-2.4590163934426243</v>
      </c>
      <c r="F90" s="4448"/>
      <c r="G90" s="4449">
        <f t="shared" si="65"/>
        <v>-1.2890094979647273</v>
      </c>
      <c r="H90" s="4450"/>
      <c r="I90" s="3788">
        <f t="shared" ref="I90:I97" si="66">SUM(I31/I27)*100-100</f>
        <v>-35.087719298245617</v>
      </c>
      <c r="J90" s="4451">
        <f t="shared" si="61"/>
        <v>-31.111111111111114</v>
      </c>
      <c r="K90" s="4452"/>
      <c r="L90" s="4451">
        <f t="shared" si="49"/>
        <v>-50</v>
      </c>
      <c r="M90" s="4453"/>
      <c r="N90" s="3608">
        <f t="shared" si="59"/>
        <v>7.2727272727272805</v>
      </c>
      <c r="O90" s="4451">
        <f t="shared" si="62"/>
        <v>2.4999999999999858</v>
      </c>
      <c r="P90" s="4452"/>
      <c r="Q90" s="2377">
        <f t="shared" si="52"/>
        <v>20</v>
      </c>
    </row>
    <row r="91" spans="1:17" ht="15.75" customHeight="1">
      <c r="A91" s="3498" t="s">
        <v>728</v>
      </c>
      <c r="B91" s="3789">
        <f t="shared" si="63"/>
        <v>-2.7005401080216132</v>
      </c>
      <c r="C91" s="3790"/>
      <c r="D91" s="3613">
        <f t="shared" si="64"/>
        <v>-2.6842948717948616</v>
      </c>
      <c r="E91" s="4440">
        <f t="shared" si="60"/>
        <v>-3.0664395229982944</v>
      </c>
      <c r="F91" s="4441"/>
      <c r="G91" s="4442">
        <f t="shared" si="65"/>
        <v>-1.768707482993193</v>
      </c>
      <c r="H91" s="4443"/>
      <c r="I91" s="3791">
        <f t="shared" si="66"/>
        <v>-27.659574468085097</v>
      </c>
      <c r="J91" s="4444">
        <f t="shared" si="61"/>
        <v>-36.842105263157897</v>
      </c>
      <c r="K91" s="4445"/>
      <c r="L91" s="4444">
        <f t="shared" si="49"/>
        <v>11.111111111111114</v>
      </c>
      <c r="M91" s="4446"/>
      <c r="N91" s="3613">
        <f t="shared" si="59"/>
        <v>21.875</v>
      </c>
      <c r="O91" s="4444">
        <f t="shared" si="62"/>
        <v>7.407407407407419</v>
      </c>
      <c r="P91" s="4445"/>
      <c r="Q91" s="2369">
        <f t="shared" si="52"/>
        <v>100</v>
      </c>
    </row>
    <row r="92" spans="1:17" ht="15.75" customHeight="1">
      <c r="A92" s="3784" t="s">
        <v>765</v>
      </c>
      <c r="B92" s="3786">
        <f t="shared" si="63"/>
        <v>-3.2121212121212039</v>
      </c>
      <c r="C92" s="3787"/>
      <c r="D92" s="3608">
        <f t="shared" si="64"/>
        <v>-3.195146612740146</v>
      </c>
      <c r="E92" s="4447">
        <f t="shared" ref="E92:E97" si="67">SUM(F33/F29)*100-100</f>
        <v>-3.5107913669064743</v>
      </c>
      <c r="F92" s="4448"/>
      <c r="G92" s="4449">
        <f t="shared" si="65"/>
        <v>-2.4489795918367321</v>
      </c>
      <c r="H92" s="4450"/>
      <c r="I92" s="3788">
        <f t="shared" si="66"/>
        <v>-28.571428571428569</v>
      </c>
      <c r="J92" s="4451">
        <f t="shared" ref="J92:J97" si="68">SUM(K33/K29)*100-100</f>
        <v>-30.337078651685388</v>
      </c>
      <c r="K92" s="4452"/>
      <c r="L92" s="4451">
        <f t="shared" ref="L92:L99" si="69">SUM(L33/L29)*100-100</f>
        <v>-21.739130434782609</v>
      </c>
      <c r="M92" s="4453"/>
      <c r="N92" s="3608">
        <f t="shared" ref="N92:N99" si="70">SUM(N33/N29)*100-100</f>
        <v>-6.8322981366459601</v>
      </c>
      <c r="O92" s="4451">
        <f t="shared" ref="O92" si="71">SUM(P33/P29)*100-100</f>
        <v>-9.558823529411768</v>
      </c>
      <c r="P92" s="4452"/>
      <c r="Q92" s="2377">
        <f t="shared" si="52"/>
        <v>8</v>
      </c>
    </row>
    <row r="93" spans="1:17" ht="15.75" customHeight="1">
      <c r="A93" s="3491" t="s">
        <v>769</v>
      </c>
      <c r="B93" s="3786">
        <f t="shared" si="63"/>
        <v>-3.1395584362973494</v>
      </c>
      <c r="C93" s="3787"/>
      <c r="D93" s="3608">
        <f t="shared" si="64"/>
        <v>-3.1237322515212895</v>
      </c>
      <c r="E93" s="4447">
        <f t="shared" si="67"/>
        <v>-3.3785734911926113</v>
      </c>
      <c r="F93" s="4448"/>
      <c r="G93" s="4449">
        <f t="shared" si="65"/>
        <v>-2.5221540558963795</v>
      </c>
      <c r="H93" s="4450"/>
      <c r="I93" s="3788">
        <f t="shared" si="66"/>
        <v>-16.129032258064512</v>
      </c>
      <c r="J93" s="4451">
        <f t="shared" si="68"/>
        <v>-23.214285714285708</v>
      </c>
      <c r="K93" s="4452"/>
      <c r="L93" s="4451">
        <f t="shared" si="69"/>
        <v>50</v>
      </c>
      <c r="M93" s="4453"/>
      <c r="N93" s="3608">
        <f t="shared" si="70"/>
        <v>-18.666666666666671</v>
      </c>
      <c r="O93" s="4451">
        <f t="shared" ref="O93" si="72">SUM(P34/P30)*100-100</f>
        <v>-24.242424242424249</v>
      </c>
      <c r="P93" s="4452"/>
      <c r="Q93" s="2377">
        <f t="shared" si="52"/>
        <v>22.222222222222229</v>
      </c>
    </row>
    <row r="94" spans="1:17" ht="15.75" customHeight="1">
      <c r="A94" s="3491" t="s">
        <v>755</v>
      </c>
      <c r="B94" s="3786">
        <f t="shared" si="63"/>
        <v>-2.8292285772440522</v>
      </c>
      <c r="C94" s="3787"/>
      <c r="D94" s="3608">
        <f t="shared" si="64"/>
        <v>-2.7924989808397811</v>
      </c>
      <c r="E94" s="4447">
        <f t="shared" si="67"/>
        <v>-3.3033903216459066</v>
      </c>
      <c r="F94" s="4448"/>
      <c r="G94" s="4449">
        <f t="shared" si="65"/>
        <v>-1.5807560137457131</v>
      </c>
      <c r="H94" s="4450"/>
      <c r="I94" s="3788">
        <f t="shared" si="66"/>
        <v>-10.810810810810807</v>
      </c>
      <c r="J94" s="4451">
        <f t="shared" si="68"/>
        <v>-9.6774193548387188</v>
      </c>
      <c r="K94" s="4452"/>
      <c r="L94" s="4451">
        <f t="shared" si="69"/>
        <v>-16.666666666666657</v>
      </c>
      <c r="M94" s="4453"/>
      <c r="N94" s="3608">
        <f t="shared" si="70"/>
        <v>-30.508474576271183</v>
      </c>
      <c r="O94" s="4451">
        <f t="shared" ref="O94" si="73">SUM(P35/P31)*100-100</f>
        <v>-9.7560975609756042</v>
      </c>
      <c r="P94" s="4452"/>
      <c r="Q94" s="2377">
        <f t="shared" si="52"/>
        <v>-77.777777777777771</v>
      </c>
    </row>
    <row r="95" spans="1:17" ht="15.75" customHeight="1">
      <c r="A95" s="3498" t="s">
        <v>770</v>
      </c>
      <c r="B95" s="3789">
        <f t="shared" si="63"/>
        <v>-2.4671052631579045</v>
      </c>
      <c r="C95" s="3790"/>
      <c r="D95" s="3613">
        <f t="shared" si="64"/>
        <v>-2.428983120625773</v>
      </c>
      <c r="E95" s="4440">
        <f t="shared" si="67"/>
        <v>-2.7533684827182157</v>
      </c>
      <c r="F95" s="4441"/>
      <c r="G95" s="4442">
        <f t="shared" si="65"/>
        <v>-1.662049861495845</v>
      </c>
      <c r="H95" s="4443"/>
      <c r="I95" s="3791">
        <f t="shared" si="66"/>
        <v>23.529411764705884</v>
      </c>
      <c r="J95" s="4444">
        <f t="shared" si="68"/>
        <v>45.833333333333314</v>
      </c>
      <c r="K95" s="4445"/>
      <c r="L95" s="4444">
        <f t="shared" si="69"/>
        <v>-30</v>
      </c>
      <c r="M95" s="4446"/>
      <c r="N95" s="3613">
        <f t="shared" si="70"/>
        <v>-7.6923076923076934</v>
      </c>
      <c r="O95" s="4444">
        <f t="shared" ref="O95" si="74">SUM(P36/P32)*100-100</f>
        <v>-10.34482758620689</v>
      </c>
      <c r="P95" s="4445"/>
      <c r="Q95" s="2369">
        <f t="shared" si="52"/>
        <v>0</v>
      </c>
    </row>
    <row r="96" spans="1:17" ht="15.75" customHeight="1">
      <c r="A96" s="3784" t="s">
        <v>792</v>
      </c>
      <c r="B96" s="3794">
        <f>SUM(B37/B33)*100-100</f>
        <v>-2.337716551868084</v>
      </c>
      <c r="C96" s="3787"/>
      <c r="D96" s="3608">
        <f t="shared" si="64"/>
        <v>-2.3605598495926472</v>
      </c>
      <c r="E96" s="4447">
        <f t="shared" si="67"/>
        <v>-2.5052192066805929</v>
      </c>
      <c r="F96" s="4448"/>
      <c r="G96" s="4449">
        <f t="shared" si="65"/>
        <v>-2.0223152022315105</v>
      </c>
      <c r="H96" s="4450"/>
      <c r="I96" s="3788">
        <f>SUM(I37/I33)*100-100</f>
        <v>-1.25</v>
      </c>
      <c r="J96" s="4451">
        <f t="shared" si="68"/>
        <v>1.6129032258064484</v>
      </c>
      <c r="K96" s="4452"/>
      <c r="L96" s="4451">
        <f t="shared" si="69"/>
        <v>-11.111111111111114</v>
      </c>
      <c r="M96" s="4453"/>
      <c r="N96" s="3608">
        <f t="shared" si="70"/>
        <v>-8.6666666666666714</v>
      </c>
      <c r="O96" s="4451">
        <f t="shared" ref="O96" si="75">SUM(P37/P33)*100-100</f>
        <v>-13.00813008130082</v>
      </c>
      <c r="P96" s="4452"/>
      <c r="Q96" s="2377">
        <f t="shared" si="52"/>
        <v>11.111111111111114</v>
      </c>
    </row>
    <row r="97" spans="1:20" ht="15.75" customHeight="1">
      <c r="A97" s="3795" t="s">
        <v>798</v>
      </c>
      <c r="B97" s="3778">
        <f t="shared" si="63"/>
        <v>-2.1329987452948558</v>
      </c>
      <c r="C97" s="3787"/>
      <c r="D97" s="3608">
        <f t="shared" si="64"/>
        <v>-2.1356783919598001</v>
      </c>
      <c r="E97" s="4447">
        <f t="shared" si="67"/>
        <v>-2.1817095038852301</v>
      </c>
      <c r="F97" s="4448"/>
      <c r="G97" s="4449">
        <f t="shared" si="65"/>
        <v>-2.0279720279720266</v>
      </c>
      <c r="H97" s="4450"/>
      <c r="I97" s="3788">
        <f t="shared" si="66"/>
        <v>1.9230769230769198</v>
      </c>
      <c r="J97" s="4451">
        <f t="shared" si="68"/>
        <v>4.6511627906976827</v>
      </c>
      <c r="K97" s="4452"/>
      <c r="L97" s="4451">
        <f t="shared" si="69"/>
        <v>-11.111111111111114</v>
      </c>
      <c r="M97" s="4453"/>
      <c r="N97" s="3608">
        <f t="shared" si="70"/>
        <v>-14.754098360655746</v>
      </c>
      <c r="O97" s="4451">
        <f t="shared" ref="O97:O99" si="76">SUM(P38/P34)*100-100</f>
        <v>-18</v>
      </c>
      <c r="P97" s="4452"/>
      <c r="Q97" s="2377">
        <f t="shared" si="52"/>
        <v>0</v>
      </c>
    </row>
    <row r="98" spans="1:20" ht="15.75" customHeight="1">
      <c r="A98" s="3795" t="s">
        <v>787</v>
      </c>
      <c r="B98" s="3778">
        <f t="shared" si="63"/>
        <v>-2.0108923334729809</v>
      </c>
      <c r="C98" s="3787"/>
      <c r="D98" s="3788">
        <f t="shared" si="64"/>
        <v>-2.0130006290627023</v>
      </c>
      <c r="E98" s="4447">
        <f t="shared" ref="E98:E99" si="77">SUM(F39/F35)*100-100</f>
        <v>-2.0377584656877445</v>
      </c>
      <c r="F98" s="4448"/>
      <c r="G98" s="4449">
        <f t="shared" si="65"/>
        <v>-1.955307262569832</v>
      </c>
      <c r="H98" s="4450"/>
      <c r="I98" s="3788">
        <f>SUM(I39/I35)*100-100</f>
        <v>21.212121212121218</v>
      </c>
      <c r="J98" s="4451">
        <f t="shared" ref="J98:J99" si="78">SUM(K39/K35)*100-100</f>
        <v>14.285714285714278</v>
      </c>
      <c r="K98" s="4452"/>
      <c r="L98" s="4451">
        <f t="shared" si="69"/>
        <v>60</v>
      </c>
      <c r="M98" s="4453"/>
      <c r="N98" s="3608">
        <f t="shared" si="70"/>
        <v>-7.3170731707317032</v>
      </c>
      <c r="O98" s="4451">
        <f t="shared" si="76"/>
        <v>-13.513513513513516</v>
      </c>
      <c r="P98" s="4452"/>
      <c r="Q98" s="2377">
        <f t="shared" si="52"/>
        <v>50</v>
      </c>
    </row>
    <row r="99" spans="1:20" ht="15.75" customHeight="1">
      <c r="A99" s="3498" t="s">
        <v>799</v>
      </c>
      <c r="B99" s="3789">
        <f t="shared" si="63"/>
        <v>-1.9603709949409733</v>
      </c>
      <c r="C99" s="3790"/>
      <c r="D99" s="3613">
        <f t="shared" si="64"/>
        <v>-2.0464135021097007</v>
      </c>
      <c r="E99" s="4440">
        <f t="shared" si="77"/>
        <v>-2.2289156626505928</v>
      </c>
      <c r="F99" s="4441"/>
      <c r="G99" s="4442">
        <f t="shared" si="65"/>
        <v>-1.6197183098591523</v>
      </c>
      <c r="H99" s="4443"/>
      <c r="I99" s="3791">
        <f>SUM(I40/I36)*100-100</f>
        <v>4.7619047619047734</v>
      </c>
      <c r="J99" s="4444">
        <f t="shared" si="78"/>
        <v>-8.5714285714285694</v>
      </c>
      <c r="K99" s="4445"/>
      <c r="L99" s="4444">
        <f t="shared" si="69"/>
        <v>71.428571428571416</v>
      </c>
      <c r="M99" s="4446"/>
      <c r="N99" s="3613">
        <f t="shared" si="70"/>
        <v>-8.3333333333333428</v>
      </c>
      <c r="O99" s="4444">
        <f t="shared" si="76"/>
        <v>-1.923076923076934</v>
      </c>
      <c r="P99" s="4445"/>
      <c r="Q99" s="2369">
        <f t="shared" si="52"/>
        <v>-25</v>
      </c>
    </row>
    <row r="100" spans="1:20" ht="15.75" customHeight="1">
      <c r="A100" s="3784" t="s">
        <v>825</v>
      </c>
      <c r="B100" s="3794">
        <f>SUM(B41/B37)*100-100</f>
        <v>-1.5815345159222005</v>
      </c>
      <c r="C100" s="3787"/>
      <c r="D100" s="3608">
        <f>SUM(D41/D37)*100-100</f>
        <v>-1.6260162601626007</v>
      </c>
      <c r="E100" s="4447">
        <f>SUM(F41/F37)*100-100</f>
        <v>-1.9271948608137137</v>
      </c>
      <c r="F100" s="4448"/>
      <c r="G100" s="4449">
        <f>SUM(G41/G37)*100-100</f>
        <v>-0.92526690391458999</v>
      </c>
      <c r="H100" s="4450"/>
      <c r="I100" s="3788">
        <f>SUM(I41/I37)*100-100</f>
        <v>-12.658227848101262</v>
      </c>
      <c r="J100" s="4451">
        <f>SUM(K41/K37)*100-100</f>
        <v>-15.873015873015873</v>
      </c>
      <c r="K100" s="4452"/>
      <c r="L100" s="4451">
        <f>SUM(L41/L37)*100-100</f>
        <v>0</v>
      </c>
      <c r="M100" s="4453"/>
      <c r="N100" s="3608">
        <f>SUM(N41/N37)*100-100</f>
        <v>-16.788321167883211</v>
      </c>
      <c r="O100" s="4451">
        <f>SUM(P41/P37)*100-100</f>
        <v>-14.018691588785046</v>
      </c>
      <c r="P100" s="4452"/>
      <c r="Q100" s="2377">
        <f>SUM(Q41/Q37)*100-100</f>
        <v>-26.666666666666671</v>
      </c>
    </row>
    <row r="101" spans="1:20">
      <c r="A101" s="3491" t="s">
        <v>829</v>
      </c>
      <c r="B101" s="3778">
        <f>SUM(B42/B38)*100-100</f>
        <v>-1.6025641025641022</v>
      </c>
      <c r="C101" s="3787"/>
      <c r="D101" s="3608">
        <f>SUM(D42/D38)*100-100</f>
        <v>-1.6474112109542176</v>
      </c>
      <c r="E101" s="4447">
        <f>SUM(F42/F38)*100-100</f>
        <v>-2.0776046440574447</v>
      </c>
      <c r="F101" s="4448"/>
      <c r="G101" s="4449">
        <f>SUM(G42/G38)*100-100</f>
        <v>-0.64239828693790457</v>
      </c>
      <c r="H101" s="4450"/>
      <c r="I101" s="3788">
        <f>SUM(I42/I38)*100-100</f>
        <v>11.320754716981128</v>
      </c>
      <c r="J101" s="4451">
        <f>SUM(K42/K38)*100-100</f>
        <v>4.4444444444444571</v>
      </c>
      <c r="K101" s="4452"/>
      <c r="L101" s="4451">
        <f>SUM(L42/L38)*100-100</f>
        <v>50</v>
      </c>
      <c r="M101" s="4453"/>
      <c r="N101" s="3608">
        <f>SUM(N42/N38)*100-100</f>
        <v>11.538461538461547</v>
      </c>
      <c r="O101" s="4451">
        <f>SUM(P42/P38)*100-100</f>
        <v>14.634146341463406</v>
      </c>
      <c r="P101" s="4452"/>
      <c r="Q101" s="2377">
        <f>SUM(Q42/Q38)*100-100</f>
        <v>0</v>
      </c>
    </row>
    <row r="102" spans="1:20">
      <c r="A102" s="3491" t="s">
        <v>844</v>
      </c>
      <c r="B102" s="3778">
        <f t="shared" ref="B102:B104" si="79">SUM(B43/B39)*100-100</f>
        <v>-1.6460025651987991</v>
      </c>
      <c r="C102" s="3787"/>
      <c r="D102" s="3608">
        <f t="shared" ref="D102:D103" si="80">SUM(D43/D39)*100-100</f>
        <v>-1.7333618660389476</v>
      </c>
      <c r="E102" s="4447">
        <f t="shared" ref="E102:E103" si="81">SUM(F43/F39)*100-100</f>
        <v>-2.1413276231263438</v>
      </c>
      <c r="F102" s="4448"/>
      <c r="G102" s="4449">
        <f t="shared" ref="G102:G103" si="82">SUM(G43/G39)*100-100</f>
        <v>-0.78347578347577951</v>
      </c>
      <c r="H102" s="4450"/>
      <c r="I102" s="3788">
        <f t="shared" ref="I102:I105" si="83">SUM(I43/I39)*100-100</f>
        <v>-10</v>
      </c>
      <c r="J102" s="4451">
        <f t="shared" ref="J102:J104" si="84">SUM(K43/K39)*100-100</f>
        <v>-9.375</v>
      </c>
      <c r="K102" s="4452"/>
      <c r="L102" s="4451">
        <f t="shared" ref="L102:L105" si="85">SUM(L43/L39)*100-100</f>
        <v>-12.5</v>
      </c>
      <c r="M102" s="4453"/>
      <c r="N102" s="3608">
        <f t="shared" ref="N102:N103" si="86">SUM(N43/N39)*100-100</f>
        <v>5.2631578947368354</v>
      </c>
      <c r="O102" s="4451">
        <f t="shared" ref="O102:O104" si="87">SUM(P43/P39)*100-100</f>
        <v>9.375</v>
      </c>
      <c r="P102" s="4452"/>
      <c r="Q102" s="2377">
        <f t="shared" ref="Q102:Q105" si="88">SUM(Q43/Q39)*100-100</f>
        <v>-16.666666666666657</v>
      </c>
    </row>
    <row r="103" spans="1:20">
      <c r="A103" s="3491" t="s">
        <v>845</v>
      </c>
      <c r="B103" s="3778">
        <f t="shared" si="79"/>
        <v>-1.913566974844116</v>
      </c>
      <c r="C103" s="3787"/>
      <c r="D103" s="3608">
        <f t="shared" si="80"/>
        <v>-1.9168640964893342</v>
      </c>
      <c r="E103" s="4447">
        <f t="shared" si="81"/>
        <v>-2.2797288971041212</v>
      </c>
      <c r="F103" s="4448"/>
      <c r="G103" s="4449">
        <f t="shared" si="82"/>
        <v>-1.0737294201861118</v>
      </c>
      <c r="H103" s="4450"/>
      <c r="I103" s="3788">
        <f t="shared" si="83"/>
        <v>-29.545454545454547</v>
      </c>
      <c r="J103" s="4451">
        <f t="shared" si="84"/>
        <v>-21.875</v>
      </c>
      <c r="K103" s="4452"/>
      <c r="L103" s="4451">
        <f t="shared" si="85"/>
        <v>-50</v>
      </c>
      <c r="M103" s="4453"/>
      <c r="N103" s="3608">
        <f t="shared" si="86"/>
        <v>6.0606060606060623</v>
      </c>
      <c r="O103" s="4451">
        <f t="shared" si="87"/>
        <v>1.9607843137254832</v>
      </c>
      <c r="P103" s="4452"/>
      <c r="Q103" s="2377">
        <f t="shared" si="88"/>
        <v>20</v>
      </c>
    </row>
    <row r="104" spans="1:20">
      <c r="A104" s="3529" t="s">
        <v>846</v>
      </c>
      <c r="B104" s="3796">
        <f t="shared" si="79"/>
        <v>-2.0846905537459293</v>
      </c>
      <c r="C104" s="3797"/>
      <c r="D104" s="3798">
        <f t="shared" ref="D104:D110" si="89">SUM(D45/D41)*100-100</f>
        <v>-2.1313614615049943</v>
      </c>
      <c r="E104" s="4433">
        <f t="shared" ref="E104:E109" si="90">SUM(F45/F41)*100-100</f>
        <v>-2.6824703680598816</v>
      </c>
      <c r="F104" s="4434"/>
      <c r="G104" s="4435">
        <f t="shared" ref="G104:G111" si="91">SUM(G45/G41)*100-100</f>
        <v>-0.86206896551723844</v>
      </c>
      <c r="H104" s="4436"/>
      <c r="I104" s="3799">
        <f t="shared" si="83"/>
        <v>13.043478260869563</v>
      </c>
      <c r="J104" s="4437">
        <f t="shared" si="84"/>
        <v>9.4339622641509351</v>
      </c>
      <c r="K104" s="4438"/>
      <c r="L104" s="4437">
        <f t="shared" si="85"/>
        <v>25</v>
      </c>
      <c r="M104" s="4439"/>
      <c r="N104" s="3798">
        <f t="shared" ref="N104:N111" si="92">SUM(N45/N41)*100-100</f>
        <v>14.912280701754383</v>
      </c>
      <c r="O104" s="4437">
        <f t="shared" si="87"/>
        <v>19.565217391304344</v>
      </c>
      <c r="P104" s="4438"/>
      <c r="Q104" s="2390">
        <f t="shared" si="88"/>
        <v>-4.5454545454545467</v>
      </c>
    </row>
    <row r="105" spans="1:20">
      <c r="A105" s="3491" t="s">
        <v>868</v>
      </c>
      <c r="B105" s="3778">
        <f t="shared" ref="B105:B110" si="93">SUM(B46/B42)*100-100</f>
        <v>-2.0195439739413672</v>
      </c>
      <c r="C105" s="3787"/>
      <c r="D105" s="3608">
        <f t="shared" si="89"/>
        <v>-2.0013051990428607</v>
      </c>
      <c r="E105" s="4447">
        <f t="shared" si="90"/>
        <v>-2.4648985959438363</v>
      </c>
      <c r="F105" s="4448"/>
      <c r="G105" s="4449">
        <f t="shared" si="91"/>
        <v>-0.93390804597702015</v>
      </c>
      <c r="H105" s="4450"/>
      <c r="I105" s="3788">
        <f t="shared" si="83"/>
        <v>23.728813559322035</v>
      </c>
      <c r="J105" s="4451">
        <f t="shared" ref="J105" si="94">SUM(K46/K42)*100-100</f>
        <v>31.914893617021278</v>
      </c>
      <c r="K105" s="4452"/>
      <c r="L105" s="4451">
        <f t="shared" si="85"/>
        <v>-8.3333333333333428</v>
      </c>
      <c r="M105" s="4453"/>
      <c r="N105" s="3608">
        <f t="shared" si="92"/>
        <v>20.689655172413794</v>
      </c>
      <c r="O105" s="4451">
        <f t="shared" ref="O105" si="95">SUM(P46/P42)*100-100</f>
        <v>19.148936170212764</v>
      </c>
      <c r="P105" s="4452"/>
      <c r="Q105" s="2377">
        <f t="shared" si="88"/>
        <v>27.272727272727266</v>
      </c>
    </row>
    <row r="106" spans="1:20">
      <c r="A106" s="3491" t="s">
        <v>881</v>
      </c>
      <c r="B106" s="3778">
        <f t="shared" si="93"/>
        <v>-1.9560965007607081</v>
      </c>
      <c r="C106" s="3787"/>
      <c r="D106" s="3608">
        <f t="shared" si="89"/>
        <v>-1.894599303135891</v>
      </c>
      <c r="E106" s="4447">
        <f t="shared" si="90"/>
        <v>-2.0318849640512724</v>
      </c>
      <c r="F106" s="4448"/>
      <c r="G106" s="4449">
        <f t="shared" si="91"/>
        <v>-1.5793251974156419</v>
      </c>
      <c r="H106" s="4450"/>
      <c r="I106" s="3788">
        <f t="shared" ref="I106:I111" si="96">SUM(I47/I43)*100-100</f>
        <v>13.888888888888886</v>
      </c>
      <c r="J106" s="4451">
        <f t="shared" ref="J106" si="97">SUM(K47/K43)*100-100</f>
        <v>31.034482758620697</v>
      </c>
      <c r="K106" s="4452"/>
      <c r="L106" s="4451">
        <f t="shared" ref="L106:L111" si="98">SUM(L47/L43)*100-100</f>
        <v>-57.142857142857146</v>
      </c>
      <c r="M106" s="4453"/>
      <c r="N106" s="3608">
        <f t="shared" si="92"/>
        <v>5</v>
      </c>
      <c r="O106" s="4451">
        <f t="shared" ref="O106" si="99">SUM(P47/P43)*100-100</f>
        <v>-14.285714285714292</v>
      </c>
      <c r="P106" s="4452"/>
      <c r="Q106" s="2377">
        <f t="shared" ref="Q106:Q111" si="100">SUM(Q47/Q43)*100-100</f>
        <v>140</v>
      </c>
      <c r="S106" s="1991"/>
    </row>
    <row r="107" spans="1:20">
      <c r="A107" s="3800" t="s">
        <v>898</v>
      </c>
      <c r="B107" s="3776">
        <f t="shared" si="93"/>
        <v>-1.5563349408154323</v>
      </c>
      <c r="C107" s="3790"/>
      <c r="D107" s="3613">
        <f t="shared" si="89"/>
        <v>-1.5590689503733017</v>
      </c>
      <c r="E107" s="4440">
        <f t="shared" si="90"/>
        <v>-1.6393442622950829</v>
      </c>
      <c r="F107" s="4441"/>
      <c r="G107" s="4442">
        <f t="shared" si="91"/>
        <v>-1.3748191027496404</v>
      </c>
      <c r="H107" s="4443"/>
      <c r="I107" s="3791">
        <f t="shared" si="96"/>
        <v>12.90322580645163</v>
      </c>
      <c r="J107" s="4444">
        <f>SUM(K48/K44)*100-100</f>
        <v>0</v>
      </c>
      <c r="K107" s="4445"/>
      <c r="L107" s="4444">
        <f t="shared" si="98"/>
        <v>66.666666666666686</v>
      </c>
      <c r="M107" s="4446"/>
      <c r="N107" s="3613">
        <f t="shared" si="92"/>
        <v>-22.857142857142847</v>
      </c>
      <c r="O107" s="4444">
        <f>SUM(P48/P44)*100-100</f>
        <v>-26.923076923076934</v>
      </c>
      <c r="P107" s="4445"/>
      <c r="Q107" s="2369">
        <f t="shared" si="100"/>
        <v>-11.111111111111114</v>
      </c>
    </row>
    <row r="108" spans="1:20">
      <c r="A108" s="3529" t="s">
        <v>905</v>
      </c>
      <c r="B108" s="3796">
        <f t="shared" si="93"/>
        <v>-1.0201818585052109</v>
      </c>
      <c r="C108" s="3797"/>
      <c r="D108" s="3798">
        <f t="shared" si="89"/>
        <v>-1</v>
      </c>
      <c r="E108" s="4433">
        <f t="shared" si="90"/>
        <v>-0.80128205128204399</v>
      </c>
      <c r="F108" s="4434"/>
      <c r="G108" s="4435">
        <f t="shared" si="91"/>
        <v>-1.4492753623188293</v>
      </c>
      <c r="H108" s="4436"/>
      <c r="I108" s="3799">
        <f t="shared" si="96"/>
        <v>-6.4102564102564088</v>
      </c>
      <c r="J108" s="4437">
        <f>SUM(K49/K45)*100-100</f>
        <v>1.7241379310344769</v>
      </c>
      <c r="K108" s="4438"/>
      <c r="L108" s="4437">
        <f t="shared" si="98"/>
        <v>-30</v>
      </c>
      <c r="M108" s="4439"/>
      <c r="N108" s="3798">
        <f t="shared" si="92"/>
        <v>-22.900763358778633</v>
      </c>
      <c r="O108" s="4437">
        <f>SUM(P49/P45)*100-100</f>
        <v>-23.636363636363626</v>
      </c>
      <c r="P108" s="4438"/>
      <c r="Q108" s="2390">
        <f t="shared" si="100"/>
        <v>-19.047619047619051</v>
      </c>
    </row>
    <row r="109" spans="1:20">
      <c r="A109" s="3491" t="s">
        <v>919</v>
      </c>
      <c r="B109" s="3778">
        <f t="shared" si="93"/>
        <v>-1.3076241134751854</v>
      </c>
      <c r="C109" s="3787"/>
      <c r="D109" s="3608">
        <f t="shared" si="89"/>
        <v>-1.3318534961154285</v>
      </c>
      <c r="E109" s="4447">
        <f t="shared" si="90"/>
        <v>-1.1516314779270687</v>
      </c>
      <c r="F109" s="4448"/>
      <c r="G109" s="4449">
        <f t="shared" si="91"/>
        <v>-1.7403915881073289</v>
      </c>
      <c r="H109" s="4450"/>
      <c r="I109" s="3788">
        <f t="shared" si="96"/>
        <v>-17.808219178082197</v>
      </c>
      <c r="J109" s="4451">
        <f>SUM(K50/K46)*100-100</f>
        <v>-17.741935483870961</v>
      </c>
      <c r="K109" s="4452"/>
      <c r="L109" s="4451">
        <f t="shared" si="98"/>
        <v>-18.181818181818173</v>
      </c>
      <c r="M109" s="4453"/>
      <c r="N109" s="3608">
        <f t="shared" si="92"/>
        <v>0</v>
      </c>
      <c r="O109" s="4451">
        <f>SUM(P50/P46)*100-100</f>
        <v>0</v>
      </c>
      <c r="P109" s="4452"/>
      <c r="Q109" s="2377">
        <f t="shared" si="100"/>
        <v>0</v>
      </c>
    </row>
    <row r="110" spans="1:20">
      <c r="A110" s="3491" t="s">
        <v>926</v>
      </c>
      <c r="B110" s="3778">
        <f t="shared" si="93"/>
        <v>-1.4187541565063242</v>
      </c>
      <c r="C110" s="3787"/>
      <c r="D110" s="3608">
        <f t="shared" si="89"/>
        <v>-1.4428412874583785</v>
      </c>
      <c r="E110" s="4447">
        <f t="shared" ref="E110" si="101">SUM(F51/F47)*100-100</f>
        <v>-1.340140395660498</v>
      </c>
      <c r="F110" s="4448"/>
      <c r="G110" s="4449">
        <f t="shared" si="91"/>
        <v>-1.6776075857038677</v>
      </c>
      <c r="H110" s="4450"/>
      <c r="I110" s="3788">
        <f t="shared" si="96"/>
        <v>-2.4390243902439011</v>
      </c>
      <c r="J110" s="4451">
        <f>SUM(K51/K47)*100-100</f>
        <v>-7.8947368421052602</v>
      </c>
      <c r="K110" s="4452"/>
      <c r="L110" s="4451">
        <f t="shared" si="98"/>
        <v>66.666666666666686</v>
      </c>
      <c r="M110" s="4453"/>
      <c r="N110" s="3608">
        <f t="shared" si="92"/>
        <v>9.5238095238095326</v>
      </c>
      <c r="O110" s="4451">
        <f>SUM(P51/P47)*100-100</f>
        <v>10.000000000000014</v>
      </c>
      <c r="P110" s="4452"/>
      <c r="Q110" s="2377">
        <f t="shared" si="100"/>
        <v>8.3333333333333286</v>
      </c>
      <c r="S110" s="1991"/>
    </row>
    <row r="111" spans="1:20">
      <c r="A111" s="3800" t="s">
        <v>936</v>
      </c>
      <c r="B111" s="3776">
        <f>SUM(B52/B48)*100-100</f>
        <v>-1.4918726341572039</v>
      </c>
      <c r="C111" s="3790"/>
      <c r="D111" s="3613">
        <f>SUM(D52/D48)*100-100</f>
        <v>-1.4722284184697827</v>
      </c>
      <c r="E111" s="4440">
        <f t="shared" ref="E111" si="102">SUM(F52/F48)*100-100</f>
        <v>-1.4423076923076934</v>
      </c>
      <c r="F111" s="4441"/>
      <c r="G111" s="4442">
        <f t="shared" si="91"/>
        <v>-1.5407190022010298</v>
      </c>
      <c r="H111" s="4443"/>
      <c r="I111" s="3791">
        <f t="shared" si="96"/>
        <v>5.7142857142857224</v>
      </c>
      <c r="J111" s="4444">
        <f>SUM(K52/K48)*100-100</f>
        <v>15.999999999999986</v>
      </c>
      <c r="K111" s="4445"/>
      <c r="L111" s="4444">
        <f t="shared" si="98"/>
        <v>-20</v>
      </c>
      <c r="M111" s="4446"/>
      <c r="N111" s="3613">
        <f t="shared" si="92"/>
        <v>-5.5555555555555571</v>
      </c>
      <c r="O111" s="4444">
        <f>SUM(P52/P48)*100-100</f>
        <v>-2.6315789473684248</v>
      </c>
      <c r="P111" s="4445"/>
      <c r="Q111" s="2369">
        <f t="shared" si="100"/>
        <v>-12.5</v>
      </c>
    </row>
    <row r="112" spans="1:20" customFormat="1">
      <c r="A112" s="55" t="s">
        <v>882</v>
      </c>
      <c r="B112" s="55"/>
      <c r="C112" s="3"/>
      <c r="D112" s="3"/>
      <c r="E112" s="3"/>
      <c r="F112" s="3"/>
      <c r="G112" s="3"/>
      <c r="H112" s="413"/>
      <c r="M112" s="413"/>
      <c r="N112" s="350"/>
      <c r="O112" s="204"/>
      <c r="P112" s="3"/>
      <c r="Q112" s="506"/>
      <c r="S112" s="203"/>
      <c r="T112" s="203"/>
    </row>
    <row r="113" spans="1:20" customFormat="1" ht="12.2" customHeight="1">
      <c r="A113" s="3" t="s">
        <v>800</v>
      </c>
      <c r="B113" s="3"/>
      <c r="C113" s="3"/>
      <c r="D113" s="3"/>
      <c r="E113" s="3"/>
      <c r="F113" s="3"/>
      <c r="G113" s="3"/>
      <c r="H113" s="3"/>
      <c r="O113" s="3694"/>
      <c r="P113" s="3"/>
      <c r="Q113" s="506"/>
      <c r="R113" s="203"/>
      <c r="S113" s="203"/>
      <c r="T113" s="203"/>
    </row>
    <row r="114" spans="1:20" customFormat="1" ht="14.25" customHeight="1">
      <c r="A114" s="4306" t="s">
        <v>929</v>
      </c>
      <c r="B114" s="4307"/>
      <c r="C114" s="4307"/>
      <c r="D114" s="4307"/>
      <c r="E114" s="4307"/>
      <c r="F114" s="4307"/>
      <c r="G114" s="4307"/>
      <c r="H114" s="4307"/>
      <c r="I114" s="4307"/>
      <c r="J114" s="4307"/>
      <c r="K114" s="4307"/>
      <c r="L114" s="4307"/>
      <c r="M114" s="4307"/>
      <c r="N114" s="4307"/>
      <c r="O114" s="4308"/>
      <c r="P114" s="3"/>
      <c r="Q114" s="506"/>
      <c r="R114" s="203"/>
      <c r="T114" s="203"/>
    </row>
    <row r="116" spans="1:20">
      <c r="C116" s="1991"/>
    </row>
    <row r="118" spans="1:20">
      <c r="B118" s="1991"/>
      <c r="C118" s="1991"/>
    </row>
    <row r="119" spans="1:20">
      <c r="A119" s="1991"/>
    </row>
    <row r="120" spans="1:20">
      <c r="C120" s="1991"/>
      <c r="D120" s="1991"/>
    </row>
    <row r="121" spans="1:20">
      <c r="C121" s="1991"/>
    </row>
  </sheetData>
  <mergeCells count="254">
    <mergeCell ref="E111:F111"/>
    <mergeCell ref="G111:H111"/>
    <mergeCell ref="J111:K111"/>
    <mergeCell ref="L111:M111"/>
    <mergeCell ref="O111:P111"/>
    <mergeCell ref="E110:F110"/>
    <mergeCell ref="G110:H110"/>
    <mergeCell ref="J110:K110"/>
    <mergeCell ref="L110:M110"/>
    <mergeCell ref="O110:P110"/>
    <mergeCell ref="A55:O55"/>
    <mergeCell ref="A114:O114"/>
    <mergeCell ref="O99:P99"/>
    <mergeCell ref="E98:F98"/>
    <mergeCell ref="G98:H98"/>
    <mergeCell ref="J98:K98"/>
    <mergeCell ref="L98:M98"/>
    <mergeCell ref="O98:P98"/>
    <mergeCell ref="E109:F109"/>
    <mergeCell ref="G109:H109"/>
    <mergeCell ref="J109:K109"/>
    <mergeCell ref="L109:M109"/>
    <mergeCell ref="O109:P109"/>
    <mergeCell ref="E101:F101"/>
    <mergeCell ref="G101:H101"/>
    <mergeCell ref="J101:K101"/>
    <mergeCell ref="L101:M101"/>
    <mergeCell ref="O101:P101"/>
    <mergeCell ref="E100:F100"/>
    <mergeCell ref="G100:H100"/>
    <mergeCell ref="J100:K100"/>
    <mergeCell ref="L100:M100"/>
    <mergeCell ref="O100:P100"/>
    <mergeCell ref="E104:F104"/>
    <mergeCell ref="O77:P77"/>
    <mergeCell ref="O90:P90"/>
    <mergeCell ref="L84:M84"/>
    <mergeCell ref="O84:P84"/>
    <mergeCell ref="E85:F85"/>
    <mergeCell ref="G85:H85"/>
    <mergeCell ref="J85:K85"/>
    <mergeCell ref="L85:M85"/>
    <mergeCell ref="E84:F84"/>
    <mergeCell ref="G84:H84"/>
    <mergeCell ref="J84:K84"/>
    <mergeCell ref="E88:F88"/>
    <mergeCell ref="G88:H88"/>
    <mergeCell ref="J88:K88"/>
    <mergeCell ref="E86:F86"/>
    <mergeCell ref="O87:P87"/>
    <mergeCell ref="O80:P80"/>
    <mergeCell ref="O81:P81"/>
    <mergeCell ref="O86:P86"/>
    <mergeCell ref="O82:P82"/>
    <mergeCell ref="O83:P83"/>
    <mergeCell ref="J82:K82"/>
    <mergeCell ref="J79:K79"/>
    <mergeCell ref="E87:F87"/>
    <mergeCell ref="L88:M88"/>
    <mergeCell ref="G81:H81"/>
    <mergeCell ref="G104:H104"/>
    <mergeCell ref="J104:K104"/>
    <mergeCell ref="J72:K72"/>
    <mergeCell ref="L72:M72"/>
    <mergeCell ref="E99:F99"/>
    <mergeCell ref="G99:H99"/>
    <mergeCell ref="J99:K99"/>
    <mergeCell ref="L99:M99"/>
    <mergeCell ref="E96:F96"/>
    <mergeCell ref="E79:F79"/>
    <mergeCell ref="E90:F90"/>
    <mergeCell ref="G90:H90"/>
    <mergeCell ref="J90:K90"/>
    <mergeCell ref="L90:M90"/>
    <mergeCell ref="G79:H79"/>
    <mergeCell ref="J80:K80"/>
    <mergeCell ref="L80:M80"/>
    <mergeCell ref="E78:F78"/>
    <mergeCell ref="E76:F76"/>
    <mergeCell ref="G96:H96"/>
    <mergeCell ref="G71:H71"/>
    <mergeCell ref="J71:K71"/>
    <mergeCell ref="G69:H69"/>
    <mergeCell ref="E81:F81"/>
    <mergeCell ref="E80:F80"/>
    <mergeCell ref="L78:M78"/>
    <mergeCell ref="E69:F69"/>
    <mergeCell ref="E75:F75"/>
    <mergeCell ref="G78:H78"/>
    <mergeCell ref="G80:H80"/>
    <mergeCell ref="J81:K81"/>
    <mergeCell ref="L81:M81"/>
    <mergeCell ref="E83:F83"/>
    <mergeCell ref="G83:H83"/>
    <mergeCell ref="J83:K83"/>
    <mergeCell ref="L83:M83"/>
    <mergeCell ref="E82:F82"/>
    <mergeCell ref="G82:H82"/>
    <mergeCell ref="L82:M82"/>
    <mergeCell ref="E71:F71"/>
    <mergeCell ref="L71:M71"/>
    <mergeCell ref="A3:B3"/>
    <mergeCell ref="N61:Q62"/>
    <mergeCell ref="E97:F97"/>
    <mergeCell ref="G97:H97"/>
    <mergeCell ref="J97:K97"/>
    <mergeCell ref="L97:M97"/>
    <mergeCell ref="O97:P97"/>
    <mergeCell ref="L70:M70"/>
    <mergeCell ref="J70:K70"/>
    <mergeCell ref="O70:P70"/>
    <mergeCell ref="G74:H74"/>
    <mergeCell ref="J74:K74"/>
    <mergeCell ref="L74:M74"/>
    <mergeCell ref="E72:F72"/>
    <mergeCell ref="O71:P71"/>
    <mergeCell ref="O72:P72"/>
    <mergeCell ref="E73:F73"/>
    <mergeCell ref="G73:H73"/>
    <mergeCell ref="A61:C62"/>
    <mergeCell ref="G70:H70"/>
    <mergeCell ref="O67:P67"/>
    <mergeCell ref="E77:F77"/>
    <mergeCell ref="L77:M77"/>
    <mergeCell ref="J78:K78"/>
    <mergeCell ref="D2:Q2"/>
    <mergeCell ref="D60:Q60"/>
    <mergeCell ref="L63:M63"/>
    <mergeCell ref="O63:P63"/>
    <mergeCell ref="E68:F68"/>
    <mergeCell ref="G68:H68"/>
    <mergeCell ref="O65:P65"/>
    <mergeCell ref="E65:F65"/>
    <mergeCell ref="J65:K65"/>
    <mergeCell ref="J66:K66"/>
    <mergeCell ref="O68:P68"/>
    <mergeCell ref="J64:K64"/>
    <mergeCell ref="O66:P66"/>
    <mergeCell ref="G66:H66"/>
    <mergeCell ref="L64:M64"/>
    <mergeCell ref="D61:H62"/>
    <mergeCell ref="I61:M62"/>
    <mergeCell ref="E63:F63"/>
    <mergeCell ref="G63:H63"/>
    <mergeCell ref="J63:K63"/>
    <mergeCell ref="G64:H64"/>
    <mergeCell ref="J68:K68"/>
    <mergeCell ref="O64:P64"/>
    <mergeCell ref="E64:F64"/>
    <mergeCell ref="G65:H65"/>
    <mergeCell ref="E67:F67"/>
    <mergeCell ref="G67:H67"/>
    <mergeCell ref="J67:K67"/>
    <mergeCell ref="J69:K69"/>
    <mergeCell ref="E66:F66"/>
    <mergeCell ref="E74:F74"/>
    <mergeCell ref="L69:M69"/>
    <mergeCell ref="E70:F70"/>
    <mergeCell ref="L67:M67"/>
    <mergeCell ref="L68:M68"/>
    <mergeCell ref="L65:M65"/>
    <mergeCell ref="L66:M66"/>
    <mergeCell ref="J73:K73"/>
    <mergeCell ref="L73:M73"/>
    <mergeCell ref="G72:H72"/>
    <mergeCell ref="O69:P69"/>
    <mergeCell ref="O88:P88"/>
    <mergeCell ref="O85:P85"/>
    <mergeCell ref="L87:M87"/>
    <mergeCell ref="L86:M86"/>
    <mergeCell ref="G87:H87"/>
    <mergeCell ref="G86:H86"/>
    <mergeCell ref="J86:K86"/>
    <mergeCell ref="J87:K87"/>
    <mergeCell ref="O73:P73"/>
    <mergeCell ref="O76:P76"/>
    <mergeCell ref="O74:P74"/>
    <mergeCell ref="J77:K77"/>
    <mergeCell ref="G77:H77"/>
    <mergeCell ref="G75:H75"/>
    <mergeCell ref="J75:K75"/>
    <mergeCell ref="G76:H76"/>
    <mergeCell ref="J76:K76"/>
    <mergeCell ref="L76:M76"/>
    <mergeCell ref="O79:P79"/>
    <mergeCell ref="O75:P75"/>
    <mergeCell ref="L75:M75"/>
    <mergeCell ref="O78:P78"/>
    <mergeCell ref="L79:M79"/>
    <mergeCell ref="J96:K96"/>
    <mergeCell ref="L96:M96"/>
    <mergeCell ref="E89:F89"/>
    <mergeCell ref="G89:H89"/>
    <mergeCell ref="J89:K89"/>
    <mergeCell ref="L89:M89"/>
    <mergeCell ref="O89:P89"/>
    <mergeCell ref="O96:P96"/>
    <mergeCell ref="E92:F92"/>
    <mergeCell ref="G92:H92"/>
    <mergeCell ref="J92:K92"/>
    <mergeCell ref="L92:M92"/>
    <mergeCell ref="O92:P92"/>
    <mergeCell ref="E93:F93"/>
    <mergeCell ref="G93:H93"/>
    <mergeCell ref="J93:K93"/>
    <mergeCell ref="E91:F91"/>
    <mergeCell ref="G91:H91"/>
    <mergeCell ref="J91:K91"/>
    <mergeCell ref="L91:M91"/>
    <mergeCell ref="O91:P91"/>
    <mergeCell ref="L93:M93"/>
    <mergeCell ref="O93:P93"/>
    <mergeCell ref="L95:M95"/>
    <mergeCell ref="O95:P95"/>
    <mergeCell ref="E94:F94"/>
    <mergeCell ref="G94:H94"/>
    <mergeCell ref="J94:K94"/>
    <mergeCell ref="L94:M94"/>
    <mergeCell ref="O94:P94"/>
    <mergeCell ref="E95:F95"/>
    <mergeCell ref="G95:H95"/>
    <mergeCell ref="J95:K95"/>
    <mergeCell ref="L104:M104"/>
    <mergeCell ref="O104:P104"/>
    <mergeCell ref="E102:F102"/>
    <mergeCell ref="G102:H102"/>
    <mergeCell ref="J102:K102"/>
    <mergeCell ref="L102:M102"/>
    <mergeCell ref="O102:P102"/>
    <mergeCell ref="E103:F103"/>
    <mergeCell ref="G103:H103"/>
    <mergeCell ref="J103:K103"/>
    <mergeCell ref="L103:M103"/>
    <mergeCell ref="O103:P103"/>
    <mergeCell ref="E105:F105"/>
    <mergeCell ref="G105:H105"/>
    <mergeCell ref="J105:K105"/>
    <mergeCell ref="L105:M105"/>
    <mergeCell ref="O105:P105"/>
    <mergeCell ref="E106:F106"/>
    <mergeCell ref="G106:H106"/>
    <mergeCell ref="J106:K106"/>
    <mergeCell ref="L106:M106"/>
    <mergeCell ref="O106:P106"/>
    <mergeCell ref="E108:F108"/>
    <mergeCell ref="G108:H108"/>
    <mergeCell ref="J108:K108"/>
    <mergeCell ref="L108:M108"/>
    <mergeCell ref="O108:P108"/>
    <mergeCell ref="E107:F107"/>
    <mergeCell ref="G107:H107"/>
    <mergeCell ref="J107:K107"/>
    <mergeCell ref="L107:M107"/>
    <mergeCell ref="O107:P107"/>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X337"/>
  <sheetViews>
    <sheetView zoomScale="120" zoomScaleNormal="120" workbookViewId="0">
      <pane ySplit="4" topLeftCell="A5" activePane="bottomLeft" state="frozen"/>
      <selection pane="bottomLeft" activeCell="A332" sqref="A332:O332"/>
    </sheetView>
  </sheetViews>
  <sheetFormatPr defaultColWidth="8.85546875" defaultRowHeight="12.75"/>
  <cols>
    <col min="1" max="1" width="10.570312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510" t="s">
        <v>134</v>
      </c>
      <c r="C1" s="4511"/>
      <c r="D1" s="4511"/>
      <c r="E1" s="4511"/>
      <c r="F1" s="4511"/>
      <c r="G1" s="4511"/>
      <c r="H1" s="4511"/>
      <c r="I1" s="4511"/>
      <c r="J1" s="4511"/>
      <c r="K1" s="4511"/>
      <c r="L1" s="4511"/>
      <c r="M1" s="4511"/>
      <c r="N1" s="4511"/>
      <c r="O1" s="4511"/>
      <c r="P1" s="4511"/>
      <c r="Q1" s="4511"/>
      <c r="R1" s="4511"/>
      <c r="S1" s="4511"/>
      <c r="T1" s="4512"/>
    </row>
    <row r="2" spans="1:21" ht="18" customHeight="1" thickBot="1">
      <c r="B2" s="4354" t="s">
        <v>208</v>
      </c>
      <c r="C2" s="4297"/>
      <c r="D2" s="4297"/>
      <c r="E2" s="4297"/>
      <c r="F2" s="4297"/>
      <c r="G2" s="4297"/>
      <c r="H2" s="4297"/>
      <c r="I2" s="4297"/>
      <c r="J2" s="4297"/>
      <c r="K2" s="4297"/>
      <c r="L2" s="4297"/>
      <c r="M2" s="4297"/>
      <c r="N2" s="4297"/>
      <c r="O2" s="4297"/>
      <c r="P2" s="4297"/>
      <c r="Q2" s="4297"/>
      <c r="R2" s="4297"/>
      <c r="S2" s="4297"/>
      <c r="T2" s="4298"/>
    </row>
    <row r="3" spans="1:21" ht="24.75" customHeight="1" thickBot="1">
      <c r="A3" s="973" t="s">
        <v>96</v>
      </c>
      <c r="B3" s="998"/>
      <c r="C3" s="4506" t="s">
        <v>151</v>
      </c>
      <c r="D3" s="4507"/>
      <c r="E3" s="4507"/>
      <c r="F3" s="4507"/>
      <c r="G3" s="4507"/>
      <c r="H3" s="4507"/>
      <c r="I3" s="4507"/>
      <c r="J3" s="4507"/>
      <c r="K3" s="4507"/>
      <c r="L3" s="4507"/>
      <c r="M3" s="4507"/>
      <c r="N3" s="4507"/>
      <c r="O3" s="4507"/>
      <c r="P3" s="4507"/>
      <c r="Q3" s="4507"/>
      <c r="R3" s="4507"/>
      <c r="S3" s="4507"/>
      <c r="T3" s="4508"/>
    </row>
    <row r="4" spans="1:21" ht="39.200000000000003" customHeight="1">
      <c r="A4" s="576" t="s">
        <v>101</v>
      </c>
      <c r="B4" s="999" t="s">
        <v>102</v>
      </c>
      <c r="C4" s="852" t="s">
        <v>136</v>
      </c>
      <c r="D4" s="853" t="s">
        <v>103</v>
      </c>
      <c r="E4" s="170" t="s">
        <v>137</v>
      </c>
      <c r="F4" s="851" t="s">
        <v>103</v>
      </c>
      <c r="G4" s="1000" t="s">
        <v>600</v>
      </c>
      <c r="H4" s="854" t="s">
        <v>103</v>
      </c>
      <c r="I4" s="990" t="s">
        <v>601</v>
      </c>
      <c r="J4" s="854" t="s">
        <v>103</v>
      </c>
      <c r="K4" s="855" t="s">
        <v>138</v>
      </c>
      <c r="L4" s="853" t="s">
        <v>103</v>
      </c>
      <c r="M4" s="855" t="s">
        <v>139</v>
      </c>
      <c r="N4" s="853" t="s">
        <v>103</v>
      </c>
      <c r="O4" s="170" t="s">
        <v>59</v>
      </c>
      <c r="P4" s="851" t="s">
        <v>103</v>
      </c>
      <c r="Q4" s="170" t="s">
        <v>140</v>
      </c>
      <c r="R4" s="851" t="s">
        <v>103</v>
      </c>
      <c r="S4" s="170" t="s">
        <v>141</v>
      </c>
      <c r="T4" s="171" t="s">
        <v>103</v>
      </c>
    </row>
    <row r="5" spans="1:21">
      <c r="A5" s="579" t="s">
        <v>125</v>
      </c>
      <c r="B5" s="33">
        <v>5255</v>
      </c>
      <c r="C5" s="34">
        <v>55</v>
      </c>
      <c r="D5" s="163">
        <v>1.0466222645099905</v>
      </c>
      <c r="E5" s="35">
        <v>1378</v>
      </c>
      <c r="F5" s="155">
        <f>(E5/B5)*100</f>
        <v>26.222645099904852</v>
      </c>
      <c r="G5" s="4372">
        <v>0</v>
      </c>
      <c r="H5" s="4373"/>
      <c r="I5" s="4373"/>
      <c r="J5" s="155">
        <f>(G5/B5)*100</f>
        <v>0</v>
      </c>
      <c r="K5" s="35">
        <v>2327</v>
      </c>
      <c r="L5" s="105">
        <v>44.28163653663178</v>
      </c>
      <c r="M5" s="31">
        <v>432</v>
      </c>
      <c r="N5" s="32">
        <v>8.2207421503330167</v>
      </c>
      <c r="O5" s="110">
        <v>3</v>
      </c>
      <c r="P5" s="32">
        <v>5.7088487155090392E-2</v>
      </c>
      <c r="Q5" s="31">
        <v>1056</v>
      </c>
      <c r="R5" s="61">
        <v>20.095147478591819</v>
      </c>
      <c r="S5" s="82">
        <v>4</v>
      </c>
      <c r="T5" s="37">
        <v>7.6117982873453852E-2</v>
      </c>
    </row>
    <row r="6" spans="1:21">
      <c r="A6" s="579" t="s">
        <v>126</v>
      </c>
      <c r="B6" s="33">
        <v>5331</v>
      </c>
      <c r="C6" s="34">
        <v>57</v>
      </c>
      <c r="D6" s="163">
        <v>1.0692177827799663</v>
      </c>
      <c r="E6" s="35">
        <v>1391</v>
      </c>
      <c r="F6" s="32">
        <f>(E6/B6)*100</f>
        <v>26.092665541174263</v>
      </c>
      <c r="G6" s="4376">
        <v>0</v>
      </c>
      <c r="H6" s="4377"/>
      <c r="I6" s="4377"/>
      <c r="J6" s="32">
        <f t="shared" ref="J6:J18" si="0">(G6/B6)*100</f>
        <v>0</v>
      </c>
      <c r="K6" s="35">
        <v>2383</v>
      </c>
      <c r="L6" s="105">
        <v>44.700806602888768</v>
      </c>
      <c r="M6" s="31">
        <v>430</v>
      </c>
      <c r="N6" s="32">
        <v>8.0660288876383426</v>
      </c>
      <c r="O6" s="110">
        <v>3</v>
      </c>
      <c r="P6" s="32">
        <v>5.6274620146314014E-2</v>
      </c>
      <c r="Q6" s="31">
        <v>1063</v>
      </c>
      <c r="R6" s="61">
        <v>19.939973738510599</v>
      </c>
      <c r="S6" s="82">
        <v>4</v>
      </c>
      <c r="T6" s="37">
        <v>7.5032826861752014E-2</v>
      </c>
    </row>
    <row r="7" spans="1:21">
      <c r="A7" s="579" t="s">
        <v>127</v>
      </c>
      <c r="B7" s="33">
        <v>5340</v>
      </c>
      <c r="C7" s="34">
        <v>55</v>
      </c>
      <c r="D7" s="163">
        <v>1.0299625468164793</v>
      </c>
      <c r="E7" s="35">
        <v>1391</v>
      </c>
      <c r="F7" s="32">
        <f>(E7/B7)*100</f>
        <v>26.04868913857678</v>
      </c>
      <c r="G7" s="4376">
        <v>0</v>
      </c>
      <c r="H7" s="4377"/>
      <c r="I7" s="4377"/>
      <c r="J7" s="32">
        <f t="shared" si="0"/>
        <v>0</v>
      </c>
      <c r="K7" s="35">
        <v>2395</v>
      </c>
      <c r="L7" s="105">
        <v>44.850187265917604</v>
      </c>
      <c r="M7" s="31">
        <v>428</v>
      </c>
      <c r="N7" s="32">
        <v>8.0149812734082388</v>
      </c>
      <c r="O7" s="110">
        <v>3</v>
      </c>
      <c r="P7" s="32">
        <v>5.6179775280898882E-2</v>
      </c>
      <c r="Q7" s="31">
        <v>1065</v>
      </c>
      <c r="R7" s="61">
        <v>19.943820224719101</v>
      </c>
      <c r="S7" s="82">
        <v>3</v>
      </c>
      <c r="T7" s="37">
        <v>5.6179775280898882E-2</v>
      </c>
    </row>
    <row r="8" spans="1:21">
      <c r="A8" s="578" t="s">
        <v>401</v>
      </c>
      <c r="B8" s="43">
        <v>5335</v>
      </c>
      <c r="C8" s="44">
        <v>56</v>
      </c>
      <c r="D8" s="162">
        <v>1.0496719775070291</v>
      </c>
      <c r="E8" s="45">
        <v>1382</v>
      </c>
      <c r="F8" s="42">
        <f>(E8/B8)*100</f>
        <v>25.904404873477038</v>
      </c>
      <c r="G8" s="4380">
        <v>0</v>
      </c>
      <c r="H8" s="4520"/>
      <c r="I8" s="4520"/>
      <c r="J8" s="42">
        <f t="shared" si="0"/>
        <v>0</v>
      </c>
      <c r="K8" s="45">
        <v>2405</v>
      </c>
      <c r="L8" s="106">
        <v>45.0796626054358</v>
      </c>
      <c r="M8" s="41">
        <v>428</v>
      </c>
      <c r="N8" s="42">
        <v>8.0224929709465798</v>
      </c>
      <c r="O8" s="109">
        <v>3</v>
      </c>
      <c r="P8" s="42">
        <v>5.6232427366447985E-2</v>
      </c>
      <c r="Q8" s="41">
        <v>1057</v>
      </c>
      <c r="R8" s="62">
        <v>19.812558575445173</v>
      </c>
      <c r="S8" s="84">
        <v>4</v>
      </c>
      <c r="T8" s="85">
        <v>7.4976569821930655E-2</v>
      </c>
    </row>
    <row r="9" spans="1:21">
      <c r="A9" s="658" t="s">
        <v>421</v>
      </c>
      <c r="B9" s="33">
        <v>5307</v>
      </c>
      <c r="C9" s="34">
        <v>54</v>
      </c>
      <c r="D9" s="163">
        <f>SUM(C9/B9)*100</f>
        <v>1.0175240248728095</v>
      </c>
      <c r="E9" s="35">
        <v>1371</v>
      </c>
      <c r="F9" s="61">
        <f>SUM(E9/B9)*100</f>
        <v>25.833804409270773</v>
      </c>
      <c r="G9" s="4372">
        <v>0</v>
      </c>
      <c r="H9" s="4373"/>
      <c r="I9" s="4373"/>
      <c r="J9" s="155">
        <f t="shared" si="0"/>
        <v>0</v>
      </c>
      <c r="K9" s="35">
        <v>2414</v>
      </c>
      <c r="L9" s="105">
        <f>SUM(K9/B9)*100</f>
        <v>45.487092519314118</v>
      </c>
      <c r="M9" s="31">
        <v>422</v>
      </c>
      <c r="N9" s="32">
        <f t="shared" ref="N9:N23" si="1">SUM(M9/B9)*100</f>
        <v>7.9517618240060299</v>
      </c>
      <c r="O9" s="110">
        <v>3</v>
      </c>
      <c r="P9" s="32">
        <f>SUM(O9/B9)*100</f>
        <v>5.652911249293386E-2</v>
      </c>
      <c r="Q9" s="31">
        <v>1039</v>
      </c>
      <c r="R9" s="61">
        <f>SUM(Q9/B9)*100</f>
        <v>19.57791596005276</v>
      </c>
      <c r="S9" s="82">
        <v>4</v>
      </c>
      <c r="T9" s="37">
        <f>SUM(S9/B9)*100</f>
        <v>7.537214999057848E-2</v>
      </c>
      <c r="U9" s="203"/>
    </row>
    <row r="10" spans="1:21">
      <c r="A10" s="579" t="s">
        <v>571</v>
      </c>
      <c r="B10" s="33">
        <v>5361</v>
      </c>
      <c r="C10" s="34">
        <v>54</v>
      </c>
      <c r="D10" s="163">
        <f t="shared" ref="D10:D23" si="2">SUM(C10/B10)*100</f>
        <v>1.0072747621712368</v>
      </c>
      <c r="E10" s="35">
        <v>1382</v>
      </c>
      <c r="F10" s="61"/>
      <c r="G10" s="4376">
        <v>0</v>
      </c>
      <c r="H10" s="4377"/>
      <c r="I10" s="4377"/>
      <c r="J10" s="32">
        <f t="shared" si="0"/>
        <v>0</v>
      </c>
      <c r="K10" s="35">
        <v>2448</v>
      </c>
      <c r="L10" s="105">
        <f t="shared" ref="L10:L23" si="3">SUM(K10/B10)*100</f>
        <v>45.663122551762733</v>
      </c>
      <c r="M10" s="31">
        <v>420</v>
      </c>
      <c r="N10" s="32">
        <f t="shared" si="1"/>
        <v>7.8343592613318416</v>
      </c>
      <c r="O10" s="110">
        <v>3</v>
      </c>
      <c r="P10" s="32">
        <f t="shared" ref="P10:P23" si="4">SUM(O10/B10)*100</f>
        <v>5.5959709009513157E-2</v>
      </c>
      <c r="Q10" s="31">
        <v>1045</v>
      </c>
      <c r="R10" s="61">
        <f t="shared" ref="R10:R23" si="5">SUM(Q10/B10)*100</f>
        <v>19.492631971647082</v>
      </c>
      <c r="S10" s="82">
        <v>9</v>
      </c>
      <c r="T10" s="37">
        <f t="shared" ref="T10:T23" si="6">SUM(S10/B10)*100</f>
        <v>0.16787912702853947</v>
      </c>
      <c r="U10" s="203"/>
    </row>
    <row r="11" spans="1:21">
      <c r="A11" s="579" t="s">
        <v>422</v>
      </c>
      <c r="B11" s="33">
        <v>5361</v>
      </c>
      <c r="C11" s="34">
        <v>53</v>
      </c>
      <c r="D11" s="163">
        <f t="shared" si="2"/>
        <v>0.98862152583473228</v>
      </c>
      <c r="E11" s="35">
        <v>1383</v>
      </c>
      <c r="F11" s="61">
        <f t="shared" ref="F11:F16" si="7">SUM(E11/B11)*100</f>
        <v>25.797425853385565</v>
      </c>
      <c r="G11" s="4376">
        <v>0</v>
      </c>
      <c r="H11" s="4377"/>
      <c r="I11" s="4377"/>
      <c r="J11" s="32">
        <f t="shared" si="0"/>
        <v>0</v>
      </c>
      <c r="K11" s="35">
        <v>2448</v>
      </c>
      <c r="L11" s="105">
        <f t="shared" si="3"/>
        <v>45.663122551762733</v>
      </c>
      <c r="M11" s="31">
        <v>421</v>
      </c>
      <c r="N11" s="32">
        <f t="shared" si="1"/>
        <v>7.8530124976683453</v>
      </c>
      <c r="O11" s="110">
        <v>4</v>
      </c>
      <c r="P11" s="32">
        <f t="shared" si="4"/>
        <v>7.4612945346017534E-2</v>
      </c>
      <c r="Q11" s="31">
        <v>1047</v>
      </c>
      <c r="R11" s="61">
        <f t="shared" si="5"/>
        <v>19.529938444320088</v>
      </c>
      <c r="S11" s="82">
        <v>5</v>
      </c>
      <c r="T11" s="37">
        <f t="shared" si="6"/>
        <v>9.3266181682521918E-2</v>
      </c>
      <c r="U11" s="203"/>
    </row>
    <row r="12" spans="1:21">
      <c r="A12" s="578" t="s">
        <v>475</v>
      </c>
      <c r="B12" s="43">
        <v>5304</v>
      </c>
      <c r="C12" s="44">
        <v>51</v>
      </c>
      <c r="D12" s="162">
        <f t="shared" si="2"/>
        <v>0.96153846153846156</v>
      </c>
      <c r="E12" s="45">
        <v>1364</v>
      </c>
      <c r="F12" s="62">
        <f t="shared" si="7"/>
        <v>25.716440422322773</v>
      </c>
      <c r="G12" s="4380">
        <v>0</v>
      </c>
      <c r="H12" s="4520"/>
      <c r="I12" s="4520"/>
      <c r="J12" s="42">
        <f t="shared" si="0"/>
        <v>0</v>
      </c>
      <c r="K12" s="45">
        <v>2420</v>
      </c>
      <c r="L12" s="106">
        <f t="shared" si="3"/>
        <v>45.625942684766216</v>
      </c>
      <c r="M12" s="41">
        <v>416</v>
      </c>
      <c r="N12" s="42">
        <f t="shared" si="1"/>
        <v>7.8431372549019605</v>
      </c>
      <c r="O12" s="109">
        <v>4</v>
      </c>
      <c r="P12" s="42">
        <f t="shared" si="4"/>
        <v>7.5414781297134248E-2</v>
      </c>
      <c r="Q12" s="41">
        <v>1045</v>
      </c>
      <c r="R12" s="62">
        <f t="shared" si="5"/>
        <v>19.702111613876319</v>
      </c>
      <c r="S12" s="84">
        <v>4</v>
      </c>
      <c r="T12" s="85">
        <f t="shared" si="6"/>
        <v>7.5414781297134248E-2</v>
      </c>
      <c r="U12" s="203"/>
    </row>
    <row r="13" spans="1:21">
      <c r="A13" s="579" t="s">
        <v>522</v>
      </c>
      <c r="B13" s="36">
        <v>5247</v>
      </c>
      <c r="C13" s="104">
        <v>52</v>
      </c>
      <c r="D13" s="598">
        <f t="shared" si="2"/>
        <v>0.9910425004764627</v>
      </c>
      <c r="E13" s="104">
        <v>1353</v>
      </c>
      <c r="F13" s="656">
        <f t="shared" si="7"/>
        <v>25.786163522012579</v>
      </c>
      <c r="G13" s="4372">
        <v>0</v>
      </c>
      <c r="H13" s="4373"/>
      <c r="I13" s="4373"/>
      <c r="J13" s="32">
        <f t="shared" si="0"/>
        <v>0</v>
      </c>
      <c r="K13" s="174">
        <v>2392</v>
      </c>
      <c r="L13" s="107">
        <f t="shared" si="3"/>
        <v>45.587955021917288</v>
      </c>
      <c r="M13" s="104">
        <v>410</v>
      </c>
      <c r="N13" s="107">
        <f t="shared" si="1"/>
        <v>7.8139889460644181</v>
      </c>
      <c r="O13" s="172">
        <v>4</v>
      </c>
      <c r="P13" s="155">
        <f t="shared" si="4"/>
        <v>7.6234038498189438E-2</v>
      </c>
      <c r="Q13" s="104">
        <v>1029</v>
      </c>
      <c r="R13" s="656">
        <f t="shared" si="5"/>
        <v>19.611206403659235</v>
      </c>
      <c r="S13" s="118">
        <v>7</v>
      </c>
      <c r="T13" s="657">
        <f t="shared" si="6"/>
        <v>0.13340956737183152</v>
      </c>
      <c r="U13" s="203"/>
    </row>
    <row r="14" spans="1:21">
      <c r="A14" s="579" t="s">
        <v>480</v>
      </c>
      <c r="B14" s="36">
        <v>5265</v>
      </c>
      <c r="C14" s="31">
        <v>51</v>
      </c>
      <c r="D14" s="597">
        <f t="shared" si="2"/>
        <v>0.96866096866096862</v>
      </c>
      <c r="E14" s="31">
        <v>1355</v>
      </c>
      <c r="F14" s="61">
        <f t="shared" si="7"/>
        <v>25.735992402659068</v>
      </c>
      <c r="G14" s="4376">
        <v>0</v>
      </c>
      <c r="H14" s="4377"/>
      <c r="I14" s="4377"/>
      <c r="J14" s="32">
        <f t="shared" si="0"/>
        <v>0</v>
      </c>
      <c r="K14" s="34">
        <v>2406</v>
      </c>
      <c r="L14" s="105">
        <f t="shared" si="3"/>
        <v>45.698005698005701</v>
      </c>
      <c r="M14" s="31">
        <v>413</v>
      </c>
      <c r="N14" s="105">
        <f t="shared" si="1"/>
        <v>7.8442545109211785</v>
      </c>
      <c r="O14" s="110">
        <v>4</v>
      </c>
      <c r="P14" s="32">
        <f t="shared" si="4"/>
        <v>7.5973409306742637E-2</v>
      </c>
      <c r="Q14" s="31">
        <v>1032</v>
      </c>
      <c r="R14" s="61">
        <f t="shared" si="5"/>
        <v>19.6011396011396</v>
      </c>
      <c r="S14" s="82">
        <v>4</v>
      </c>
      <c r="T14" s="37">
        <f t="shared" si="6"/>
        <v>7.5973409306742637E-2</v>
      </c>
      <c r="U14" s="203"/>
    </row>
    <row r="15" spans="1:21">
      <c r="A15" s="579" t="s">
        <v>494</v>
      </c>
      <c r="B15" s="33">
        <v>5280</v>
      </c>
      <c r="C15" s="31">
        <v>51</v>
      </c>
      <c r="D15" s="597">
        <f t="shared" si="2"/>
        <v>0.96590909090909083</v>
      </c>
      <c r="E15" s="31">
        <v>1345</v>
      </c>
      <c r="F15" s="61">
        <f t="shared" si="7"/>
        <v>25.473484848484851</v>
      </c>
      <c r="G15" s="4376">
        <v>0</v>
      </c>
      <c r="H15" s="4377"/>
      <c r="I15" s="4377"/>
      <c r="J15" s="32">
        <f t="shared" si="0"/>
        <v>0</v>
      </c>
      <c r="K15" s="34">
        <v>2414</v>
      </c>
      <c r="L15" s="105">
        <f t="shared" si="3"/>
        <v>45.719696969696969</v>
      </c>
      <c r="M15" s="31">
        <v>410</v>
      </c>
      <c r="N15" s="105">
        <f t="shared" si="1"/>
        <v>7.7651515151515156</v>
      </c>
      <c r="O15" s="110">
        <v>4</v>
      </c>
      <c r="P15" s="32">
        <f t="shared" si="4"/>
        <v>7.575757575757576E-2</v>
      </c>
      <c r="Q15" s="31">
        <v>1052</v>
      </c>
      <c r="R15" s="61">
        <f t="shared" si="5"/>
        <v>19.924242424242426</v>
      </c>
      <c r="S15" s="82">
        <v>4</v>
      </c>
      <c r="T15" s="37">
        <f t="shared" si="6"/>
        <v>7.575757575757576E-2</v>
      </c>
      <c r="U15" s="203"/>
    </row>
    <row r="16" spans="1:21">
      <c r="A16" s="578" t="s">
        <v>424</v>
      </c>
      <c r="B16" s="46">
        <v>5251</v>
      </c>
      <c r="C16" s="41">
        <v>51</v>
      </c>
      <c r="D16" s="670">
        <f t="shared" si="2"/>
        <v>0.97124357265282801</v>
      </c>
      <c r="E16" s="41">
        <v>1353</v>
      </c>
      <c r="F16" s="62">
        <f t="shared" si="7"/>
        <v>25.766520662730908</v>
      </c>
      <c r="G16" s="4380">
        <v>0</v>
      </c>
      <c r="H16" s="4520"/>
      <c r="I16" s="4520"/>
      <c r="J16" s="42">
        <f t="shared" si="0"/>
        <v>0</v>
      </c>
      <c r="K16" s="44">
        <v>2400</v>
      </c>
      <c r="L16" s="106">
        <f t="shared" si="3"/>
        <v>45.70557988954485</v>
      </c>
      <c r="M16" s="41">
        <v>409</v>
      </c>
      <c r="N16" s="106">
        <f t="shared" si="1"/>
        <v>7.7889925728432674</v>
      </c>
      <c r="O16" s="109">
        <v>4</v>
      </c>
      <c r="P16" s="42">
        <f t="shared" si="4"/>
        <v>7.6175966482574756E-2</v>
      </c>
      <c r="Q16" s="41">
        <v>1030</v>
      </c>
      <c r="R16" s="62">
        <f t="shared" si="5"/>
        <v>19.615311369262997</v>
      </c>
      <c r="S16" s="84">
        <v>4</v>
      </c>
      <c r="T16" s="85">
        <f t="shared" si="6"/>
        <v>7.6175966482574756E-2</v>
      </c>
      <c r="U16" s="203"/>
    </row>
    <row r="17" spans="1:23">
      <c r="A17" s="579" t="s">
        <v>412</v>
      </c>
      <c r="B17" s="36">
        <v>5175</v>
      </c>
      <c r="C17" s="31">
        <v>52</v>
      </c>
      <c r="D17" s="597">
        <f t="shared" si="2"/>
        <v>1.0048309178743962</v>
      </c>
      <c r="E17" s="31">
        <v>1331</v>
      </c>
      <c r="F17" s="61">
        <f t="shared" ref="F17:F23" si="8">SUM(E17/B17)*100</f>
        <v>25.719806763285025</v>
      </c>
      <c r="G17" s="4376">
        <v>0</v>
      </c>
      <c r="H17" s="4377"/>
      <c r="I17" s="4377"/>
      <c r="J17" s="32">
        <f t="shared" si="0"/>
        <v>0</v>
      </c>
      <c r="K17" s="34">
        <v>2359</v>
      </c>
      <c r="L17" s="105">
        <f t="shared" si="3"/>
        <v>45.584541062801932</v>
      </c>
      <c r="M17" s="31">
        <v>401</v>
      </c>
      <c r="N17" s="105">
        <f t="shared" si="1"/>
        <v>7.7487922705314016</v>
      </c>
      <c r="O17" s="110">
        <v>4</v>
      </c>
      <c r="P17" s="32">
        <f t="shared" si="4"/>
        <v>7.7294685990338161E-2</v>
      </c>
      <c r="Q17" s="31">
        <v>1024</v>
      </c>
      <c r="R17" s="61">
        <f t="shared" si="5"/>
        <v>19.787439613526569</v>
      </c>
      <c r="S17" s="82">
        <v>4</v>
      </c>
      <c r="T17" s="37">
        <f t="shared" si="6"/>
        <v>7.7294685990338161E-2</v>
      </c>
      <c r="U17" s="203"/>
    </row>
    <row r="18" spans="1:23">
      <c r="A18" s="579" t="s">
        <v>207</v>
      </c>
      <c r="B18" s="36">
        <v>5175</v>
      </c>
      <c r="C18" s="31">
        <v>50</v>
      </c>
      <c r="D18" s="597">
        <f t="shared" si="2"/>
        <v>0.96618357487922701</v>
      </c>
      <c r="E18" s="31">
        <v>1336</v>
      </c>
      <c r="F18" s="61">
        <f t="shared" si="8"/>
        <v>25.816425120772944</v>
      </c>
      <c r="G18" s="4376">
        <v>0</v>
      </c>
      <c r="H18" s="4377"/>
      <c r="I18" s="4377"/>
      <c r="J18" s="32">
        <f t="shared" si="0"/>
        <v>0</v>
      </c>
      <c r="K18" s="34">
        <v>2360</v>
      </c>
      <c r="L18" s="105">
        <f t="shared" si="3"/>
        <v>45.603864734299513</v>
      </c>
      <c r="M18" s="31">
        <v>397</v>
      </c>
      <c r="N18" s="105">
        <f t="shared" si="1"/>
        <v>7.6714975845410622</v>
      </c>
      <c r="O18" s="110">
        <v>4</v>
      </c>
      <c r="P18" s="32">
        <f t="shared" si="4"/>
        <v>7.7294685990338161E-2</v>
      </c>
      <c r="Q18" s="31">
        <v>1023</v>
      </c>
      <c r="R18" s="61">
        <f t="shared" si="5"/>
        <v>19.768115942028984</v>
      </c>
      <c r="S18" s="82">
        <v>5</v>
      </c>
      <c r="T18" s="37">
        <f t="shared" si="6"/>
        <v>9.6618357487922704E-2</v>
      </c>
      <c r="U18" s="203"/>
    </row>
    <row r="19" spans="1:23">
      <c r="A19" s="579" t="s">
        <v>61</v>
      </c>
      <c r="B19" s="36">
        <v>5172</v>
      </c>
      <c r="C19" s="31">
        <v>36</v>
      </c>
      <c r="D19" s="597">
        <f t="shared" si="2"/>
        <v>0.6960556844547563</v>
      </c>
      <c r="E19" s="31">
        <v>1173</v>
      </c>
      <c r="F19" s="61">
        <f t="shared" si="8"/>
        <v>22.679814385150813</v>
      </c>
      <c r="G19" s="110">
        <v>0</v>
      </c>
      <c r="H19" s="32">
        <f t="shared" ref="H19:H35" si="9">(G19/B19)*100</f>
        <v>0</v>
      </c>
      <c r="I19" s="34">
        <v>16</v>
      </c>
      <c r="J19" s="32">
        <f t="shared" ref="J19:J35" si="10">(I19/B19)*100</f>
        <v>0.30935808197989173</v>
      </c>
      <c r="K19" s="34">
        <v>2363</v>
      </c>
      <c r="L19" s="105">
        <f t="shared" si="3"/>
        <v>45.688321732405257</v>
      </c>
      <c r="M19" s="31">
        <v>323</v>
      </c>
      <c r="N19" s="105">
        <f t="shared" si="1"/>
        <v>6.2451662799690641</v>
      </c>
      <c r="O19" s="110">
        <v>112</v>
      </c>
      <c r="P19" s="32">
        <f t="shared" si="4"/>
        <v>2.1655065738592421</v>
      </c>
      <c r="Q19" s="31">
        <v>1144</v>
      </c>
      <c r="R19" s="61">
        <f t="shared" si="5"/>
        <v>22.119102861562258</v>
      </c>
      <c r="S19" s="82">
        <v>5</v>
      </c>
      <c r="T19" s="37">
        <f t="shared" si="6"/>
        <v>9.6674400618716169E-2</v>
      </c>
      <c r="U19" s="203"/>
      <c r="V19" s="203"/>
      <c r="W19" s="472"/>
    </row>
    <row r="20" spans="1:23">
      <c r="A20" s="578" t="s">
        <v>547</v>
      </c>
      <c r="B20" s="46">
        <v>5148</v>
      </c>
      <c r="C20" s="41">
        <v>37</v>
      </c>
      <c r="D20" s="670">
        <f t="shared" si="2"/>
        <v>0.71872571872571867</v>
      </c>
      <c r="E20" s="41">
        <v>1159</v>
      </c>
      <c r="F20" s="62">
        <f t="shared" si="8"/>
        <v>22.513597513597514</v>
      </c>
      <c r="G20" s="109">
        <v>0</v>
      </c>
      <c r="H20" s="42">
        <f t="shared" si="9"/>
        <v>0</v>
      </c>
      <c r="I20" s="44">
        <v>16</v>
      </c>
      <c r="J20" s="42">
        <f t="shared" si="10"/>
        <v>0.31080031080031079</v>
      </c>
      <c r="K20" s="44">
        <v>2351</v>
      </c>
      <c r="L20" s="106">
        <f t="shared" si="3"/>
        <v>45.668220668220663</v>
      </c>
      <c r="M20" s="41">
        <v>322</v>
      </c>
      <c r="N20" s="106">
        <f t="shared" si="1"/>
        <v>6.2548562548562545</v>
      </c>
      <c r="O20" s="109">
        <v>110</v>
      </c>
      <c r="P20" s="42">
        <f t="shared" si="4"/>
        <v>2.1367521367521367</v>
      </c>
      <c r="Q20" s="41">
        <v>1148</v>
      </c>
      <c r="R20" s="62">
        <f t="shared" si="5"/>
        <v>22.299922299922301</v>
      </c>
      <c r="S20" s="84">
        <v>5</v>
      </c>
      <c r="T20" s="85">
        <f t="shared" si="6"/>
        <v>9.7125097125097121E-2</v>
      </c>
      <c r="U20" s="203"/>
      <c r="V20" s="203"/>
      <c r="W20" s="472"/>
    </row>
    <row r="21" spans="1:23">
      <c r="A21" s="579" t="s">
        <v>599</v>
      </c>
      <c r="B21" s="36">
        <v>5097</v>
      </c>
      <c r="C21" s="31">
        <v>33</v>
      </c>
      <c r="D21" s="597">
        <f t="shared" si="2"/>
        <v>0.64743967039434958</v>
      </c>
      <c r="E21" s="31">
        <v>1142</v>
      </c>
      <c r="F21" s="61">
        <f t="shared" si="8"/>
        <v>22.405336472434765</v>
      </c>
      <c r="G21" s="110">
        <v>0</v>
      </c>
      <c r="H21" s="105">
        <f t="shared" si="9"/>
        <v>0</v>
      </c>
      <c r="I21" s="110">
        <v>16</v>
      </c>
      <c r="J21" s="32">
        <f t="shared" si="10"/>
        <v>0.31391014322150285</v>
      </c>
      <c r="K21" s="110">
        <v>2320</v>
      </c>
      <c r="L21" s="105">
        <f t="shared" si="3"/>
        <v>45.516970767117911</v>
      </c>
      <c r="M21" s="31">
        <v>318</v>
      </c>
      <c r="N21" s="105">
        <f t="shared" si="1"/>
        <v>6.2389640965273694</v>
      </c>
      <c r="O21" s="110">
        <v>113</v>
      </c>
      <c r="P21" s="32">
        <f t="shared" si="4"/>
        <v>2.2169903865018639</v>
      </c>
      <c r="Q21" s="31">
        <v>1150</v>
      </c>
      <c r="R21" s="61">
        <f t="shared" si="5"/>
        <v>22.562291544045518</v>
      </c>
      <c r="S21" s="82">
        <v>5</v>
      </c>
      <c r="T21" s="37">
        <f t="shared" si="6"/>
        <v>9.809691975671965E-2</v>
      </c>
      <c r="U21" s="203"/>
      <c r="V21" s="203"/>
      <c r="W21" s="472"/>
    </row>
    <row r="22" spans="1:23">
      <c r="A22" s="579" t="s">
        <v>626</v>
      </c>
      <c r="B22" s="36">
        <v>5109</v>
      </c>
      <c r="C22" s="110">
        <v>33</v>
      </c>
      <c r="D22" s="163">
        <f t="shared" si="2"/>
        <v>0.64591896652965353</v>
      </c>
      <c r="E22" s="110">
        <v>1142</v>
      </c>
      <c r="F22" s="32">
        <f t="shared" si="8"/>
        <v>22.352710902329225</v>
      </c>
      <c r="G22" s="110">
        <v>0</v>
      </c>
      <c r="H22" s="32">
        <f t="shared" si="9"/>
        <v>0</v>
      </c>
      <c r="I22" s="110">
        <v>15</v>
      </c>
      <c r="J22" s="32">
        <f t="shared" si="10"/>
        <v>0.29359953024075158</v>
      </c>
      <c r="K22" s="110">
        <v>2329</v>
      </c>
      <c r="L22" s="105">
        <f t="shared" si="3"/>
        <v>45.5862203953807</v>
      </c>
      <c r="M22" s="31">
        <v>316</v>
      </c>
      <c r="N22" s="105">
        <f t="shared" si="1"/>
        <v>6.185163437071834</v>
      </c>
      <c r="O22" s="31">
        <v>110</v>
      </c>
      <c r="P22" s="105">
        <f t="shared" si="4"/>
        <v>2.1530632217655117</v>
      </c>
      <c r="Q22" s="110">
        <v>1158</v>
      </c>
      <c r="R22" s="32">
        <f t="shared" si="5"/>
        <v>22.665883734586025</v>
      </c>
      <c r="S22" s="565">
        <v>6</v>
      </c>
      <c r="T22" s="102">
        <f t="shared" si="6"/>
        <v>0.11743981209630064</v>
      </c>
      <c r="U22" s="203"/>
      <c r="V22" s="825"/>
      <c r="W22" s="472"/>
    </row>
    <row r="23" spans="1:23">
      <c r="A23" s="579" t="s">
        <v>638</v>
      </c>
      <c r="B23" s="36">
        <v>5082</v>
      </c>
      <c r="C23" s="110">
        <v>33</v>
      </c>
      <c r="D23" s="597">
        <f t="shared" si="2"/>
        <v>0.64935064935064934</v>
      </c>
      <c r="E23" s="110">
        <v>1134</v>
      </c>
      <c r="F23" s="32">
        <f t="shared" si="8"/>
        <v>22.314049586776861</v>
      </c>
      <c r="G23" s="34">
        <v>0</v>
      </c>
      <c r="H23" s="32">
        <f t="shared" si="9"/>
        <v>0</v>
      </c>
      <c r="I23" s="34">
        <v>15</v>
      </c>
      <c r="J23" s="32">
        <f t="shared" si="10"/>
        <v>0.29515938606847697</v>
      </c>
      <c r="K23" s="110">
        <v>2316</v>
      </c>
      <c r="L23" s="105">
        <f t="shared" si="3"/>
        <v>45.57260920897285</v>
      </c>
      <c r="M23" s="31">
        <v>314</v>
      </c>
      <c r="N23" s="105">
        <f t="shared" si="1"/>
        <v>6.1786698150334516</v>
      </c>
      <c r="O23" s="31">
        <v>110</v>
      </c>
      <c r="P23" s="105">
        <f t="shared" si="4"/>
        <v>2.1645021645021645</v>
      </c>
      <c r="Q23" s="110">
        <v>1155</v>
      </c>
      <c r="R23" s="32">
        <f t="shared" si="5"/>
        <v>22.727272727272727</v>
      </c>
      <c r="S23" s="565">
        <v>5</v>
      </c>
      <c r="T23" s="102">
        <f t="shared" si="6"/>
        <v>9.8386462022825666E-2</v>
      </c>
      <c r="U23" s="203"/>
      <c r="V23" s="825"/>
      <c r="W23" s="472"/>
    </row>
    <row r="24" spans="1:23">
      <c r="A24" s="578" t="s">
        <v>639</v>
      </c>
      <c r="B24" s="46">
        <v>5074</v>
      </c>
      <c r="C24" s="109">
        <v>33</v>
      </c>
      <c r="D24" s="670">
        <f t="shared" ref="D24:D35" si="11">SUM(C24/B24)*100</f>
        <v>0.65037445802128502</v>
      </c>
      <c r="E24" s="41">
        <v>1137</v>
      </c>
      <c r="F24" s="87">
        <f t="shared" ref="F24:F35" si="12">SUM(E24/B24)*100</f>
        <v>22.408356326369727</v>
      </c>
      <c r="G24" s="44">
        <v>0</v>
      </c>
      <c r="H24" s="42">
        <f t="shared" si="9"/>
        <v>0</v>
      </c>
      <c r="I24" s="44">
        <v>15</v>
      </c>
      <c r="J24" s="42">
        <f t="shared" si="10"/>
        <v>0.29562475364603863</v>
      </c>
      <c r="K24" s="109">
        <v>2315</v>
      </c>
      <c r="L24" s="106">
        <f t="shared" ref="L24:L35" si="13">SUM(K24/B24)*100</f>
        <v>45.624753646038627</v>
      </c>
      <c r="M24" s="41">
        <v>310</v>
      </c>
      <c r="N24" s="106">
        <f t="shared" ref="N24:N35" si="14">SUM(M24/B24)*100</f>
        <v>6.1095782420181317</v>
      </c>
      <c r="O24" s="41">
        <v>111</v>
      </c>
      <c r="P24" s="106">
        <f t="shared" ref="P24:P35" si="15">SUM(O24/B24)*100</f>
        <v>2.187623176980686</v>
      </c>
      <c r="Q24" s="41">
        <v>1152</v>
      </c>
      <c r="R24" s="62">
        <f t="shared" ref="R24:R35" si="16">SUM(Q24/B24)*100</f>
        <v>22.703981080015765</v>
      </c>
      <c r="S24" s="41">
        <v>1</v>
      </c>
      <c r="T24" s="85">
        <f t="shared" ref="T24:T35" si="17">SUM(S24/B24)*100</f>
        <v>1.9708316909735908E-2</v>
      </c>
      <c r="U24" s="203"/>
      <c r="V24" s="825"/>
      <c r="W24" s="472"/>
    </row>
    <row r="25" spans="1:23">
      <c r="A25" s="658" t="s">
        <v>689</v>
      </c>
      <c r="B25" s="1522">
        <v>5005</v>
      </c>
      <c r="C25" s="172">
        <v>32</v>
      </c>
      <c r="D25" s="598">
        <f t="shared" si="11"/>
        <v>0.63936063936063936</v>
      </c>
      <c r="E25" s="104">
        <v>1133</v>
      </c>
      <c r="F25" s="653">
        <f t="shared" si="12"/>
        <v>22.637362637362639</v>
      </c>
      <c r="G25" s="174">
        <v>0</v>
      </c>
      <c r="H25" s="155">
        <f t="shared" si="9"/>
        <v>0</v>
      </c>
      <c r="I25" s="174">
        <v>15</v>
      </c>
      <c r="J25" s="155">
        <f t="shared" si="10"/>
        <v>0.29970029970029971</v>
      </c>
      <c r="K25" s="172">
        <v>2258</v>
      </c>
      <c r="L25" s="155">
        <f t="shared" si="13"/>
        <v>45.114885114885119</v>
      </c>
      <c r="M25" s="104">
        <v>308</v>
      </c>
      <c r="N25" s="155">
        <f t="shared" si="14"/>
        <v>6.1538461538461542</v>
      </c>
      <c r="O25" s="104">
        <v>113</v>
      </c>
      <c r="P25" s="107">
        <f t="shared" si="15"/>
        <v>2.2577422577422577</v>
      </c>
      <c r="Q25" s="104">
        <v>1146</v>
      </c>
      <c r="R25" s="656">
        <f t="shared" si="16"/>
        <v>22.897102897102897</v>
      </c>
      <c r="S25" s="104">
        <v>0</v>
      </c>
      <c r="T25" s="161">
        <f t="shared" si="17"/>
        <v>0</v>
      </c>
      <c r="U25" s="203"/>
      <c r="V25" s="825"/>
      <c r="W25" s="472"/>
    </row>
    <row r="26" spans="1:23">
      <c r="A26" s="425" t="s">
        <v>707</v>
      </c>
      <c r="B26" s="36">
        <v>5009</v>
      </c>
      <c r="C26" s="110">
        <v>33</v>
      </c>
      <c r="D26" s="597">
        <f t="shared" si="11"/>
        <v>0.65881413455779603</v>
      </c>
      <c r="E26" s="31">
        <v>1132</v>
      </c>
      <c r="F26" s="81">
        <f t="shared" si="12"/>
        <v>22.599321221800757</v>
      </c>
      <c r="G26" s="34">
        <v>0</v>
      </c>
      <c r="H26" s="32">
        <f>(G26/B26)*100</f>
        <v>0</v>
      </c>
      <c r="I26" s="34">
        <v>15</v>
      </c>
      <c r="J26" s="32">
        <f>(I26/B26)*100</f>
        <v>0.29946097025354362</v>
      </c>
      <c r="K26" s="110">
        <v>2259</v>
      </c>
      <c r="L26" s="32">
        <f t="shared" si="13"/>
        <v>45.098822120183669</v>
      </c>
      <c r="M26" s="31">
        <v>309</v>
      </c>
      <c r="N26" s="32">
        <f t="shared" si="14"/>
        <v>6.1688959872229985</v>
      </c>
      <c r="O26" s="31">
        <v>114</v>
      </c>
      <c r="P26" s="105">
        <f t="shared" si="15"/>
        <v>2.2759033739269312</v>
      </c>
      <c r="Q26" s="31">
        <v>1147</v>
      </c>
      <c r="R26" s="61">
        <f t="shared" si="16"/>
        <v>22.898782192054302</v>
      </c>
      <c r="S26" s="82">
        <v>0</v>
      </c>
      <c r="T26" s="37">
        <f t="shared" si="17"/>
        <v>0</v>
      </c>
      <c r="U26" s="203"/>
      <c r="V26" s="825"/>
      <c r="W26" s="472"/>
    </row>
    <row r="27" spans="1:23">
      <c r="A27" s="425" t="s">
        <v>708</v>
      </c>
      <c r="B27" s="36">
        <v>5012</v>
      </c>
      <c r="C27" s="110">
        <v>33</v>
      </c>
      <c r="D27" s="597">
        <f t="shared" si="11"/>
        <v>0.65841979249800486</v>
      </c>
      <c r="E27" s="31">
        <v>1111</v>
      </c>
      <c r="F27" s="81">
        <f t="shared" si="12"/>
        <v>22.166799680766161</v>
      </c>
      <c r="G27" s="34">
        <v>0</v>
      </c>
      <c r="H27" s="32">
        <f>(G27/B27)*100</f>
        <v>0</v>
      </c>
      <c r="I27" s="34">
        <v>15</v>
      </c>
      <c r="J27" s="32">
        <f>(I27/B27)*100</f>
        <v>0.29928172386272944</v>
      </c>
      <c r="K27" s="110">
        <v>2269</v>
      </c>
      <c r="L27" s="32">
        <f t="shared" si="13"/>
        <v>45.271348762968877</v>
      </c>
      <c r="M27" s="31">
        <v>308</v>
      </c>
      <c r="N27" s="32">
        <f t="shared" si="14"/>
        <v>6.1452513966480442</v>
      </c>
      <c r="O27" s="31">
        <v>112</v>
      </c>
      <c r="P27" s="105">
        <f t="shared" si="15"/>
        <v>2.2346368715083798</v>
      </c>
      <c r="Q27" s="31">
        <v>1163</v>
      </c>
      <c r="R27" s="61">
        <f t="shared" si="16"/>
        <v>23.204309656823625</v>
      </c>
      <c r="S27" s="82">
        <v>1</v>
      </c>
      <c r="T27" s="37">
        <f t="shared" si="17"/>
        <v>1.9952114924181964E-2</v>
      </c>
      <c r="U27" s="203"/>
      <c r="V27" s="825"/>
      <c r="W27" s="472"/>
    </row>
    <row r="28" spans="1:23" s="140" customFormat="1" ht="12.2" customHeight="1">
      <c r="A28" s="1703" t="s">
        <v>709</v>
      </c>
      <c r="B28" s="43">
        <v>4992</v>
      </c>
      <c r="C28" s="41">
        <v>33</v>
      </c>
      <c r="D28" s="83">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4">
        <v>0</v>
      </c>
      <c r="T28" s="1844">
        <f t="shared" si="17"/>
        <v>0</v>
      </c>
    </row>
    <row r="29" spans="1:23" s="140" customFormat="1" ht="12.2" customHeight="1">
      <c r="A29" s="658" t="s">
        <v>725</v>
      </c>
      <c r="B29" s="1522">
        <v>4945</v>
      </c>
      <c r="C29" s="1907">
        <v>33</v>
      </c>
      <c r="D29" s="598">
        <f t="shared" si="11"/>
        <v>0.66734074823053591</v>
      </c>
      <c r="E29" s="104">
        <v>1093</v>
      </c>
      <c r="F29" s="1903">
        <f t="shared" si="12"/>
        <v>22.10313447927199</v>
      </c>
      <c r="G29" s="1908">
        <v>0</v>
      </c>
      <c r="H29" s="155">
        <f t="shared" si="9"/>
        <v>0</v>
      </c>
      <c r="I29" s="1908">
        <v>15</v>
      </c>
      <c r="J29" s="155">
        <f t="shared" si="10"/>
        <v>0.30333670374115268</v>
      </c>
      <c r="K29" s="1907">
        <v>2216</v>
      </c>
      <c r="L29" s="155">
        <f t="shared" si="13"/>
        <v>44.812942366026284</v>
      </c>
      <c r="M29" s="104">
        <v>309</v>
      </c>
      <c r="N29" s="155">
        <f t="shared" si="14"/>
        <v>6.248736097067745</v>
      </c>
      <c r="O29" s="104">
        <v>111</v>
      </c>
      <c r="P29" s="1899">
        <f t="shared" si="15"/>
        <v>2.2446916076845298</v>
      </c>
      <c r="Q29" s="104">
        <v>1165</v>
      </c>
      <c r="R29" s="1900">
        <f t="shared" si="16"/>
        <v>23.559150657229523</v>
      </c>
      <c r="S29" s="104">
        <v>3</v>
      </c>
      <c r="T29" s="161">
        <f t="shared" si="17"/>
        <v>6.0667340748230533E-2</v>
      </c>
    </row>
    <row r="30" spans="1:23" s="140" customFormat="1" ht="12.2" customHeight="1">
      <c r="A30" s="425" t="s">
        <v>726</v>
      </c>
      <c r="B30" s="36">
        <v>4930</v>
      </c>
      <c r="C30" s="1909">
        <v>34</v>
      </c>
      <c r="D30" s="597">
        <f t="shared" si="11"/>
        <v>0.68965517241379315</v>
      </c>
      <c r="E30" s="31">
        <v>1081</v>
      </c>
      <c r="F30" s="1902">
        <f t="shared" si="12"/>
        <v>21.926977687626774</v>
      </c>
      <c r="G30" s="1910">
        <v>0</v>
      </c>
      <c r="H30" s="32">
        <f t="shared" si="9"/>
        <v>0</v>
      </c>
      <c r="I30" s="1910">
        <v>15</v>
      </c>
      <c r="J30" s="32">
        <f t="shared" si="10"/>
        <v>0.3042596348884381</v>
      </c>
      <c r="K30" s="1909">
        <v>2212</v>
      </c>
      <c r="L30" s="32">
        <f t="shared" si="13"/>
        <v>44.868154158215013</v>
      </c>
      <c r="M30" s="31">
        <v>307</v>
      </c>
      <c r="N30" s="32">
        <f t="shared" si="14"/>
        <v>6.2271805273833669</v>
      </c>
      <c r="O30" s="31">
        <v>112</v>
      </c>
      <c r="P30" s="1897">
        <f t="shared" si="15"/>
        <v>2.2718052738336714</v>
      </c>
      <c r="Q30" s="31">
        <v>1169</v>
      </c>
      <c r="R30" s="1898">
        <f t="shared" si="16"/>
        <v>23.711967545638945</v>
      </c>
      <c r="S30" s="82">
        <v>0</v>
      </c>
      <c r="T30" s="1911">
        <f t="shared" si="17"/>
        <v>0</v>
      </c>
    </row>
    <row r="31" spans="1:23" s="140" customFormat="1" ht="13.5" customHeight="1">
      <c r="A31" s="425" t="s">
        <v>727</v>
      </c>
      <c r="B31" s="36">
        <v>4906</v>
      </c>
      <c r="C31" s="1909">
        <v>34</v>
      </c>
      <c r="D31" s="597">
        <f t="shared" si="11"/>
        <v>0.69302894415002037</v>
      </c>
      <c r="E31" s="31">
        <v>1073</v>
      </c>
      <c r="F31" s="1902">
        <f t="shared" si="12"/>
        <v>21.871178149205058</v>
      </c>
      <c r="G31" s="1910">
        <v>0</v>
      </c>
      <c r="H31" s="32">
        <f t="shared" si="9"/>
        <v>0</v>
      </c>
      <c r="I31" s="1910">
        <v>15</v>
      </c>
      <c r="J31" s="32">
        <f t="shared" si="10"/>
        <v>0.30574806359559725</v>
      </c>
      <c r="K31" s="1909">
        <v>2200</v>
      </c>
      <c r="L31" s="32">
        <f t="shared" si="13"/>
        <v>44.843049327354265</v>
      </c>
      <c r="M31" s="31">
        <v>307</v>
      </c>
      <c r="N31" s="32">
        <f t="shared" si="14"/>
        <v>6.2576437015898909</v>
      </c>
      <c r="O31" s="31">
        <v>109</v>
      </c>
      <c r="P31" s="1897">
        <f t="shared" si="15"/>
        <v>2.2217692621280065</v>
      </c>
      <c r="Q31" s="31">
        <v>1166</v>
      </c>
      <c r="R31" s="1898">
        <f t="shared" si="16"/>
        <v>23.766816143497756</v>
      </c>
      <c r="S31" s="82">
        <v>2</v>
      </c>
      <c r="T31" s="1911">
        <f t="shared" si="17"/>
        <v>4.0766408479412965E-2</v>
      </c>
    </row>
    <row r="32" spans="1:23" s="140" customFormat="1" ht="13.5" customHeight="1">
      <c r="A32" s="1703" t="s">
        <v>728</v>
      </c>
      <c r="B32" s="43">
        <v>4858</v>
      </c>
      <c r="C32" s="41">
        <v>33</v>
      </c>
      <c r="D32" s="83">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4">
        <v>0</v>
      </c>
      <c r="T32" s="1976">
        <f t="shared" si="17"/>
        <v>0</v>
      </c>
    </row>
    <row r="33" spans="1:23" s="140" customFormat="1" ht="13.5" customHeight="1">
      <c r="A33" s="658" t="s">
        <v>765</v>
      </c>
      <c r="B33" s="1522">
        <v>4787</v>
      </c>
      <c r="C33" s="2012">
        <v>32</v>
      </c>
      <c r="D33" s="598">
        <f t="shared" si="11"/>
        <v>0.66847712554836014</v>
      </c>
      <c r="E33" s="104">
        <v>1045</v>
      </c>
      <c r="F33" s="2010">
        <f t="shared" si="12"/>
        <v>21.829956131188634</v>
      </c>
      <c r="G33" s="2013">
        <v>0</v>
      </c>
      <c r="H33" s="155">
        <f t="shared" si="9"/>
        <v>0</v>
      </c>
      <c r="I33" s="2013">
        <v>15</v>
      </c>
      <c r="J33" s="155">
        <f t="shared" si="10"/>
        <v>0.31334865260079381</v>
      </c>
      <c r="K33" s="2012">
        <v>2130</v>
      </c>
      <c r="L33" s="155">
        <f t="shared" si="13"/>
        <v>44.49550866931272</v>
      </c>
      <c r="M33" s="104">
        <v>300</v>
      </c>
      <c r="N33" s="155">
        <f t="shared" si="14"/>
        <v>6.2669730520158771</v>
      </c>
      <c r="O33" s="104">
        <v>106</v>
      </c>
      <c r="P33" s="2007">
        <f t="shared" si="15"/>
        <v>2.214330478378943</v>
      </c>
      <c r="Q33" s="104">
        <v>1158</v>
      </c>
      <c r="R33" s="2008">
        <f t="shared" si="16"/>
        <v>24.190515980781282</v>
      </c>
      <c r="S33" s="104">
        <v>1</v>
      </c>
      <c r="T33" s="161">
        <f t="shared" si="17"/>
        <v>2.0889910173386254E-2</v>
      </c>
    </row>
    <row r="34" spans="1:23" s="140" customFormat="1" ht="13.5" customHeight="1">
      <c r="A34" s="425" t="s">
        <v>769</v>
      </c>
      <c r="B34" s="36">
        <v>4776</v>
      </c>
      <c r="C34" s="2014">
        <v>33</v>
      </c>
      <c r="D34" s="597">
        <f t="shared" si="11"/>
        <v>0.69095477386934678</v>
      </c>
      <c r="E34" s="31">
        <v>1045</v>
      </c>
      <c r="F34" s="2009">
        <f t="shared" si="12"/>
        <v>21.880234505862646</v>
      </c>
      <c r="G34" s="2015">
        <v>0</v>
      </c>
      <c r="H34" s="32">
        <f t="shared" si="9"/>
        <v>0</v>
      </c>
      <c r="I34" s="2015">
        <v>15</v>
      </c>
      <c r="J34" s="32">
        <f t="shared" si="10"/>
        <v>0.314070351758794</v>
      </c>
      <c r="K34" s="2014">
        <v>2119</v>
      </c>
      <c r="L34" s="32">
        <f t="shared" si="13"/>
        <v>44.367671691792296</v>
      </c>
      <c r="M34" s="31">
        <v>301</v>
      </c>
      <c r="N34" s="32">
        <f t="shared" si="14"/>
        <v>6.3023450586264653</v>
      </c>
      <c r="O34" s="31">
        <v>104</v>
      </c>
      <c r="P34" s="2005">
        <f t="shared" si="15"/>
        <v>2.1775544388609713</v>
      </c>
      <c r="Q34" s="31">
        <v>1159</v>
      </c>
      <c r="R34" s="2006">
        <f t="shared" si="16"/>
        <v>24.26716917922948</v>
      </c>
      <c r="S34" s="82">
        <v>0</v>
      </c>
      <c r="T34" s="2016">
        <f t="shared" si="17"/>
        <v>0</v>
      </c>
    </row>
    <row r="35" spans="1:23" s="140" customFormat="1" ht="13.5" customHeight="1">
      <c r="A35" s="425" t="s">
        <v>755</v>
      </c>
      <c r="B35" s="36">
        <v>4769</v>
      </c>
      <c r="C35" s="2041">
        <v>34</v>
      </c>
      <c r="D35" s="597">
        <f t="shared" si="11"/>
        <v>0.71293772279303835</v>
      </c>
      <c r="E35" s="31">
        <v>1045</v>
      </c>
      <c r="F35" s="2039">
        <f t="shared" si="12"/>
        <v>21.91235059760956</v>
      </c>
      <c r="G35" s="2042">
        <v>0</v>
      </c>
      <c r="H35" s="32">
        <f t="shared" si="9"/>
        <v>0</v>
      </c>
      <c r="I35" s="2042">
        <v>16</v>
      </c>
      <c r="J35" s="32">
        <f t="shared" si="10"/>
        <v>0.33550010484378279</v>
      </c>
      <c r="K35" s="2041">
        <v>2108</v>
      </c>
      <c r="L35" s="32">
        <f t="shared" si="13"/>
        <v>44.202138813168382</v>
      </c>
      <c r="M35" s="31">
        <v>302</v>
      </c>
      <c r="N35" s="32">
        <f t="shared" si="14"/>
        <v>6.3325644789264004</v>
      </c>
      <c r="O35" s="31">
        <v>102</v>
      </c>
      <c r="P35" s="2037">
        <f t="shared" si="15"/>
        <v>2.1388131683791149</v>
      </c>
      <c r="Q35" s="31">
        <v>1161</v>
      </c>
      <c r="R35" s="2038">
        <f t="shared" si="16"/>
        <v>24.344726357726987</v>
      </c>
      <c r="S35" s="82">
        <v>1</v>
      </c>
      <c r="T35" s="2043">
        <f t="shared" si="17"/>
        <v>2.0968756552736424E-2</v>
      </c>
    </row>
    <row r="36" spans="1:23" s="140" customFormat="1" ht="13.5" customHeight="1">
      <c r="A36" s="1703" t="s">
        <v>770</v>
      </c>
      <c r="B36" s="46">
        <v>4740</v>
      </c>
      <c r="C36" s="2089">
        <v>33</v>
      </c>
      <c r="D36" s="670">
        <f t="shared" ref="D36:D40" si="18">SUM(C36/B36)*100</f>
        <v>0.69620253164556956</v>
      </c>
      <c r="E36" s="41">
        <v>1036</v>
      </c>
      <c r="F36" s="2084">
        <f t="shared" ref="F36:F40" si="19">SUM(E36/B36)*100</f>
        <v>21.856540084388186</v>
      </c>
      <c r="G36" s="2090">
        <v>0</v>
      </c>
      <c r="H36" s="42">
        <f t="shared" ref="H36:H40" si="20">(G36/B36)*100</f>
        <v>0</v>
      </c>
      <c r="I36" s="2090">
        <v>15</v>
      </c>
      <c r="J36" s="42">
        <f t="shared" ref="J36:J40" si="21">(I36/B36)*100</f>
        <v>0.31645569620253167</v>
      </c>
      <c r="K36" s="2089">
        <v>2085</v>
      </c>
      <c r="L36" s="42">
        <f t="shared" ref="L36:L40" si="22">SUM(K36/B36)*100</f>
        <v>43.9873417721519</v>
      </c>
      <c r="M36" s="41">
        <v>303</v>
      </c>
      <c r="N36" s="42">
        <f t="shared" ref="N36:N40" si="23">SUM(M36/B36)*100</f>
        <v>6.3924050632911387</v>
      </c>
      <c r="O36" s="41">
        <v>100</v>
      </c>
      <c r="P36" s="2082">
        <f t="shared" ref="P36:P40" si="24">SUM(O36/B36)*100</f>
        <v>2.109704641350211</v>
      </c>
      <c r="Q36" s="41">
        <v>1168</v>
      </c>
      <c r="R36" s="2080">
        <f t="shared" ref="R36:R40" si="25">SUM(Q36/B36)*100</f>
        <v>24.641350210970465</v>
      </c>
      <c r="S36" s="84">
        <v>0</v>
      </c>
      <c r="T36" s="2091">
        <f t="shared" ref="T36:T40" si="26">SUM(S36/B36)*100</f>
        <v>0</v>
      </c>
    </row>
    <row r="37" spans="1:23" s="140" customFormat="1" ht="13.5" customHeight="1">
      <c r="A37" s="425" t="s">
        <v>792</v>
      </c>
      <c r="B37" s="36">
        <v>4674</v>
      </c>
      <c r="C37" s="2087">
        <v>34</v>
      </c>
      <c r="D37" s="597">
        <f t="shared" si="18"/>
        <v>0.72742832691484804</v>
      </c>
      <c r="E37" s="31">
        <v>1019</v>
      </c>
      <c r="F37" s="2083">
        <f t="shared" si="19"/>
        <v>21.80145485665383</v>
      </c>
      <c r="G37" s="2088">
        <v>0</v>
      </c>
      <c r="H37" s="32">
        <f t="shared" si="20"/>
        <v>0</v>
      </c>
      <c r="I37" s="2088">
        <v>15</v>
      </c>
      <c r="J37" s="32">
        <f t="shared" si="21"/>
        <v>0.3209242618741977</v>
      </c>
      <c r="K37" s="2087">
        <v>2055</v>
      </c>
      <c r="L37" s="32">
        <f t="shared" si="22"/>
        <v>43.966623876765084</v>
      </c>
      <c r="M37" s="31">
        <v>301</v>
      </c>
      <c r="N37" s="32">
        <f t="shared" si="23"/>
        <v>6.4398801882755663</v>
      </c>
      <c r="O37" s="31">
        <v>100</v>
      </c>
      <c r="P37" s="2081">
        <f t="shared" si="24"/>
        <v>2.1394950791613181</v>
      </c>
      <c r="Q37" s="31">
        <v>1150</v>
      </c>
      <c r="R37" s="2079">
        <f t="shared" si="25"/>
        <v>24.604193410355158</v>
      </c>
      <c r="S37" s="82">
        <v>0</v>
      </c>
      <c r="T37" s="2092">
        <f t="shared" si="26"/>
        <v>0</v>
      </c>
    </row>
    <row r="38" spans="1:23" s="140" customFormat="1" ht="13.5" customHeight="1">
      <c r="A38" s="425" t="s">
        <v>798</v>
      </c>
      <c r="B38" s="36">
        <v>4674</v>
      </c>
      <c r="C38" s="2114">
        <v>35</v>
      </c>
      <c r="D38" s="597">
        <f t="shared" si="18"/>
        <v>0.74882327770646129</v>
      </c>
      <c r="E38" s="31">
        <v>1020</v>
      </c>
      <c r="F38" s="2112">
        <f t="shared" si="19"/>
        <v>21.822849807445444</v>
      </c>
      <c r="G38" s="2115">
        <v>0</v>
      </c>
      <c r="H38" s="32">
        <f t="shared" si="20"/>
        <v>0</v>
      </c>
      <c r="I38" s="2115">
        <v>15</v>
      </c>
      <c r="J38" s="32">
        <f t="shared" si="21"/>
        <v>0.3209242618741977</v>
      </c>
      <c r="K38" s="2114">
        <v>2045</v>
      </c>
      <c r="L38" s="32">
        <f t="shared" si="22"/>
        <v>43.752674368848957</v>
      </c>
      <c r="M38" s="31">
        <v>304</v>
      </c>
      <c r="N38" s="32">
        <f t="shared" si="23"/>
        <v>6.5040650406504072</v>
      </c>
      <c r="O38" s="31">
        <v>103</v>
      </c>
      <c r="P38" s="2110">
        <f t="shared" si="24"/>
        <v>2.2036799315361573</v>
      </c>
      <c r="Q38" s="31">
        <v>1152</v>
      </c>
      <c r="R38" s="2111">
        <f t="shared" si="25"/>
        <v>24.646983311938385</v>
      </c>
      <c r="S38" s="82">
        <v>0</v>
      </c>
      <c r="T38" s="2116">
        <f t="shared" si="26"/>
        <v>0</v>
      </c>
    </row>
    <row r="39" spans="1:23" s="140" customFormat="1" ht="13.5" customHeight="1">
      <c r="A39" s="425" t="s">
        <v>787</v>
      </c>
      <c r="B39" s="36">
        <v>4673</v>
      </c>
      <c r="C39" s="31">
        <v>35</v>
      </c>
      <c r="D39" s="163">
        <f t="shared" si="18"/>
        <v>0.74898352236250809</v>
      </c>
      <c r="E39" s="31">
        <v>1017</v>
      </c>
      <c r="F39" s="32">
        <f t="shared" si="19"/>
        <v>21.763321206933448</v>
      </c>
      <c r="G39" s="2165">
        <v>0</v>
      </c>
      <c r="H39" s="32">
        <f t="shared" si="20"/>
        <v>0</v>
      </c>
      <c r="I39" s="31">
        <v>15</v>
      </c>
      <c r="J39" s="32">
        <f t="shared" si="21"/>
        <v>0.32099293815536056</v>
      </c>
      <c r="K39" s="31">
        <v>2037</v>
      </c>
      <c r="L39" s="32">
        <f t="shared" si="22"/>
        <v>43.590841001497964</v>
      </c>
      <c r="M39" s="31">
        <v>305</v>
      </c>
      <c r="N39" s="32">
        <f t="shared" si="23"/>
        <v>6.5268564091589987</v>
      </c>
      <c r="O39" s="31">
        <v>106</v>
      </c>
      <c r="P39" s="2163">
        <f t="shared" si="24"/>
        <v>2.2683500962978815</v>
      </c>
      <c r="Q39" s="31">
        <v>1158</v>
      </c>
      <c r="R39" s="2164">
        <f t="shared" si="25"/>
        <v>24.780654825593835</v>
      </c>
      <c r="S39" s="82">
        <v>0</v>
      </c>
      <c r="T39" s="2166">
        <f t="shared" si="26"/>
        <v>0</v>
      </c>
    </row>
    <row r="40" spans="1:23" s="140" customFormat="1" ht="13.5" customHeight="1">
      <c r="A40" s="1703" t="s">
        <v>799</v>
      </c>
      <c r="B40" s="46">
        <v>4643</v>
      </c>
      <c r="C40" s="2327">
        <v>33</v>
      </c>
      <c r="D40" s="670">
        <f t="shared" si="18"/>
        <v>0.71074736161964247</v>
      </c>
      <c r="E40" s="41">
        <v>1013</v>
      </c>
      <c r="F40" s="2325">
        <f t="shared" si="19"/>
        <v>21.817790221839328</v>
      </c>
      <c r="G40" s="2329">
        <v>0</v>
      </c>
      <c r="H40" s="42">
        <f t="shared" si="20"/>
        <v>0</v>
      </c>
      <c r="I40" s="2329">
        <v>16</v>
      </c>
      <c r="J40" s="42">
        <f t="shared" si="21"/>
        <v>0.34460478139134182</v>
      </c>
      <c r="K40" s="2327">
        <v>2011</v>
      </c>
      <c r="L40" s="42">
        <f t="shared" si="22"/>
        <v>43.312513461124276</v>
      </c>
      <c r="M40" s="41">
        <v>305</v>
      </c>
      <c r="N40" s="42">
        <f t="shared" si="23"/>
        <v>6.5690286452724527</v>
      </c>
      <c r="O40" s="41">
        <v>104</v>
      </c>
      <c r="P40" s="2323">
        <f t="shared" si="24"/>
        <v>2.2399310790437217</v>
      </c>
      <c r="Q40" s="41">
        <v>1158</v>
      </c>
      <c r="R40" s="2324">
        <f t="shared" si="25"/>
        <v>24.940771053198361</v>
      </c>
      <c r="S40" s="84">
        <v>3</v>
      </c>
      <c r="T40" s="2328">
        <f t="shared" si="26"/>
        <v>6.4613396510876595E-2</v>
      </c>
    </row>
    <row r="41" spans="1:23" s="140" customFormat="1" ht="13.5" customHeight="1">
      <c r="A41" s="425" t="s">
        <v>825</v>
      </c>
      <c r="B41" s="36">
        <v>4598</v>
      </c>
      <c r="C41" s="2443">
        <v>32</v>
      </c>
      <c r="D41" s="597">
        <f t="shared" ref="D41" si="27">SUM(C41/B41)*100</f>
        <v>0.69595476294040892</v>
      </c>
      <c r="E41" s="31">
        <v>1007</v>
      </c>
      <c r="F41" s="2440">
        <f t="shared" ref="F41" si="28">SUM(E41/B41)*100</f>
        <v>21.900826446280991</v>
      </c>
      <c r="G41" s="2444">
        <v>0</v>
      </c>
      <c r="H41" s="32">
        <f t="shared" ref="H41:H48" si="29">(G41/B41)*100</f>
        <v>0</v>
      </c>
      <c r="I41" s="2444">
        <v>16</v>
      </c>
      <c r="J41" s="32">
        <f t="shared" ref="J41:J48" si="30">(I41/B41)*100</f>
        <v>0.34797738147020446</v>
      </c>
      <c r="K41" s="2443">
        <v>1977</v>
      </c>
      <c r="L41" s="32">
        <f t="shared" ref="L41:L45" si="31">SUM(K41/B41)*100</f>
        <v>42.996955197912136</v>
      </c>
      <c r="M41" s="31">
        <v>304</v>
      </c>
      <c r="N41" s="32">
        <f t="shared" ref="N41:N48" si="32">SUM(M41/B41)*100</f>
        <v>6.6115702479338845</v>
      </c>
      <c r="O41" s="31">
        <v>104</v>
      </c>
      <c r="P41" s="2439">
        <f t="shared" ref="P41:P48" si="33">SUM(O41/B41)*100</f>
        <v>2.2618529795563287</v>
      </c>
      <c r="Q41" s="31">
        <v>1158</v>
      </c>
      <c r="R41" s="2438">
        <f t="shared" ref="R41:R48" si="34">SUM(Q41/B41)*100</f>
        <v>25.184862983906047</v>
      </c>
      <c r="S41" s="82">
        <v>0</v>
      </c>
      <c r="T41" s="2445">
        <f t="shared" ref="T41:T48" si="35">SUM(S41/B41)*100</f>
        <v>0</v>
      </c>
    </row>
    <row r="42" spans="1:23" s="140" customFormat="1" ht="13.5" customHeight="1">
      <c r="A42" s="425" t="s">
        <v>829</v>
      </c>
      <c r="B42" s="36">
        <v>4597</v>
      </c>
      <c r="C42" s="2663">
        <v>31</v>
      </c>
      <c r="D42" s="597">
        <f t="shared" ref="D42:D48" si="36">SUM(C42/B42)*100</f>
        <v>0.67435283880791819</v>
      </c>
      <c r="E42" s="31">
        <v>1000</v>
      </c>
      <c r="F42" s="2661">
        <f t="shared" ref="F42:F45" si="37">SUM(E42/B42)*100</f>
        <v>21.75331738090059</v>
      </c>
      <c r="G42" s="2664">
        <v>0</v>
      </c>
      <c r="H42" s="2668">
        <f t="shared" si="29"/>
        <v>0</v>
      </c>
      <c r="I42" s="2664">
        <v>16</v>
      </c>
      <c r="J42" s="2668">
        <f t="shared" si="30"/>
        <v>0.34805307809440938</v>
      </c>
      <c r="K42" s="2663">
        <v>1982</v>
      </c>
      <c r="L42" s="2668">
        <f t="shared" si="31"/>
        <v>43.115075048944959</v>
      </c>
      <c r="M42" s="31">
        <v>305</v>
      </c>
      <c r="N42" s="2668">
        <f t="shared" si="32"/>
        <v>6.6347618011746796</v>
      </c>
      <c r="O42" s="31">
        <v>106</v>
      </c>
      <c r="P42" s="2658">
        <f t="shared" si="33"/>
        <v>2.3058516423754623</v>
      </c>
      <c r="Q42" s="31">
        <v>1157</v>
      </c>
      <c r="R42" s="2657">
        <f t="shared" si="34"/>
        <v>25.16858820970198</v>
      </c>
      <c r="S42" s="82">
        <v>0</v>
      </c>
      <c r="T42" s="2666">
        <f t="shared" si="35"/>
        <v>0</v>
      </c>
    </row>
    <row r="43" spans="1:23" s="140" customFormat="1" ht="13.5" customHeight="1">
      <c r="A43" s="425" t="s">
        <v>844</v>
      </c>
      <c r="B43" s="36">
        <v>4592</v>
      </c>
      <c r="C43" s="2663">
        <v>28</v>
      </c>
      <c r="D43" s="597">
        <f t="shared" si="36"/>
        <v>0.6097560975609756</v>
      </c>
      <c r="E43" s="31">
        <v>1005</v>
      </c>
      <c r="F43" s="2661">
        <f t="shared" si="37"/>
        <v>21.885888501742158</v>
      </c>
      <c r="G43" s="2664">
        <v>0</v>
      </c>
      <c r="H43" s="2668">
        <f t="shared" si="29"/>
        <v>0</v>
      </c>
      <c r="I43" s="2664">
        <v>16</v>
      </c>
      <c r="J43" s="2668">
        <f t="shared" si="30"/>
        <v>0.34843205574912894</v>
      </c>
      <c r="K43" s="2663">
        <v>1975</v>
      </c>
      <c r="L43" s="2668">
        <f t="shared" si="31"/>
        <v>43.009581881533101</v>
      </c>
      <c r="M43" s="31">
        <v>306</v>
      </c>
      <c r="N43" s="2668">
        <f t="shared" si="32"/>
        <v>6.6637630662020904</v>
      </c>
      <c r="O43" s="31">
        <v>104</v>
      </c>
      <c r="P43" s="2658">
        <f t="shared" si="33"/>
        <v>2.264808362369338</v>
      </c>
      <c r="Q43" s="31">
        <v>1158</v>
      </c>
      <c r="R43" s="2657">
        <f t="shared" si="34"/>
        <v>25.217770034843205</v>
      </c>
      <c r="S43" s="82">
        <v>0</v>
      </c>
      <c r="T43" s="2666">
        <f t="shared" si="35"/>
        <v>0</v>
      </c>
    </row>
    <row r="44" spans="1:23" s="140" customFormat="1" ht="13.5" customHeight="1">
      <c r="A44" s="1703" t="s">
        <v>845</v>
      </c>
      <c r="B44" s="46">
        <v>4554</v>
      </c>
      <c r="C44" s="2665">
        <v>27</v>
      </c>
      <c r="D44" s="670">
        <f t="shared" si="36"/>
        <v>0.59288537549407105</v>
      </c>
      <c r="E44" s="41">
        <v>987</v>
      </c>
      <c r="F44" s="2662">
        <f t="shared" si="37"/>
        <v>21.673254281949934</v>
      </c>
      <c r="G44" s="2669">
        <v>0</v>
      </c>
      <c r="H44" s="42">
        <f t="shared" si="29"/>
        <v>0</v>
      </c>
      <c r="I44" s="2669">
        <v>16</v>
      </c>
      <c r="J44" s="42">
        <f t="shared" si="30"/>
        <v>0.35133948177426438</v>
      </c>
      <c r="K44" s="2665">
        <v>1956</v>
      </c>
      <c r="L44" s="42">
        <f t="shared" si="31"/>
        <v>42.95125164690382</v>
      </c>
      <c r="M44" s="41">
        <v>306</v>
      </c>
      <c r="N44" s="42">
        <f t="shared" si="32"/>
        <v>6.7193675889328066</v>
      </c>
      <c r="O44" s="41">
        <v>110</v>
      </c>
      <c r="P44" s="2659">
        <f t="shared" si="33"/>
        <v>2.4154589371980677</v>
      </c>
      <c r="Q44" s="41">
        <v>1152</v>
      </c>
      <c r="R44" s="2660">
        <f t="shared" si="34"/>
        <v>25.296442687747035</v>
      </c>
      <c r="S44" s="84">
        <v>0</v>
      </c>
      <c r="T44" s="2667">
        <f t="shared" si="35"/>
        <v>0</v>
      </c>
    </row>
    <row r="45" spans="1:23" s="140" customFormat="1" ht="13.5" customHeight="1">
      <c r="A45" s="425" t="s">
        <v>846</v>
      </c>
      <c r="B45" s="36">
        <v>4500</v>
      </c>
      <c r="C45" s="2663">
        <v>28</v>
      </c>
      <c r="D45" s="597">
        <f t="shared" si="36"/>
        <v>0.62222222222222223</v>
      </c>
      <c r="E45" s="31">
        <v>971</v>
      </c>
      <c r="F45" s="2661">
        <f t="shared" si="37"/>
        <v>21.577777777777779</v>
      </c>
      <c r="G45" s="2664">
        <v>0</v>
      </c>
      <c r="H45" s="2668">
        <f t="shared" si="29"/>
        <v>0</v>
      </c>
      <c r="I45" s="2664">
        <v>16</v>
      </c>
      <c r="J45" s="2668">
        <f t="shared" si="30"/>
        <v>0.35555555555555557</v>
      </c>
      <c r="K45" s="2663">
        <v>1920</v>
      </c>
      <c r="L45" s="2668">
        <f t="shared" si="31"/>
        <v>42.666666666666671</v>
      </c>
      <c r="M45" s="31">
        <v>304</v>
      </c>
      <c r="N45" s="2668">
        <f t="shared" si="32"/>
        <v>6.7555555555555546</v>
      </c>
      <c r="O45" s="31">
        <v>110</v>
      </c>
      <c r="P45" s="2658">
        <f t="shared" si="33"/>
        <v>2.4444444444444446</v>
      </c>
      <c r="Q45" s="31">
        <v>1151</v>
      </c>
      <c r="R45" s="2657">
        <f t="shared" si="34"/>
        <v>25.577777777777776</v>
      </c>
      <c r="S45" s="82">
        <v>0</v>
      </c>
      <c r="T45" s="2666">
        <f t="shared" si="35"/>
        <v>0</v>
      </c>
    </row>
    <row r="46" spans="1:23" s="140" customFormat="1" ht="13.5" customHeight="1">
      <c r="A46" s="425" t="s">
        <v>868</v>
      </c>
      <c r="B46" s="36">
        <v>4505</v>
      </c>
      <c r="C46" s="2809">
        <v>30</v>
      </c>
      <c r="D46" s="597">
        <f t="shared" ref="D46" si="38">SUM(C46/B46)*100</f>
        <v>0.66592674805771357</v>
      </c>
      <c r="E46" s="31">
        <v>969</v>
      </c>
      <c r="F46" s="2808">
        <f t="shared" ref="F46:F51" si="39">SUM(E46/B46)*100</f>
        <v>21.509433962264151</v>
      </c>
      <c r="G46" s="2810">
        <v>0</v>
      </c>
      <c r="H46" s="2812">
        <f t="shared" ref="H46" si="40">(G46/B46)*100</f>
        <v>0</v>
      </c>
      <c r="I46" s="2810">
        <v>16</v>
      </c>
      <c r="J46" s="2812">
        <f t="shared" ref="J46" si="41">(I46/B46)*100</f>
        <v>0.35516093229744727</v>
      </c>
      <c r="K46" s="2809">
        <v>1907</v>
      </c>
      <c r="L46" s="2812">
        <f t="shared" ref="L46:L51" si="42">SUM(K46/B46)*100</f>
        <v>42.330743618202</v>
      </c>
      <c r="M46" s="31">
        <v>304</v>
      </c>
      <c r="N46" s="2812">
        <f t="shared" ref="N46" si="43">SUM(M46/B46)*100</f>
        <v>6.7480577136514981</v>
      </c>
      <c r="O46" s="31">
        <v>114</v>
      </c>
      <c r="P46" s="2806">
        <f t="shared" ref="P46" si="44">SUM(O46/B46)*100</f>
        <v>2.5305216426193118</v>
      </c>
      <c r="Q46" s="31">
        <v>1165</v>
      </c>
      <c r="R46" s="2807">
        <f t="shared" ref="R46" si="45">SUM(Q46/B46)*100</f>
        <v>25.86015538290788</v>
      </c>
      <c r="S46" s="82">
        <v>0</v>
      </c>
      <c r="T46" s="2811">
        <f t="shared" ref="T46" si="46">SUM(S46/B46)*100</f>
        <v>0</v>
      </c>
    </row>
    <row r="47" spans="1:23" s="140" customFormat="1" ht="13.5" customHeight="1">
      <c r="A47" s="425" t="s">
        <v>881</v>
      </c>
      <c r="B47" s="36">
        <v>4505</v>
      </c>
      <c r="C47" s="2889">
        <v>30</v>
      </c>
      <c r="D47" s="597">
        <f t="shared" si="36"/>
        <v>0.66592674805771357</v>
      </c>
      <c r="E47" s="31">
        <v>969</v>
      </c>
      <c r="F47" s="2888">
        <f t="shared" si="39"/>
        <v>21.509433962264151</v>
      </c>
      <c r="G47" s="2890">
        <v>0</v>
      </c>
      <c r="H47" s="2892">
        <f t="shared" si="29"/>
        <v>0</v>
      </c>
      <c r="I47" s="2890">
        <v>16</v>
      </c>
      <c r="J47" s="2892">
        <f t="shared" si="30"/>
        <v>0.35516093229744727</v>
      </c>
      <c r="K47" s="2889">
        <v>1906</v>
      </c>
      <c r="L47" s="2892">
        <f t="shared" si="42"/>
        <v>42.308546059933406</v>
      </c>
      <c r="M47" s="31">
        <v>304</v>
      </c>
      <c r="N47" s="2892">
        <f t="shared" si="32"/>
        <v>6.7480577136514981</v>
      </c>
      <c r="O47" s="31">
        <v>115</v>
      </c>
      <c r="P47" s="2886">
        <f t="shared" si="33"/>
        <v>2.5527192008879025</v>
      </c>
      <c r="Q47" s="31">
        <v>1165</v>
      </c>
      <c r="R47" s="2887">
        <f t="shared" si="34"/>
        <v>25.86015538290788</v>
      </c>
      <c r="S47" s="82">
        <v>0</v>
      </c>
      <c r="T47" s="2891">
        <f t="shared" si="35"/>
        <v>0</v>
      </c>
      <c r="U47" s="825"/>
      <c r="V47" s="2914"/>
      <c r="W47" s="825"/>
    </row>
    <row r="48" spans="1:23" s="140" customFormat="1" ht="13.5" customHeight="1">
      <c r="A48" s="1703" t="s">
        <v>898</v>
      </c>
      <c r="B48" s="46">
        <v>4483</v>
      </c>
      <c r="C48" s="3004">
        <v>29</v>
      </c>
      <c r="D48" s="670">
        <f t="shared" si="36"/>
        <v>0.64688824447914339</v>
      </c>
      <c r="E48" s="41">
        <v>967</v>
      </c>
      <c r="F48" s="2994">
        <f t="shared" si="39"/>
        <v>21.570376979701091</v>
      </c>
      <c r="G48" s="3008">
        <v>0</v>
      </c>
      <c r="H48" s="3007">
        <f t="shared" si="29"/>
        <v>0</v>
      </c>
      <c r="I48" s="3008">
        <v>15</v>
      </c>
      <c r="J48" s="3007">
        <f t="shared" si="30"/>
        <v>0.33459736783403971</v>
      </c>
      <c r="K48" s="3004">
        <v>1891</v>
      </c>
      <c r="L48" s="3007">
        <f t="shared" si="42"/>
        <v>42.181574838277939</v>
      </c>
      <c r="M48" s="41">
        <v>300</v>
      </c>
      <c r="N48" s="3007">
        <f t="shared" si="32"/>
        <v>6.6919473566807941</v>
      </c>
      <c r="O48" s="41">
        <v>116</v>
      </c>
      <c r="P48" s="2992">
        <f t="shared" si="33"/>
        <v>2.5875529779165736</v>
      </c>
      <c r="Q48" s="41">
        <v>1161</v>
      </c>
      <c r="R48" s="2993">
        <f t="shared" si="34"/>
        <v>25.897836270354674</v>
      </c>
      <c r="S48" s="84">
        <v>0</v>
      </c>
      <c r="T48" s="3006">
        <f t="shared" si="35"/>
        <v>0</v>
      </c>
      <c r="V48" s="3452"/>
      <c r="W48" s="3452"/>
    </row>
    <row r="49" spans="1:23" s="677" customFormat="1" ht="13.5" customHeight="1">
      <c r="A49" s="425" t="s">
        <v>905</v>
      </c>
      <c r="B49" s="36">
        <v>4455</v>
      </c>
      <c r="C49" s="3433">
        <v>28</v>
      </c>
      <c r="D49" s="597">
        <f t="shared" ref="D49" si="47">SUM(C49/B49)*100</f>
        <v>0.62850729517396187</v>
      </c>
      <c r="E49" s="31">
        <v>954</v>
      </c>
      <c r="F49" s="3432">
        <f t="shared" si="39"/>
        <v>21.414141414141412</v>
      </c>
      <c r="G49" s="3434">
        <v>0</v>
      </c>
      <c r="H49" s="3436">
        <f t="shared" ref="H49" si="48">(G49/B49)*100</f>
        <v>0</v>
      </c>
      <c r="I49" s="3434">
        <v>15</v>
      </c>
      <c r="J49" s="3436">
        <f t="shared" ref="J49" si="49">(I49/B49)*100</f>
        <v>0.33670033670033667</v>
      </c>
      <c r="K49" s="3433">
        <v>1880</v>
      </c>
      <c r="L49" s="3436">
        <f t="shared" si="42"/>
        <v>42.19977553310887</v>
      </c>
      <c r="M49" s="31">
        <v>304</v>
      </c>
      <c r="N49" s="3436">
        <f t="shared" ref="N49" si="50">SUM(M49/B49)*100</f>
        <v>6.8237934904601572</v>
      </c>
      <c r="O49" s="31">
        <v>113</v>
      </c>
      <c r="P49" s="3430">
        <f t="shared" ref="P49" si="51">SUM(O49/B49)*100</f>
        <v>2.5364758698092031</v>
      </c>
      <c r="Q49" s="31">
        <v>1160</v>
      </c>
      <c r="R49" s="3431">
        <f t="shared" ref="R49" si="52">SUM(Q49/B49)*100</f>
        <v>26.038159371492704</v>
      </c>
      <c r="S49" s="82">
        <v>1</v>
      </c>
      <c r="T49" s="3435">
        <f t="shared" ref="T49" si="53">SUM(S49/B49)*100</f>
        <v>2.2446689113355782E-2</v>
      </c>
      <c r="V49" s="3453"/>
      <c r="W49" s="3454"/>
    </row>
    <row r="50" spans="1:23" s="140" customFormat="1" ht="13.5" customHeight="1">
      <c r="A50" s="425" t="s">
        <v>919</v>
      </c>
      <c r="B50" s="36">
        <v>4445</v>
      </c>
      <c r="C50" s="3685">
        <v>30</v>
      </c>
      <c r="D50" s="597">
        <f t="shared" ref="D50" si="54">SUM(C50/B50)*100</f>
        <v>0.67491563554555678</v>
      </c>
      <c r="E50" s="31">
        <v>954</v>
      </c>
      <c r="F50" s="3680">
        <f t="shared" si="39"/>
        <v>21.462317210348704</v>
      </c>
      <c r="G50" s="3686">
        <v>0</v>
      </c>
      <c r="H50" s="3691">
        <f t="shared" ref="H50" si="55">(G50/B50)*100</f>
        <v>0</v>
      </c>
      <c r="I50" s="3686">
        <v>14</v>
      </c>
      <c r="J50" s="3691">
        <f t="shared" ref="J50" si="56">(I50/B50)*100</f>
        <v>0.31496062992125984</v>
      </c>
      <c r="K50" s="3685">
        <v>1876</v>
      </c>
      <c r="L50" s="3691">
        <f t="shared" si="42"/>
        <v>42.204724409448815</v>
      </c>
      <c r="M50" s="31">
        <v>303</v>
      </c>
      <c r="N50" s="3691">
        <f t="shared" ref="N50" si="57">SUM(M50/B50)*100</f>
        <v>6.8166479190101246</v>
      </c>
      <c r="O50" s="31">
        <v>114</v>
      </c>
      <c r="P50" s="3675">
        <f t="shared" ref="P50" si="58">SUM(O50/B50)*100</f>
        <v>2.5646794150731158</v>
      </c>
      <c r="Q50" s="31">
        <v>1154</v>
      </c>
      <c r="R50" s="3676">
        <f t="shared" ref="R50" si="59">SUM(Q50/B50)*100</f>
        <v>25.96175478065242</v>
      </c>
      <c r="S50" s="82">
        <v>0</v>
      </c>
      <c r="T50" s="3688">
        <f t="shared" ref="T50" si="60">SUM(S50/B50)*100</f>
        <v>0</v>
      </c>
      <c r="U50" s="825"/>
      <c r="V50" s="2914"/>
      <c r="W50" s="825"/>
    </row>
    <row r="51" spans="1:23" s="140" customFormat="1" ht="13.5" customHeight="1">
      <c r="A51" s="425" t="s">
        <v>926</v>
      </c>
      <c r="B51" s="36">
        <v>4440</v>
      </c>
      <c r="C51" s="4193">
        <v>30</v>
      </c>
      <c r="D51" s="597">
        <f t="shared" ref="D51" si="61">SUM(C51/B51)*100</f>
        <v>0.67567567567567566</v>
      </c>
      <c r="E51" s="31">
        <v>955</v>
      </c>
      <c r="F51" s="4192">
        <f t="shared" si="39"/>
        <v>21.509009009009009</v>
      </c>
      <c r="G51" s="4194">
        <v>0</v>
      </c>
      <c r="H51" s="4199">
        <f t="shared" ref="H51" si="62">(G51/B51)*100</f>
        <v>0</v>
      </c>
      <c r="I51" s="4194">
        <v>14</v>
      </c>
      <c r="J51" s="4199">
        <f t="shared" ref="J51" si="63">(I51/B51)*100</f>
        <v>0.31531531531531531</v>
      </c>
      <c r="K51" s="4193">
        <v>1866</v>
      </c>
      <c r="L51" s="4199">
        <f t="shared" si="42"/>
        <v>42.027027027027025</v>
      </c>
      <c r="M51" s="31">
        <v>302</v>
      </c>
      <c r="N51" s="4199">
        <f t="shared" ref="N51" si="64">SUM(M51/B51)*100</f>
        <v>6.801801801801802</v>
      </c>
      <c r="O51" s="31">
        <v>114</v>
      </c>
      <c r="P51" s="4188">
        <f t="shared" ref="P51" si="65">SUM(O51/B51)*100</f>
        <v>2.5675675675675675</v>
      </c>
      <c r="Q51" s="31">
        <v>1153</v>
      </c>
      <c r="R51" s="4189">
        <f t="shared" ref="R51" si="66">SUM(Q51/B51)*100</f>
        <v>25.968468468468469</v>
      </c>
      <c r="S51" s="82">
        <v>6</v>
      </c>
      <c r="T51" s="3688">
        <f t="shared" ref="T51" si="67">SUM(S51/B51)*100</f>
        <v>0.13513513513513514</v>
      </c>
      <c r="U51" s="825"/>
      <c r="V51" s="3455">
        <f>B51-C51-E51-G51-I51-K51-M51-O51-S51</f>
        <v>1153</v>
      </c>
      <c r="W51" s="3456">
        <f>T51+R51+P51+N51+L51+J51+H51+F51+D51</f>
        <v>100</v>
      </c>
    </row>
    <row r="52" spans="1:23" s="3450" customFormat="1" ht="13.5" customHeight="1" thickBot="1">
      <c r="A52" s="3443" t="s">
        <v>936</v>
      </c>
      <c r="B52" s="3367">
        <v>4417</v>
      </c>
      <c r="C52" s="3387">
        <v>29</v>
      </c>
      <c r="D52" s="3444">
        <f t="shared" ref="D52" si="68">SUM(C52/B52)*100</f>
        <v>0.65655422232284355</v>
      </c>
      <c r="E52" s="52">
        <v>950</v>
      </c>
      <c r="F52" s="4191">
        <f t="shared" ref="F52" si="69">SUM(E52/B52)*100</f>
        <v>21.507810731265565</v>
      </c>
      <c r="G52" s="3388">
        <v>0</v>
      </c>
      <c r="H52" s="4197">
        <f t="shared" ref="H52" si="70">(G52/B52)*100</f>
        <v>0</v>
      </c>
      <c r="I52" s="3388">
        <v>13</v>
      </c>
      <c r="J52" s="4197">
        <f t="shared" ref="J52" si="71">(I52/B52)*100</f>
        <v>0.29431741000679196</v>
      </c>
      <c r="K52" s="3387">
        <v>1851</v>
      </c>
      <c r="L52" s="4197">
        <f t="shared" ref="L52" si="72">SUM(K52/B52)*100</f>
        <v>41.906271224813224</v>
      </c>
      <c r="M52" s="52">
        <v>299</v>
      </c>
      <c r="N52" s="4197">
        <f t="shared" ref="N52" si="73">SUM(M52/B52)*100</f>
        <v>6.769300430156215</v>
      </c>
      <c r="O52" s="52">
        <v>115</v>
      </c>
      <c r="P52" s="4190">
        <f t="shared" ref="P52" si="74">SUM(O52/B52)*100</f>
        <v>2.6035770885216207</v>
      </c>
      <c r="Q52" s="52">
        <v>1154</v>
      </c>
      <c r="R52" s="4216">
        <f t="shared" ref="R52" si="75">SUM(Q52/B52)*100</f>
        <v>26.126330088295223</v>
      </c>
      <c r="S52" s="3395">
        <v>6</v>
      </c>
      <c r="T52" s="3445">
        <f t="shared" ref="T52" si="76">SUM(S52/B52)*100</f>
        <v>0.13583880461851935</v>
      </c>
      <c r="V52" s="3455">
        <f>B52-C52-E52-G52-I52-K52-M52-O52-S52</f>
        <v>1154</v>
      </c>
      <c r="W52" s="3456">
        <f>T52+R52+P52+N52+L52+J52+H52+F52+D52</f>
        <v>100.00000000000001</v>
      </c>
    </row>
    <row r="53" spans="1:23" s="2866" customFormat="1" ht="14.25" customHeight="1">
      <c r="A53" s="55" t="s">
        <v>882</v>
      </c>
      <c r="B53" s="55"/>
      <c r="C53" s="3"/>
      <c r="D53" s="3"/>
      <c r="E53" s="3"/>
      <c r="F53" s="3"/>
      <c r="G53" s="3"/>
      <c r="H53" s="413"/>
      <c r="I53"/>
      <c r="J53"/>
      <c r="K53"/>
      <c r="L53"/>
      <c r="M53" s="413"/>
      <c r="N53" s="350"/>
      <c r="O53" s="204"/>
      <c r="P53" s="3676"/>
      <c r="Q53" s="3686"/>
      <c r="R53" s="3676"/>
      <c r="S53" s="3684"/>
      <c r="T53" s="3690"/>
      <c r="U53" s="3716"/>
      <c r="V53" s="3371"/>
      <c r="W53" s="3372"/>
    </row>
    <row r="54" spans="1:23" s="2866" customFormat="1" ht="14.25" customHeight="1">
      <c r="A54" s="3" t="s">
        <v>800</v>
      </c>
      <c r="B54" s="3"/>
      <c r="C54" s="3"/>
      <c r="D54" s="3"/>
      <c r="E54" s="3"/>
      <c r="F54" s="3"/>
      <c r="G54" s="3"/>
      <c r="H54" s="3"/>
      <c r="I54"/>
      <c r="J54"/>
      <c r="K54"/>
      <c r="L54"/>
      <c r="M54"/>
      <c r="N54"/>
      <c r="O54" s="3694"/>
      <c r="P54" s="3676"/>
      <c r="Q54" s="3686"/>
      <c r="R54" s="3676"/>
      <c r="S54" s="3684"/>
      <c r="T54" s="3690"/>
      <c r="U54" s="3716"/>
      <c r="V54" s="3371"/>
      <c r="W54" s="3372"/>
    </row>
    <row r="55" spans="1:23" s="2866" customFormat="1" ht="14.25" customHeight="1">
      <c r="A55" s="4306" t="s">
        <v>929</v>
      </c>
      <c r="B55" s="4307"/>
      <c r="C55" s="4307"/>
      <c r="D55" s="4307"/>
      <c r="E55" s="4307"/>
      <c r="F55" s="4307"/>
      <c r="G55" s="4307"/>
      <c r="H55" s="4307"/>
      <c r="I55" s="4307"/>
      <c r="J55" s="4307"/>
      <c r="K55" s="4307"/>
      <c r="L55" s="4307"/>
      <c r="M55" s="4307"/>
      <c r="N55" s="4307"/>
      <c r="O55" s="4308"/>
      <c r="P55" s="3676"/>
      <c r="Q55" s="3686"/>
      <c r="R55" s="3676"/>
      <c r="S55" s="3684"/>
      <c r="T55" s="3690"/>
      <c r="U55" s="3716"/>
      <c r="V55" s="3371"/>
      <c r="W55" s="3372"/>
    </row>
    <row r="56" spans="1:23" ht="4.7" customHeight="1">
      <c r="A56" s="749"/>
      <c r="B56" s="750"/>
      <c r="C56" s="750"/>
      <c r="D56" s="750"/>
      <c r="E56" s="750"/>
      <c r="F56" s="750"/>
      <c r="G56" s="750"/>
      <c r="H56" s="750"/>
      <c r="I56" s="750"/>
      <c r="J56" s="750"/>
      <c r="K56" s="750"/>
      <c r="L56" s="750"/>
      <c r="M56" s="750"/>
      <c r="N56" s="750"/>
      <c r="O56" s="750"/>
      <c r="P56" s="750"/>
      <c r="Q56" s="750"/>
      <c r="R56" s="750"/>
      <c r="S56" s="1"/>
      <c r="T56" s="1"/>
      <c r="U56" s="748"/>
      <c r="V56" s="748"/>
    </row>
    <row r="57" spans="1:23" ht="18" customHeight="1">
      <c r="A57" s="14" t="s">
        <v>26</v>
      </c>
      <c r="B57" s="4510" t="s">
        <v>134</v>
      </c>
      <c r="C57" s="4511"/>
      <c r="D57" s="4511"/>
      <c r="E57" s="4511"/>
      <c r="F57" s="4511"/>
      <c r="G57" s="4511"/>
      <c r="H57" s="4511"/>
      <c r="I57" s="4511"/>
      <c r="J57" s="4511"/>
      <c r="K57" s="4511"/>
      <c r="L57" s="4511"/>
      <c r="M57" s="4511"/>
      <c r="N57" s="4511"/>
      <c r="O57" s="4511"/>
      <c r="P57" s="4511"/>
      <c r="Q57" s="4511"/>
      <c r="R57" s="4511"/>
      <c r="S57" s="4511"/>
      <c r="T57" s="4512"/>
    </row>
    <row r="58" spans="1:23" ht="20.25" customHeight="1" thickBot="1">
      <c r="B58" s="4354" t="s">
        <v>209</v>
      </c>
      <c r="C58" s="4297"/>
      <c r="D58" s="4297"/>
      <c r="E58" s="4297"/>
      <c r="F58" s="4297"/>
      <c r="G58" s="4297"/>
      <c r="H58" s="4297"/>
      <c r="I58" s="4297"/>
      <c r="J58" s="4297"/>
      <c r="K58" s="4297"/>
      <c r="L58" s="4297"/>
      <c r="M58" s="4297"/>
      <c r="N58" s="4297"/>
      <c r="O58" s="4297"/>
      <c r="P58" s="4297"/>
      <c r="Q58" s="4297"/>
      <c r="R58" s="4297"/>
      <c r="S58" s="4297"/>
      <c r="T58" s="4298"/>
    </row>
    <row r="59" spans="1:23" ht="13.5" thickBot="1">
      <c r="A59" s="575" t="s">
        <v>96</v>
      </c>
      <c r="B59" s="1985"/>
      <c r="C59" s="4503" t="s">
        <v>151</v>
      </c>
      <c r="D59" s="4504"/>
      <c r="E59" s="4504"/>
      <c r="F59" s="4504"/>
      <c r="G59" s="4504"/>
      <c r="H59" s="4504"/>
      <c r="I59" s="4504"/>
      <c r="J59" s="4504"/>
      <c r="K59" s="4504"/>
      <c r="L59" s="4504"/>
      <c r="M59" s="4504"/>
      <c r="N59" s="4504"/>
      <c r="O59" s="4504"/>
      <c r="P59" s="4504"/>
      <c r="Q59" s="4504"/>
      <c r="R59" s="4504"/>
      <c r="S59" s="4504"/>
      <c r="T59" s="4505"/>
    </row>
    <row r="60" spans="1:23" ht="28.5" customHeight="1">
      <c r="A60" s="168" t="s">
        <v>101</v>
      </c>
      <c r="B60" s="169" t="s">
        <v>102</v>
      </c>
      <c r="C60" s="4497" t="s">
        <v>136</v>
      </c>
      <c r="D60" s="4498"/>
      <c r="E60" s="4495" t="s">
        <v>137</v>
      </c>
      <c r="F60" s="4496"/>
      <c r="G60" s="4500" t="s">
        <v>600</v>
      </c>
      <c r="H60" s="4501"/>
      <c r="I60" s="4500" t="s">
        <v>601</v>
      </c>
      <c r="J60" s="4501"/>
      <c r="K60" s="4495" t="s">
        <v>138</v>
      </c>
      <c r="L60" s="4496"/>
      <c r="M60" s="4495" t="s">
        <v>139</v>
      </c>
      <c r="N60" s="4496"/>
      <c r="O60" s="4495" t="s">
        <v>59</v>
      </c>
      <c r="P60" s="4496"/>
      <c r="Q60" s="4495" t="s">
        <v>140</v>
      </c>
      <c r="R60" s="4496"/>
      <c r="S60" s="4495" t="s">
        <v>141</v>
      </c>
      <c r="T60" s="4509"/>
    </row>
    <row r="61" spans="1:23" ht="12.75" customHeight="1">
      <c r="A61" s="50" t="s">
        <v>125</v>
      </c>
      <c r="B61" s="164">
        <v>2.1578538102643847</v>
      </c>
      <c r="C61" s="4269">
        <v>5.7692307692307736</v>
      </c>
      <c r="D61" s="4282"/>
      <c r="E61" s="4290">
        <v>-1.0768126346015805</v>
      </c>
      <c r="F61" s="4294"/>
      <c r="G61" s="4355" t="s">
        <v>597</v>
      </c>
      <c r="H61" s="4294"/>
      <c r="I61" s="4294"/>
      <c r="J61" s="4311"/>
      <c r="K61" s="4269">
        <v>5.6766575840145208</v>
      </c>
      <c r="L61" s="4282"/>
      <c r="M61" s="4290">
        <v>-1.594533029612748</v>
      </c>
      <c r="N61" s="4311"/>
      <c r="O61" s="4269">
        <v>0</v>
      </c>
      <c r="P61" s="4282"/>
      <c r="Q61" s="4290">
        <v>0.38022813688212409</v>
      </c>
      <c r="R61" s="4311"/>
      <c r="S61" s="4269">
        <v>33.333333333333314</v>
      </c>
      <c r="T61" s="4283"/>
    </row>
    <row r="62" spans="1:23" ht="12.75" customHeight="1">
      <c r="A62" s="50" t="s">
        <v>148</v>
      </c>
      <c r="B62" s="90">
        <v>2.0873228648027577</v>
      </c>
      <c r="C62" s="4269">
        <v>9.6153846153846274</v>
      </c>
      <c r="D62" s="4282"/>
      <c r="E62" s="4271">
        <v>-0.42949176807444189</v>
      </c>
      <c r="F62" s="4282"/>
      <c r="G62" s="4358" t="s">
        <v>597</v>
      </c>
      <c r="H62" s="4282"/>
      <c r="I62" s="4282"/>
      <c r="J62" s="4286"/>
      <c r="K62" s="4269">
        <v>4.9779735682819393</v>
      </c>
      <c r="L62" s="4282"/>
      <c r="M62" s="4271">
        <v>-0.92165898617511743</v>
      </c>
      <c r="N62" s="4286"/>
      <c r="O62" s="4269">
        <v>0</v>
      </c>
      <c r="P62" s="4282"/>
      <c r="Q62" s="4271">
        <v>0</v>
      </c>
      <c r="R62" s="4286"/>
      <c r="S62" s="4269">
        <v>33.333333333333314</v>
      </c>
      <c r="T62" s="4283"/>
    </row>
    <row r="63" spans="1:23" ht="12.75" customHeight="1">
      <c r="A63" s="50" t="s">
        <v>127</v>
      </c>
      <c r="B63" s="90">
        <v>1.6949152542372872</v>
      </c>
      <c r="C63" s="4269">
        <v>3.7735849056603712</v>
      </c>
      <c r="D63" s="4282"/>
      <c r="E63" s="4271">
        <v>-0.57183702644746859</v>
      </c>
      <c r="F63" s="4282"/>
      <c r="G63" s="4358" t="s">
        <v>597</v>
      </c>
      <c r="H63" s="4282"/>
      <c r="I63" s="4282"/>
      <c r="J63" s="4286"/>
      <c r="K63" s="4269">
        <v>4.4027898866608552</v>
      </c>
      <c r="L63" s="4282"/>
      <c r="M63" s="4271">
        <v>-1.6091954022988517</v>
      </c>
      <c r="N63" s="4286"/>
      <c r="O63" s="4269">
        <v>0</v>
      </c>
      <c r="P63" s="4282"/>
      <c r="Q63" s="4271">
        <v>0</v>
      </c>
      <c r="R63" s="4286"/>
      <c r="S63" s="4269">
        <v>50</v>
      </c>
      <c r="T63" s="4283"/>
    </row>
    <row r="64" spans="1:23" ht="12.75" customHeight="1">
      <c r="A64" s="51" t="s">
        <v>401</v>
      </c>
      <c r="B64" s="91">
        <v>1.2141908556251053</v>
      </c>
      <c r="C64" s="4330">
        <v>3.7037037037036953</v>
      </c>
      <c r="D64" s="4357"/>
      <c r="E64" s="4275">
        <v>-1.3561741613133478</v>
      </c>
      <c r="F64" s="4357"/>
      <c r="G64" s="4356" t="s">
        <v>597</v>
      </c>
      <c r="H64" s="4357"/>
      <c r="I64" s="4357"/>
      <c r="J64" s="4295"/>
      <c r="K64" s="4330">
        <v>4.0224913494809584</v>
      </c>
      <c r="L64" s="4357"/>
      <c r="M64" s="4275">
        <v>-1.3824884792626762</v>
      </c>
      <c r="N64" s="4295"/>
      <c r="O64" s="4330">
        <v>0</v>
      </c>
      <c r="P64" s="4357"/>
      <c r="Q64" s="4275">
        <v>-0.75117370892017732</v>
      </c>
      <c r="R64" s="4295"/>
      <c r="S64" s="4330">
        <v>100</v>
      </c>
      <c r="T64" s="4277"/>
    </row>
    <row r="65" spans="1:20" ht="12.75" customHeight="1">
      <c r="A65" s="50" t="s">
        <v>421</v>
      </c>
      <c r="B65" s="90">
        <f t="shared" ref="B65:C79" si="77">SUM(B9/B5)*100-100</f>
        <v>0.98953377735489312</v>
      </c>
      <c r="C65" s="4269">
        <f t="shared" si="77"/>
        <v>-1.818181818181813</v>
      </c>
      <c r="D65" s="4282"/>
      <c r="E65" s="4271">
        <f>SUM(E9/E5)*100-100</f>
        <v>-0.50798258345427882</v>
      </c>
      <c r="F65" s="4282"/>
      <c r="G65" s="4358" t="s">
        <v>597</v>
      </c>
      <c r="H65" s="4282"/>
      <c r="I65" s="4282"/>
      <c r="J65" s="4286"/>
      <c r="K65" s="4269">
        <f t="shared" ref="K65:K76" si="78">SUM(K9/K5)*100-100</f>
        <v>3.7387193811774893</v>
      </c>
      <c r="L65" s="4282"/>
      <c r="M65" s="4271">
        <f t="shared" ref="M65:M76" si="79">SUM(M9/M5)*100-100</f>
        <v>-2.3148148148148096</v>
      </c>
      <c r="N65" s="4286"/>
      <c r="O65" s="4269">
        <f t="shared" ref="O65:O76" si="80">SUM(O9/O5)*100-100</f>
        <v>0</v>
      </c>
      <c r="P65" s="4282"/>
      <c r="Q65" s="4271">
        <f t="shared" ref="Q65:Q76" si="81">SUM(Q9/Q5)*100-100</f>
        <v>-1.6098484848484844</v>
      </c>
      <c r="R65" s="4286"/>
      <c r="S65" s="4269">
        <f t="shared" ref="S65:S76" si="82">SUM(S9/S5)*100-100</f>
        <v>0</v>
      </c>
      <c r="T65" s="4283"/>
    </row>
    <row r="66" spans="1:20" ht="12.75" customHeight="1">
      <c r="A66" s="50" t="s">
        <v>571</v>
      </c>
      <c r="B66" s="90">
        <f t="shared" si="77"/>
        <v>0.56274620146314192</v>
      </c>
      <c r="C66" s="4269">
        <f t="shared" si="77"/>
        <v>-5.2631578947368496</v>
      </c>
      <c r="D66" s="4282"/>
      <c r="E66" s="4271">
        <f t="shared" ref="E66:E76" si="83">SUM(E10/E6)*100-100</f>
        <v>-0.6470165348670065</v>
      </c>
      <c r="F66" s="4282"/>
      <c r="G66" s="4358" t="s">
        <v>597</v>
      </c>
      <c r="H66" s="4282"/>
      <c r="I66" s="4282"/>
      <c r="J66" s="4286"/>
      <c r="K66" s="4269">
        <f t="shared" si="78"/>
        <v>2.7276542173730718</v>
      </c>
      <c r="L66" s="4282"/>
      <c r="M66" s="4271">
        <f t="shared" si="79"/>
        <v>-2.3255813953488484</v>
      </c>
      <c r="N66" s="4286"/>
      <c r="O66" s="4269">
        <f t="shared" si="80"/>
        <v>0</v>
      </c>
      <c r="P66" s="4282"/>
      <c r="Q66" s="4271">
        <f t="shared" si="81"/>
        <v>-1.6933207902163616</v>
      </c>
      <c r="R66" s="4286"/>
      <c r="S66" s="4269">
        <f t="shared" si="82"/>
        <v>125</v>
      </c>
      <c r="T66" s="4283"/>
    </row>
    <row r="67" spans="1:20" ht="12.75" customHeight="1">
      <c r="A67" s="50" t="s">
        <v>422</v>
      </c>
      <c r="B67" s="90">
        <f t="shared" si="77"/>
        <v>0.3932584269662982</v>
      </c>
      <c r="C67" s="4269">
        <f t="shared" si="77"/>
        <v>-3.6363636363636402</v>
      </c>
      <c r="D67" s="4282"/>
      <c r="E67" s="4271">
        <f t="shared" si="83"/>
        <v>-0.57512580877066455</v>
      </c>
      <c r="F67" s="4282"/>
      <c r="G67" s="4358" t="s">
        <v>597</v>
      </c>
      <c r="H67" s="4282"/>
      <c r="I67" s="4282"/>
      <c r="J67" s="4286"/>
      <c r="K67" s="4269">
        <f t="shared" si="78"/>
        <v>2.2129436325678569</v>
      </c>
      <c r="L67" s="4282"/>
      <c r="M67" s="4271">
        <f t="shared" si="79"/>
        <v>-1.6355140186915804</v>
      </c>
      <c r="N67" s="4286"/>
      <c r="O67" s="4269">
        <f t="shared" si="80"/>
        <v>33.333333333333314</v>
      </c>
      <c r="P67" s="4282"/>
      <c r="Q67" s="4271">
        <f t="shared" si="81"/>
        <v>-1.6901408450704167</v>
      </c>
      <c r="R67" s="4286"/>
      <c r="S67" s="4269">
        <f t="shared" si="82"/>
        <v>66.666666666666686</v>
      </c>
      <c r="T67" s="4283"/>
    </row>
    <row r="68" spans="1:20" ht="12.75" customHeight="1">
      <c r="A68" s="51" t="s">
        <v>475</v>
      </c>
      <c r="B68" s="91">
        <f t="shared" si="77"/>
        <v>-0.58106841611996174</v>
      </c>
      <c r="C68" s="4330">
        <f t="shared" si="77"/>
        <v>-8.9285714285714306</v>
      </c>
      <c r="D68" s="4357"/>
      <c r="E68" s="4275">
        <f t="shared" si="83"/>
        <v>-1.3024602026049195</v>
      </c>
      <c r="F68" s="4357"/>
      <c r="G68" s="4356" t="s">
        <v>597</v>
      </c>
      <c r="H68" s="4357"/>
      <c r="I68" s="4357"/>
      <c r="J68" s="4295"/>
      <c r="K68" s="4330">
        <f t="shared" si="78"/>
        <v>0.6237006237006284</v>
      </c>
      <c r="L68" s="4357"/>
      <c r="M68" s="4275">
        <f t="shared" si="79"/>
        <v>-2.8037383177570092</v>
      </c>
      <c r="N68" s="4295"/>
      <c r="O68" s="4330">
        <f t="shared" si="80"/>
        <v>33.333333333333314</v>
      </c>
      <c r="P68" s="4357"/>
      <c r="Q68" s="4275">
        <f t="shared" si="81"/>
        <v>-1.1352885525070917</v>
      </c>
      <c r="R68" s="4295"/>
      <c r="S68" s="4330">
        <f t="shared" si="82"/>
        <v>0</v>
      </c>
      <c r="T68" s="4277"/>
    </row>
    <row r="69" spans="1:20" ht="12.75" customHeight="1">
      <c r="A69" s="50" t="s">
        <v>480</v>
      </c>
      <c r="B69" s="90">
        <f t="shared" si="77"/>
        <v>-1.1305822498586764</v>
      </c>
      <c r="C69" s="4269">
        <f t="shared" si="77"/>
        <v>-3.7037037037037095</v>
      </c>
      <c r="D69" s="4282"/>
      <c r="E69" s="4271">
        <f t="shared" si="83"/>
        <v>-1.3129102844638965</v>
      </c>
      <c r="F69" s="4282"/>
      <c r="G69" s="4358" t="s">
        <v>597</v>
      </c>
      <c r="H69" s="4282"/>
      <c r="I69" s="4282"/>
      <c r="J69" s="4286"/>
      <c r="K69" s="4269">
        <f t="shared" si="78"/>
        <v>-0.91135045567523321</v>
      </c>
      <c r="L69" s="4282"/>
      <c r="M69" s="4271">
        <f t="shared" si="79"/>
        <v>-2.8436018957345937</v>
      </c>
      <c r="N69" s="4286"/>
      <c r="O69" s="4269">
        <f t="shared" si="80"/>
        <v>33.333333333333314</v>
      </c>
      <c r="P69" s="4282"/>
      <c r="Q69" s="4271">
        <f t="shared" si="81"/>
        <v>-0.96246390760346401</v>
      </c>
      <c r="R69" s="4286"/>
      <c r="S69" s="4269">
        <f t="shared" si="82"/>
        <v>75</v>
      </c>
      <c r="T69" s="4283"/>
    </row>
    <row r="70" spans="1:20" ht="12.75" customHeight="1">
      <c r="A70" s="50" t="s">
        <v>480</v>
      </c>
      <c r="B70" s="90">
        <f t="shared" si="77"/>
        <v>-1.790710688304415</v>
      </c>
      <c r="C70" s="4269">
        <f t="shared" si="77"/>
        <v>-5.5555555555555571</v>
      </c>
      <c r="D70" s="4282"/>
      <c r="E70" s="4271">
        <f t="shared" si="83"/>
        <v>-1.9536903039073792</v>
      </c>
      <c r="F70" s="4282"/>
      <c r="G70" s="4358" t="s">
        <v>597</v>
      </c>
      <c r="H70" s="4282"/>
      <c r="I70" s="4282"/>
      <c r="J70" s="4286"/>
      <c r="K70" s="4269">
        <f t="shared" si="78"/>
        <v>-1.7156862745098067</v>
      </c>
      <c r="L70" s="4282"/>
      <c r="M70" s="4271">
        <f t="shared" si="79"/>
        <v>-1.6666666666666714</v>
      </c>
      <c r="N70" s="4286"/>
      <c r="O70" s="4269">
        <f t="shared" si="80"/>
        <v>33.333333333333314</v>
      </c>
      <c r="P70" s="4282"/>
      <c r="Q70" s="4271">
        <f t="shared" si="81"/>
        <v>-1.2440191387559878</v>
      </c>
      <c r="R70" s="4286"/>
      <c r="S70" s="4269">
        <f t="shared" si="82"/>
        <v>-55.555555555555557</v>
      </c>
      <c r="T70" s="4283"/>
    </row>
    <row r="71" spans="1:20" ht="12.75" customHeight="1">
      <c r="A71" s="50" t="s">
        <v>494</v>
      </c>
      <c r="B71" s="90">
        <f t="shared" si="77"/>
        <v>-1.51091214325686</v>
      </c>
      <c r="C71" s="4269">
        <f t="shared" si="77"/>
        <v>-3.7735849056603712</v>
      </c>
      <c r="D71" s="4282"/>
      <c r="E71" s="4271">
        <f t="shared" si="83"/>
        <v>-2.7476500361532885</v>
      </c>
      <c r="F71" s="4282"/>
      <c r="G71" s="4358" t="s">
        <v>597</v>
      </c>
      <c r="H71" s="4282"/>
      <c r="I71" s="4282"/>
      <c r="J71" s="4286"/>
      <c r="K71" s="4269">
        <f t="shared" si="78"/>
        <v>-1.3888888888888857</v>
      </c>
      <c r="L71" s="4282"/>
      <c r="M71" s="4271">
        <f t="shared" si="79"/>
        <v>-2.6128266033254164</v>
      </c>
      <c r="N71" s="4286"/>
      <c r="O71" s="4269">
        <f t="shared" si="80"/>
        <v>0</v>
      </c>
      <c r="P71" s="4282"/>
      <c r="Q71" s="4271">
        <f t="shared" si="81"/>
        <v>0.47755491881567025</v>
      </c>
      <c r="R71" s="4286"/>
      <c r="S71" s="4269">
        <f t="shared" si="82"/>
        <v>-20</v>
      </c>
      <c r="T71" s="4283"/>
    </row>
    <row r="72" spans="1:20" ht="12.75" customHeight="1">
      <c r="A72" s="51" t="s">
        <v>424</v>
      </c>
      <c r="B72" s="91">
        <f t="shared" si="77"/>
        <v>-0.99924585218703044</v>
      </c>
      <c r="C72" s="4330">
        <f t="shared" si="77"/>
        <v>0</v>
      </c>
      <c r="D72" s="4357"/>
      <c r="E72" s="4275">
        <f t="shared" si="83"/>
        <v>-0.80645161290323131</v>
      </c>
      <c r="F72" s="4357"/>
      <c r="G72" s="4356" t="s">
        <v>597</v>
      </c>
      <c r="H72" s="4357"/>
      <c r="I72" s="4357"/>
      <c r="J72" s="4295"/>
      <c r="K72" s="4330">
        <f t="shared" si="78"/>
        <v>-0.8264462809917319</v>
      </c>
      <c r="L72" s="4357"/>
      <c r="M72" s="4275">
        <f t="shared" si="79"/>
        <v>-1.6826923076923066</v>
      </c>
      <c r="N72" s="4295"/>
      <c r="O72" s="4330">
        <f t="shared" si="80"/>
        <v>0</v>
      </c>
      <c r="P72" s="4357"/>
      <c r="Q72" s="4275">
        <f t="shared" si="81"/>
        <v>-1.4354066985645915</v>
      </c>
      <c r="R72" s="4295"/>
      <c r="S72" s="4330">
        <f t="shared" si="82"/>
        <v>0</v>
      </c>
      <c r="T72" s="4277"/>
    </row>
    <row r="73" spans="1:20" ht="12.75" customHeight="1">
      <c r="A73" s="50" t="s">
        <v>412</v>
      </c>
      <c r="B73" s="90">
        <f t="shared" si="77"/>
        <v>-1.372212692967409</v>
      </c>
      <c r="C73" s="4269">
        <f t="shared" si="77"/>
        <v>0</v>
      </c>
      <c r="D73" s="4282"/>
      <c r="E73" s="4271">
        <f t="shared" si="83"/>
        <v>-1.6260162601626007</v>
      </c>
      <c r="F73" s="4282"/>
      <c r="G73" s="4355" t="s">
        <v>597</v>
      </c>
      <c r="H73" s="4294"/>
      <c r="I73" s="4294"/>
      <c r="J73" s="4311"/>
      <c r="K73" s="4269">
        <f t="shared" si="78"/>
        <v>-1.3795986622073571</v>
      </c>
      <c r="L73" s="4282"/>
      <c r="M73" s="4271">
        <f t="shared" si="79"/>
        <v>-2.1951219512195195</v>
      </c>
      <c r="N73" s="4286"/>
      <c r="O73" s="4269">
        <f t="shared" si="80"/>
        <v>0</v>
      </c>
      <c r="P73" s="4282"/>
      <c r="Q73" s="4271">
        <f t="shared" si="81"/>
        <v>-0.48590864917396459</v>
      </c>
      <c r="R73" s="4286"/>
      <c r="S73" s="4269">
        <f t="shared" si="82"/>
        <v>-42.857142857142861</v>
      </c>
      <c r="T73" s="4283"/>
    </row>
    <row r="74" spans="1:20" ht="12.75" customHeight="1">
      <c r="A74" s="50" t="s">
        <v>207</v>
      </c>
      <c r="B74" s="90">
        <f t="shared" si="77"/>
        <v>-1.7094017094017175</v>
      </c>
      <c r="C74" s="4269">
        <f t="shared" si="77"/>
        <v>-1.9607843137254974</v>
      </c>
      <c r="D74" s="4282"/>
      <c r="E74" s="4271">
        <f t="shared" si="83"/>
        <v>-1.4022140221402282</v>
      </c>
      <c r="F74" s="4282"/>
      <c r="G74" s="4358" t="s">
        <v>597</v>
      </c>
      <c r="H74" s="4282"/>
      <c r="I74" s="4282"/>
      <c r="J74" s="4286"/>
      <c r="K74" s="4269">
        <f t="shared" si="78"/>
        <v>-1.9118869492934323</v>
      </c>
      <c r="L74" s="4282"/>
      <c r="M74" s="4271">
        <f t="shared" si="79"/>
        <v>-3.8740920096852278</v>
      </c>
      <c r="N74" s="4286"/>
      <c r="O74" s="4269">
        <f t="shared" si="80"/>
        <v>0</v>
      </c>
      <c r="P74" s="4282"/>
      <c r="Q74" s="4271">
        <f t="shared" si="81"/>
        <v>-0.87209302325581461</v>
      </c>
      <c r="R74" s="4286"/>
      <c r="S74" s="4269">
        <f t="shared" si="82"/>
        <v>25</v>
      </c>
      <c r="T74" s="4283"/>
    </row>
    <row r="75" spans="1:20" ht="12.75" customHeight="1">
      <c r="A75" s="50" t="s">
        <v>61</v>
      </c>
      <c r="B75" s="90">
        <f t="shared" si="77"/>
        <v>-2.0454545454545467</v>
      </c>
      <c r="C75" s="4269">
        <f t="shared" si="77"/>
        <v>-29.411764705882348</v>
      </c>
      <c r="D75" s="4282"/>
      <c r="E75" s="4271">
        <f t="shared" si="83"/>
        <v>-12.788104089219331</v>
      </c>
      <c r="F75" s="4282"/>
      <c r="G75" s="4271" t="s">
        <v>597</v>
      </c>
      <c r="H75" s="4319"/>
      <c r="I75" s="4269" t="s">
        <v>597</v>
      </c>
      <c r="J75" s="4319"/>
      <c r="K75" s="4269">
        <f t="shared" si="78"/>
        <v>-2.1126760563380316</v>
      </c>
      <c r="L75" s="4282"/>
      <c r="M75" s="4271">
        <f t="shared" si="79"/>
        <v>-21.219512195121951</v>
      </c>
      <c r="N75" s="4286"/>
      <c r="O75" s="4269">
        <f t="shared" si="80"/>
        <v>2700</v>
      </c>
      <c r="P75" s="4282"/>
      <c r="Q75" s="4271">
        <f t="shared" si="81"/>
        <v>8.7452471482889678</v>
      </c>
      <c r="R75" s="4286"/>
      <c r="S75" s="4269">
        <f t="shared" si="82"/>
        <v>25</v>
      </c>
      <c r="T75" s="4283"/>
    </row>
    <row r="76" spans="1:20" ht="12.75" customHeight="1">
      <c r="A76" s="51" t="s">
        <v>547</v>
      </c>
      <c r="B76" s="90">
        <f t="shared" si="77"/>
        <v>-1.9615311369262969</v>
      </c>
      <c r="C76" s="4269">
        <f t="shared" si="77"/>
        <v>-27.450980392156865</v>
      </c>
      <c r="D76" s="4282"/>
      <c r="E76" s="4271">
        <f t="shared" si="83"/>
        <v>-14.338507021433855</v>
      </c>
      <c r="F76" s="4282"/>
      <c r="G76" s="4275" t="s">
        <v>597</v>
      </c>
      <c r="H76" s="4325"/>
      <c r="I76" s="4330" t="s">
        <v>597</v>
      </c>
      <c r="J76" s="4325"/>
      <c r="K76" s="4269">
        <f t="shared" si="78"/>
        <v>-2.0416666666666572</v>
      </c>
      <c r="L76" s="4282"/>
      <c r="M76" s="4271">
        <f t="shared" si="79"/>
        <v>-21.271393643031786</v>
      </c>
      <c r="N76" s="4286"/>
      <c r="O76" s="4269">
        <f t="shared" si="80"/>
        <v>2650</v>
      </c>
      <c r="P76" s="4282"/>
      <c r="Q76" s="4271">
        <f t="shared" si="81"/>
        <v>11.456310679611661</v>
      </c>
      <c r="R76" s="4286"/>
      <c r="S76" s="4269">
        <f t="shared" si="82"/>
        <v>25</v>
      </c>
      <c r="T76" s="4283"/>
    </row>
    <row r="77" spans="1:20" ht="12.75" customHeight="1">
      <c r="A77" s="659" t="s">
        <v>599</v>
      </c>
      <c r="B77" s="164">
        <f t="shared" si="77"/>
        <v>-1.5072463768115938</v>
      </c>
      <c r="C77" s="4288">
        <f t="shared" si="77"/>
        <v>-36.53846153846154</v>
      </c>
      <c r="D77" s="4294"/>
      <c r="E77" s="4290">
        <f t="shared" ref="E77:E85" si="84">SUM(E21/E17)*100-100</f>
        <v>-14.199849737039813</v>
      </c>
      <c r="F77" s="4311"/>
      <c r="G77" s="4288" t="s">
        <v>597</v>
      </c>
      <c r="H77" s="4288"/>
      <c r="I77" s="4290" t="s">
        <v>597</v>
      </c>
      <c r="J77" s="4329"/>
      <c r="K77" s="4288">
        <f t="shared" ref="K77:K85" si="85">SUM(K21/K17)*100-100</f>
        <v>-1.6532428995337085</v>
      </c>
      <c r="L77" s="4294"/>
      <c r="M77" s="4290">
        <f t="shared" ref="M77:M85" si="86">SUM(M21/M17)*100-100</f>
        <v>-20.698254364089777</v>
      </c>
      <c r="N77" s="4311"/>
      <c r="O77" s="4288">
        <f t="shared" ref="O77:O84" si="87">SUM(O21/O17)*100-100</f>
        <v>2725</v>
      </c>
      <c r="P77" s="4294"/>
      <c r="Q77" s="4290">
        <f t="shared" ref="Q77:Q85" si="88">SUM(Q21/Q17)*100-100</f>
        <v>12.3046875</v>
      </c>
      <c r="R77" s="4311"/>
      <c r="S77" s="4288">
        <f t="shared" ref="S77:S84" si="89">SUM(S21/S17)*100-100</f>
        <v>25</v>
      </c>
      <c r="T77" s="4291"/>
    </row>
    <row r="78" spans="1:20" ht="12.75" customHeight="1">
      <c r="A78" s="50" t="s">
        <v>626</v>
      </c>
      <c r="B78" s="90">
        <f t="shared" si="77"/>
        <v>-1.2753623188405783</v>
      </c>
      <c r="C78" s="4269">
        <f t="shared" si="77"/>
        <v>-34</v>
      </c>
      <c r="D78" s="4282"/>
      <c r="E78" s="4271">
        <f t="shared" si="84"/>
        <v>-14.52095808383234</v>
      </c>
      <c r="F78" s="4286"/>
      <c r="G78" s="4269" t="s">
        <v>597</v>
      </c>
      <c r="H78" s="4269"/>
      <c r="I78" s="4271" t="s">
        <v>597</v>
      </c>
      <c r="J78" s="4319"/>
      <c r="K78" s="4269">
        <f t="shared" si="85"/>
        <v>-1.3135593220338961</v>
      </c>
      <c r="L78" s="4282"/>
      <c r="M78" s="4271">
        <f t="shared" si="86"/>
        <v>-20.40302267002518</v>
      </c>
      <c r="N78" s="4286"/>
      <c r="O78" s="4269">
        <f t="shared" si="87"/>
        <v>2650</v>
      </c>
      <c r="P78" s="4282"/>
      <c r="Q78" s="4271">
        <f t="shared" si="88"/>
        <v>13.196480938416428</v>
      </c>
      <c r="R78" s="4286"/>
      <c r="S78" s="4269">
        <f t="shared" si="89"/>
        <v>20</v>
      </c>
      <c r="T78" s="4283"/>
    </row>
    <row r="79" spans="1:20" ht="12.75" customHeight="1">
      <c r="A79" s="50" t="s">
        <v>638</v>
      </c>
      <c r="B79" s="90">
        <f t="shared" si="77"/>
        <v>-1.7401392111368921</v>
      </c>
      <c r="C79" s="4269">
        <f t="shared" si="77"/>
        <v>-8.3333333333333428</v>
      </c>
      <c r="D79" s="4282"/>
      <c r="E79" s="4271">
        <f t="shared" si="84"/>
        <v>-3.3248081841432224</v>
      </c>
      <c r="F79" s="4286"/>
      <c r="G79" s="4269" t="s">
        <v>597</v>
      </c>
      <c r="H79" s="4269"/>
      <c r="I79" s="4271">
        <f t="shared" ref="I79:I85" si="90">SUM(I23/I19)*100-100</f>
        <v>-6.25</v>
      </c>
      <c r="J79" s="4286"/>
      <c r="K79" s="4269">
        <f t="shared" si="85"/>
        <v>-1.9889970376639923</v>
      </c>
      <c r="L79" s="4282"/>
      <c r="M79" s="4271">
        <f t="shared" si="86"/>
        <v>-2.7863777089783213</v>
      </c>
      <c r="N79" s="4286"/>
      <c r="O79" s="4269">
        <f t="shared" si="87"/>
        <v>-1.7857142857142918</v>
      </c>
      <c r="P79" s="4282"/>
      <c r="Q79" s="4271">
        <f t="shared" si="88"/>
        <v>0.96153846153845279</v>
      </c>
      <c r="R79" s="4286"/>
      <c r="S79" s="4269">
        <f t="shared" si="89"/>
        <v>0</v>
      </c>
      <c r="T79" s="4283"/>
    </row>
    <row r="80" spans="1:20" ht="12.75" customHeight="1">
      <c r="A80" s="88" t="s">
        <v>639</v>
      </c>
      <c r="B80" s="1243">
        <f t="shared" ref="B80:C87" si="91">SUM(B24/B20)*100-100</f>
        <v>-1.4374514374514433</v>
      </c>
      <c r="C80" s="4330">
        <f t="shared" si="91"/>
        <v>-10.810810810810807</v>
      </c>
      <c r="D80" s="4357"/>
      <c r="E80" s="4275">
        <f t="shared" si="84"/>
        <v>-1.8981880931837907</v>
      </c>
      <c r="F80" s="4295"/>
      <c r="G80" s="4330" t="s">
        <v>597</v>
      </c>
      <c r="H80" s="4330"/>
      <c r="I80" s="4275">
        <f t="shared" si="90"/>
        <v>-6.25</v>
      </c>
      <c r="J80" s="4295"/>
      <c r="K80" s="4330">
        <f t="shared" si="85"/>
        <v>-1.5312632922160816</v>
      </c>
      <c r="L80" s="4357"/>
      <c r="M80" s="4275">
        <f t="shared" si="86"/>
        <v>-3.7267080745341588</v>
      </c>
      <c r="N80" s="4295"/>
      <c r="O80" s="4330">
        <f t="shared" si="87"/>
        <v>0.90909090909090651</v>
      </c>
      <c r="P80" s="4357"/>
      <c r="Q80" s="4275">
        <f t="shared" si="88"/>
        <v>0.34843205574912872</v>
      </c>
      <c r="R80" s="4295"/>
      <c r="S80" s="4269">
        <f t="shared" si="89"/>
        <v>-80</v>
      </c>
      <c r="T80" s="4283"/>
    </row>
    <row r="81" spans="1:20" ht="12.75" customHeight="1">
      <c r="A81" s="660" t="s">
        <v>689</v>
      </c>
      <c r="B81" s="1456">
        <f t="shared" si="91"/>
        <v>-1.8049833235236434</v>
      </c>
      <c r="C81" s="4290">
        <f t="shared" si="91"/>
        <v>-3.0303030303030312</v>
      </c>
      <c r="D81" s="4311"/>
      <c r="E81" s="4271">
        <f t="shared" si="84"/>
        <v>-0.78809106830122744</v>
      </c>
      <c r="F81" s="4286"/>
      <c r="G81" s="4269" t="s">
        <v>597</v>
      </c>
      <c r="H81" s="4269"/>
      <c r="I81" s="4271">
        <f t="shared" si="90"/>
        <v>-6.25</v>
      </c>
      <c r="J81" s="4286"/>
      <c r="K81" s="4290">
        <f t="shared" si="85"/>
        <v>-2.6724137931034448</v>
      </c>
      <c r="L81" s="4311"/>
      <c r="M81" s="4290">
        <f t="shared" si="86"/>
        <v>-3.1446540880503164</v>
      </c>
      <c r="N81" s="4311"/>
      <c r="O81" s="4269">
        <f t="shared" si="87"/>
        <v>0</v>
      </c>
      <c r="P81" s="4282"/>
      <c r="Q81" s="4271">
        <f t="shared" si="88"/>
        <v>-0.34782608695653039</v>
      </c>
      <c r="R81" s="4282"/>
      <c r="S81" s="4290">
        <f t="shared" si="89"/>
        <v>-100</v>
      </c>
      <c r="T81" s="4291"/>
    </row>
    <row r="82" spans="1:20" ht="12.75" customHeight="1">
      <c r="A82" s="89" t="s">
        <v>707</v>
      </c>
      <c r="B82" s="1456">
        <f t="shared" si="91"/>
        <v>-1.9573302016050178</v>
      </c>
      <c r="C82" s="4271">
        <f t="shared" si="91"/>
        <v>0</v>
      </c>
      <c r="D82" s="4319"/>
      <c r="E82" s="4271">
        <f t="shared" si="84"/>
        <v>-0.87565674255691306</v>
      </c>
      <c r="F82" s="4319"/>
      <c r="G82" s="4271" t="s">
        <v>597</v>
      </c>
      <c r="H82" s="4319"/>
      <c r="I82" s="4271">
        <f t="shared" si="90"/>
        <v>0</v>
      </c>
      <c r="J82" s="4319"/>
      <c r="K82" s="4271">
        <f t="shared" si="85"/>
        <v>-3.0055817947616958</v>
      </c>
      <c r="L82" s="4319"/>
      <c r="M82" s="4271">
        <f t="shared" si="86"/>
        <v>-2.215189873417728</v>
      </c>
      <c r="N82" s="4319"/>
      <c r="O82" s="4271">
        <f t="shared" si="87"/>
        <v>3.6363636363636402</v>
      </c>
      <c r="P82" s="4319"/>
      <c r="Q82" s="4271">
        <f t="shared" si="88"/>
        <v>-0.94991364421416336</v>
      </c>
      <c r="R82" s="4319"/>
      <c r="S82" s="4271">
        <f t="shared" si="89"/>
        <v>-100</v>
      </c>
      <c r="T82" s="4331"/>
    </row>
    <row r="83" spans="1:20" ht="12.75" customHeight="1">
      <c r="A83" s="89" t="s">
        <v>708</v>
      </c>
      <c r="B83" s="1456">
        <f t="shared" si="91"/>
        <v>-1.3774104683195674</v>
      </c>
      <c r="C83" s="4271">
        <f t="shared" si="91"/>
        <v>0</v>
      </c>
      <c r="D83" s="4319"/>
      <c r="E83" s="4271">
        <f t="shared" si="84"/>
        <v>-2.0282186948853678</v>
      </c>
      <c r="F83" s="4319"/>
      <c r="G83" s="4271" t="s">
        <v>597</v>
      </c>
      <c r="H83" s="4319"/>
      <c r="I83" s="4271">
        <f t="shared" si="90"/>
        <v>0</v>
      </c>
      <c r="J83" s="4319"/>
      <c r="K83" s="4271">
        <f t="shared" si="85"/>
        <v>-2.0293609671848003</v>
      </c>
      <c r="L83" s="4319"/>
      <c r="M83" s="4271">
        <f t="shared" si="86"/>
        <v>-1.9108280254777128</v>
      </c>
      <c r="N83" s="4319"/>
      <c r="O83" s="4271">
        <f t="shared" si="87"/>
        <v>1.818181818181813</v>
      </c>
      <c r="P83" s="4319"/>
      <c r="Q83" s="4271">
        <f t="shared" si="88"/>
        <v>0.69264069264069406</v>
      </c>
      <c r="R83" s="4319"/>
      <c r="S83" s="4271">
        <f t="shared" si="89"/>
        <v>-80</v>
      </c>
      <c r="T83" s="4331"/>
    </row>
    <row r="84" spans="1:20" ht="13.5" customHeight="1">
      <c r="A84" s="88" t="s">
        <v>709</v>
      </c>
      <c r="B84" s="91">
        <f t="shared" si="91"/>
        <v>-1.6160819865983456</v>
      </c>
      <c r="C84" s="4275">
        <f t="shared" si="91"/>
        <v>0</v>
      </c>
      <c r="D84" s="4325"/>
      <c r="E84" s="4275">
        <f t="shared" si="84"/>
        <v>-3.078276165347404</v>
      </c>
      <c r="F84" s="4325"/>
      <c r="G84" s="4517" t="s">
        <v>597</v>
      </c>
      <c r="H84" s="4519"/>
      <c r="I84" s="4275">
        <f t="shared" si="90"/>
        <v>0</v>
      </c>
      <c r="J84" s="4325"/>
      <c r="K84" s="4275">
        <f t="shared" si="85"/>
        <v>-2.6349892008639415</v>
      </c>
      <c r="L84" s="4325"/>
      <c r="M84" s="4275">
        <f t="shared" si="86"/>
        <v>-0.64516129032257652</v>
      </c>
      <c r="N84" s="4325"/>
      <c r="O84" s="4275">
        <f t="shared" si="87"/>
        <v>0.90090090090089348</v>
      </c>
      <c r="P84" s="4325"/>
      <c r="Q84" s="4275">
        <f t="shared" si="88"/>
        <v>1.3888888888888857</v>
      </c>
      <c r="R84" s="4325"/>
      <c r="S84" s="4275">
        <f t="shared" si="89"/>
        <v>-100</v>
      </c>
      <c r="T84" s="4322"/>
    </row>
    <row r="85" spans="1:20" ht="13.5" customHeight="1">
      <c r="A85" s="660" t="s">
        <v>725</v>
      </c>
      <c r="B85" s="1456">
        <f t="shared" si="91"/>
        <v>-1.1988011988012062</v>
      </c>
      <c r="C85" s="4290">
        <f t="shared" ref="C85:C96" si="92">SUM(C29/C25)*100-100</f>
        <v>3.125</v>
      </c>
      <c r="D85" s="4311"/>
      <c r="E85" s="4271">
        <f t="shared" si="84"/>
        <v>-3.5304501323918771</v>
      </c>
      <c r="F85" s="4286"/>
      <c r="G85" s="4269" t="s">
        <v>597</v>
      </c>
      <c r="H85" s="4269"/>
      <c r="I85" s="4271">
        <f t="shared" si="90"/>
        <v>0</v>
      </c>
      <c r="J85" s="4286"/>
      <c r="K85" s="4290">
        <f t="shared" si="85"/>
        <v>-1.8600531443755557</v>
      </c>
      <c r="L85" s="4311"/>
      <c r="M85" s="4290">
        <f t="shared" si="86"/>
        <v>0.32467532467532578</v>
      </c>
      <c r="N85" s="4311"/>
      <c r="O85" s="4269">
        <f t="shared" ref="O85:O108" si="93">SUM(O29/O25)*100-100</f>
        <v>-1.7699115044247833</v>
      </c>
      <c r="P85" s="4282"/>
      <c r="Q85" s="4271">
        <f t="shared" si="88"/>
        <v>1.6579406631762623</v>
      </c>
      <c r="R85" s="4282"/>
      <c r="S85" s="4290" t="s">
        <v>597</v>
      </c>
      <c r="T85" s="4291"/>
    </row>
    <row r="86" spans="1:20" ht="13.5" customHeight="1">
      <c r="A86" s="89" t="s">
        <v>726</v>
      </c>
      <c r="B86" s="1456">
        <f t="shared" si="91"/>
        <v>-1.5771611100019953</v>
      </c>
      <c r="C86" s="4271">
        <f t="shared" si="92"/>
        <v>3.0303030303030312</v>
      </c>
      <c r="D86" s="4319"/>
      <c r="E86" s="4271">
        <f t="shared" ref="E86:E108" si="94">SUM(E30/E26)*100-100</f>
        <v>-4.5053003533568869</v>
      </c>
      <c r="F86" s="4319"/>
      <c r="G86" s="4271" t="s">
        <v>597</v>
      </c>
      <c r="H86" s="4319"/>
      <c r="I86" s="4271">
        <f t="shared" ref="I86:I108" si="95">SUM(I30/I26)*100-100</f>
        <v>0</v>
      </c>
      <c r="J86" s="4319"/>
      <c r="K86" s="4271">
        <f t="shared" ref="K86:K108" si="96">SUM(K30/K26)*100-100</f>
        <v>-2.0805666223992887</v>
      </c>
      <c r="L86" s="4319"/>
      <c r="M86" s="4271">
        <f t="shared" ref="M86:M108" si="97">SUM(M30/M26)*100-100</f>
        <v>-0.64724919093850986</v>
      </c>
      <c r="N86" s="4319"/>
      <c r="O86" s="4271">
        <f t="shared" si="93"/>
        <v>-1.7543859649122879</v>
      </c>
      <c r="P86" s="4319"/>
      <c r="Q86" s="4271">
        <f t="shared" ref="Q86:Q108" si="98">SUM(Q30/Q26)*100-100</f>
        <v>1.9180470793373985</v>
      </c>
      <c r="R86" s="4319"/>
      <c r="S86" s="4271" t="s">
        <v>597</v>
      </c>
      <c r="T86" s="4331"/>
    </row>
    <row r="87" spans="1:20" ht="14.25" customHeight="1">
      <c r="A87" s="89" t="s">
        <v>727</v>
      </c>
      <c r="B87" s="1456">
        <f t="shared" si="91"/>
        <v>-2.1149241819632891</v>
      </c>
      <c r="C87" s="4271">
        <f t="shared" si="92"/>
        <v>3.0303030303030312</v>
      </c>
      <c r="D87" s="4319"/>
      <c r="E87" s="4271">
        <f t="shared" si="94"/>
        <v>-3.420342034203415</v>
      </c>
      <c r="F87" s="4319"/>
      <c r="G87" s="4271" t="s">
        <v>597</v>
      </c>
      <c r="H87" s="4319"/>
      <c r="I87" s="4271">
        <f t="shared" si="95"/>
        <v>0</v>
      </c>
      <c r="J87" s="4319"/>
      <c r="K87" s="4271">
        <f t="shared" si="96"/>
        <v>-3.0409872190392235</v>
      </c>
      <c r="L87" s="4319"/>
      <c r="M87" s="4271">
        <f t="shared" si="97"/>
        <v>-0.32467532467532578</v>
      </c>
      <c r="N87" s="4319"/>
      <c r="O87" s="4271">
        <f t="shared" si="93"/>
        <v>-2.6785714285714306</v>
      </c>
      <c r="P87" s="4319"/>
      <c r="Q87" s="4271">
        <f t="shared" si="98"/>
        <v>0.25795356835769212</v>
      </c>
      <c r="R87" s="4319"/>
      <c r="S87" s="4271">
        <f>SUM(S31/S27)*100-100</f>
        <v>100</v>
      </c>
      <c r="T87" s="4331"/>
    </row>
    <row r="88" spans="1:20" ht="14.25" customHeight="1">
      <c r="A88" s="88" t="s">
        <v>728</v>
      </c>
      <c r="B88" s="91">
        <f t="shared" ref="B88:B96" si="99">SUM(B32/B28)*100-100</f>
        <v>-2.6842948717948616</v>
      </c>
      <c r="C88" s="4275">
        <f t="shared" si="92"/>
        <v>0</v>
      </c>
      <c r="D88" s="4325"/>
      <c r="E88" s="4275">
        <f t="shared" si="94"/>
        <v>-4.0834845735027301</v>
      </c>
      <c r="F88" s="4325"/>
      <c r="G88" s="4517" t="s">
        <v>597</v>
      </c>
      <c r="H88" s="4518"/>
      <c r="I88" s="4275">
        <f t="shared" si="95"/>
        <v>0</v>
      </c>
      <c r="J88" s="4325"/>
      <c r="K88" s="4275">
        <f t="shared" si="96"/>
        <v>-3.5492457852706281</v>
      </c>
      <c r="L88" s="4325"/>
      <c r="M88" s="4275">
        <f t="shared" si="97"/>
        <v>-0.97402597402597735</v>
      </c>
      <c r="N88" s="4325"/>
      <c r="O88" s="4275">
        <f t="shared" si="93"/>
        <v>-2.6785714285714306</v>
      </c>
      <c r="P88" s="4325"/>
      <c r="Q88" s="4275">
        <f t="shared" si="98"/>
        <v>-0.25684931506849296</v>
      </c>
      <c r="R88" s="4325"/>
      <c r="S88" s="4275" t="s">
        <v>597</v>
      </c>
      <c r="T88" s="4322"/>
    </row>
    <row r="89" spans="1:20" ht="14.25" customHeight="1">
      <c r="A89" s="660" t="s">
        <v>765</v>
      </c>
      <c r="B89" s="1456">
        <f t="shared" si="99"/>
        <v>-3.195146612740146</v>
      </c>
      <c r="C89" s="4290">
        <f t="shared" si="92"/>
        <v>-3.0303030303030312</v>
      </c>
      <c r="D89" s="4311"/>
      <c r="E89" s="4271">
        <f t="shared" si="94"/>
        <v>-4.3915827996340369</v>
      </c>
      <c r="F89" s="4286"/>
      <c r="G89" s="4269" t="s">
        <v>597</v>
      </c>
      <c r="H89" s="4269"/>
      <c r="I89" s="4271">
        <f t="shared" si="95"/>
        <v>0</v>
      </c>
      <c r="J89" s="4286"/>
      <c r="K89" s="4290">
        <f t="shared" si="96"/>
        <v>-3.8808664259927781</v>
      </c>
      <c r="L89" s="4311"/>
      <c r="M89" s="4290">
        <f t="shared" si="97"/>
        <v>-2.9126213592232943</v>
      </c>
      <c r="N89" s="4311"/>
      <c r="O89" s="4269">
        <f t="shared" si="93"/>
        <v>-4.5045045045044958</v>
      </c>
      <c r="P89" s="4282"/>
      <c r="Q89" s="4271">
        <f t="shared" si="98"/>
        <v>-0.60085836909871659</v>
      </c>
      <c r="R89" s="4282"/>
      <c r="S89" s="4290">
        <f t="shared" ref="S89:S100" si="100">SUM(S33/S29)*100-100</f>
        <v>-66.666666666666671</v>
      </c>
      <c r="T89" s="4291"/>
    </row>
    <row r="90" spans="1:20" ht="14.25" customHeight="1">
      <c r="A90" s="89" t="s">
        <v>769</v>
      </c>
      <c r="B90" s="1456">
        <f t="shared" si="99"/>
        <v>-3.1237322515212895</v>
      </c>
      <c r="C90" s="4271">
        <f t="shared" si="92"/>
        <v>-2.941176470588232</v>
      </c>
      <c r="D90" s="4319"/>
      <c r="E90" s="4271">
        <f t="shared" si="94"/>
        <v>-3.3302497687326564</v>
      </c>
      <c r="F90" s="4319"/>
      <c r="G90" s="4271" t="s">
        <v>597</v>
      </c>
      <c r="H90" s="4319"/>
      <c r="I90" s="4271">
        <f t="shared" si="95"/>
        <v>0</v>
      </c>
      <c r="J90" s="4319"/>
      <c r="K90" s="4271">
        <f t="shared" si="96"/>
        <v>-4.2043399638336325</v>
      </c>
      <c r="L90" s="4319"/>
      <c r="M90" s="4271">
        <f t="shared" si="97"/>
        <v>-1.9543973941368051</v>
      </c>
      <c r="N90" s="4319"/>
      <c r="O90" s="4271">
        <f t="shared" si="93"/>
        <v>-7.1428571428571388</v>
      </c>
      <c r="P90" s="4319"/>
      <c r="Q90" s="4271">
        <f t="shared" si="98"/>
        <v>-0.85543199315654306</v>
      </c>
      <c r="R90" s="4319"/>
      <c r="S90" s="4271" t="s">
        <v>840</v>
      </c>
      <c r="T90" s="4331"/>
    </row>
    <row r="91" spans="1:20" ht="14.25" customHeight="1">
      <c r="A91" s="89" t="s">
        <v>755</v>
      </c>
      <c r="B91" s="1456">
        <f t="shared" si="99"/>
        <v>-2.7924989808397811</v>
      </c>
      <c r="C91" s="4271">
        <f t="shared" si="92"/>
        <v>0</v>
      </c>
      <c r="D91" s="4319"/>
      <c r="E91" s="4271">
        <f t="shared" si="94"/>
        <v>-2.609506057781914</v>
      </c>
      <c r="F91" s="4319"/>
      <c r="G91" s="4271" t="s">
        <v>597</v>
      </c>
      <c r="H91" s="4319"/>
      <c r="I91" s="4271">
        <f t="shared" si="95"/>
        <v>6.6666666666666714</v>
      </c>
      <c r="J91" s="4319"/>
      <c r="K91" s="4271">
        <f t="shared" si="96"/>
        <v>-4.181818181818187</v>
      </c>
      <c r="L91" s="4319"/>
      <c r="M91" s="4271">
        <f t="shared" si="97"/>
        <v>-1.628664495114009</v>
      </c>
      <c r="N91" s="4319"/>
      <c r="O91" s="4271">
        <f t="shared" si="93"/>
        <v>-6.4220183486238511</v>
      </c>
      <c r="P91" s="4319"/>
      <c r="Q91" s="4271">
        <f t="shared" si="98"/>
        <v>-0.42881646655231975</v>
      </c>
      <c r="R91" s="4319"/>
      <c r="S91" s="4271">
        <f t="shared" si="100"/>
        <v>-50</v>
      </c>
      <c r="T91" s="4331"/>
    </row>
    <row r="92" spans="1:20" ht="14.25" customHeight="1">
      <c r="A92" s="88" t="s">
        <v>770</v>
      </c>
      <c r="B92" s="2095">
        <f t="shared" si="99"/>
        <v>-2.428983120625773</v>
      </c>
      <c r="C92" s="4275">
        <f t="shared" si="92"/>
        <v>0</v>
      </c>
      <c r="D92" s="4325"/>
      <c r="E92" s="4275">
        <f t="shared" si="94"/>
        <v>-1.9867549668874176</v>
      </c>
      <c r="F92" s="4325"/>
      <c r="G92" s="4275" t="s">
        <v>597</v>
      </c>
      <c r="H92" s="4325"/>
      <c r="I92" s="4275">
        <f t="shared" si="95"/>
        <v>0</v>
      </c>
      <c r="J92" s="4325"/>
      <c r="K92" s="4275">
        <f t="shared" si="96"/>
        <v>-4.0938362465501399</v>
      </c>
      <c r="L92" s="4325"/>
      <c r="M92" s="4275">
        <f t="shared" si="97"/>
        <v>-0.65573770491803884</v>
      </c>
      <c r="N92" s="4325"/>
      <c r="O92" s="4275">
        <f t="shared" si="93"/>
        <v>-8.2568807339449535</v>
      </c>
      <c r="P92" s="4325"/>
      <c r="Q92" s="4275">
        <f t="shared" si="98"/>
        <v>0.25751072961372756</v>
      </c>
      <c r="R92" s="4325"/>
      <c r="S92" s="4275" t="s">
        <v>840</v>
      </c>
      <c r="T92" s="4322"/>
    </row>
    <row r="93" spans="1:20" ht="14.25" customHeight="1">
      <c r="A93" s="660" t="s">
        <v>792</v>
      </c>
      <c r="B93" s="1456">
        <f t="shared" si="99"/>
        <v>-2.3605598495926472</v>
      </c>
      <c r="C93" s="4271">
        <f t="shared" si="92"/>
        <v>6.25</v>
      </c>
      <c r="D93" s="4286"/>
      <c r="E93" s="4271">
        <f t="shared" si="94"/>
        <v>-2.4880382775119614</v>
      </c>
      <c r="F93" s="4286"/>
      <c r="G93" s="4269" t="s">
        <v>597</v>
      </c>
      <c r="H93" s="4269"/>
      <c r="I93" s="4271">
        <f t="shared" si="95"/>
        <v>0</v>
      </c>
      <c r="J93" s="4286"/>
      <c r="K93" s="4271">
        <f t="shared" si="96"/>
        <v>-3.5211267605633765</v>
      </c>
      <c r="L93" s="4286"/>
      <c r="M93" s="4271">
        <f t="shared" si="97"/>
        <v>0.33333333333334281</v>
      </c>
      <c r="N93" s="4286"/>
      <c r="O93" s="4269">
        <f t="shared" si="93"/>
        <v>-5.6603773584905639</v>
      </c>
      <c r="P93" s="4282"/>
      <c r="Q93" s="4271">
        <f t="shared" si="98"/>
        <v>-0.69084628670120196</v>
      </c>
      <c r="R93" s="4282"/>
      <c r="S93" s="4271">
        <f t="shared" si="100"/>
        <v>-100</v>
      </c>
      <c r="T93" s="4283"/>
    </row>
    <row r="94" spans="1:20" ht="14.25" customHeight="1">
      <c r="A94" s="89" t="s">
        <v>798</v>
      </c>
      <c r="B94" s="1456">
        <f t="shared" si="99"/>
        <v>-2.1356783919598001</v>
      </c>
      <c r="C94" s="4271">
        <f t="shared" si="92"/>
        <v>6.0606060606060623</v>
      </c>
      <c r="D94" s="4286"/>
      <c r="E94" s="4271">
        <f t="shared" si="94"/>
        <v>-2.3923444976076524</v>
      </c>
      <c r="F94" s="4286"/>
      <c r="G94" s="4269" t="s">
        <v>597</v>
      </c>
      <c r="H94" s="4269"/>
      <c r="I94" s="4271">
        <f t="shared" si="95"/>
        <v>0</v>
      </c>
      <c r="J94" s="4286"/>
      <c r="K94" s="4271">
        <f t="shared" si="96"/>
        <v>-3.4922133081642244</v>
      </c>
      <c r="L94" s="4286"/>
      <c r="M94" s="4271">
        <f t="shared" si="97"/>
        <v>0.99667774086378813</v>
      </c>
      <c r="N94" s="4286"/>
      <c r="O94" s="4269">
        <f t="shared" si="93"/>
        <v>-0.96153846153845279</v>
      </c>
      <c r="P94" s="4282"/>
      <c r="Q94" s="4271">
        <f t="shared" si="98"/>
        <v>-0.60396893874029445</v>
      </c>
      <c r="R94" s="4282"/>
      <c r="S94" s="4271" t="s">
        <v>840</v>
      </c>
      <c r="T94" s="4283"/>
    </row>
    <row r="95" spans="1:20" ht="14.25" customHeight="1">
      <c r="A95" s="89" t="s">
        <v>787</v>
      </c>
      <c r="B95" s="2260">
        <f t="shared" si="99"/>
        <v>-2.0130006290627023</v>
      </c>
      <c r="C95" s="4271">
        <f t="shared" si="92"/>
        <v>2.941176470588232</v>
      </c>
      <c r="D95" s="4286"/>
      <c r="E95" s="4271">
        <f t="shared" si="94"/>
        <v>-2.6794258373205651</v>
      </c>
      <c r="F95" s="4286"/>
      <c r="G95" s="4269" t="s">
        <v>597</v>
      </c>
      <c r="H95" s="4269"/>
      <c r="I95" s="4271">
        <f t="shared" si="95"/>
        <v>-6.25</v>
      </c>
      <c r="J95" s="4286"/>
      <c r="K95" s="4271">
        <f t="shared" si="96"/>
        <v>-3.3681214421252434</v>
      </c>
      <c r="L95" s="4286"/>
      <c r="M95" s="4271">
        <f t="shared" si="97"/>
        <v>0.9933774834437088</v>
      </c>
      <c r="N95" s="4286"/>
      <c r="O95" s="4271">
        <f t="shared" si="93"/>
        <v>3.9215686274509949</v>
      </c>
      <c r="P95" s="4286"/>
      <c r="Q95" s="4271">
        <f t="shared" si="98"/>
        <v>-0.25839793281653556</v>
      </c>
      <c r="R95" s="4282"/>
      <c r="S95" s="4271">
        <f t="shared" si="100"/>
        <v>-100</v>
      </c>
      <c r="T95" s="4283"/>
    </row>
    <row r="96" spans="1:20" ht="14.25" customHeight="1">
      <c r="A96" s="88" t="s">
        <v>799</v>
      </c>
      <c r="B96" s="2095">
        <f t="shared" si="99"/>
        <v>-2.0464135021097007</v>
      </c>
      <c r="C96" s="4275">
        <f t="shared" si="92"/>
        <v>0</v>
      </c>
      <c r="D96" s="4325"/>
      <c r="E96" s="4275">
        <f t="shared" si="94"/>
        <v>-2.220077220077215</v>
      </c>
      <c r="F96" s="4325"/>
      <c r="G96" s="4275" t="s">
        <v>597</v>
      </c>
      <c r="H96" s="4325"/>
      <c r="I96" s="4275">
        <f t="shared" si="95"/>
        <v>6.6666666666666714</v>
      </c>
      <c r="J96" s="4325"/>
      <c r="K96" s="4275">
        <f t="shared" si="96"/>
        <v>-3.549160671462829</v>
      </c>
      <c r="L96" s="4325"/>
      <c r="M96" s="4275">
        <f t="shared" si="97"/>
        <v>0.66006600660067249</v>
      </c>
      <c r="N96" s="4325"/>
      <c r="O96" s="4275">
        <f t="shared" si="93"/>
        <v>4</v>
      </c>
      <c r="P96" s="4325"/>
      <c r="Q96" s="4275">
        <f t="shared" si="98"/>
        <v>-0.85616438356164792</v>
      </c>
      <c r="R96" s="4325"/>
      <c r="S96" s="4275" t="s">
        <v>840</v>
      </c>
      <c r="T96" s="4322"/>
    </row>
    <row r="97" spans="1:22" ht="14.25" customHeight="1">
      <c r="A97" s="660" t="s">
        <v>825</v>
      </c>
      <c r="B97" s="1456">
        <f>SUM(B41/B37)*100-100</f>
        <v>-1.6260162601626007</v>
      </c>
      <c r="C97" s="4271">
        <f>SUM(C41/C37)*100-100</f>
        <v>-5.8823529411764781</v>
      </c>
      <c r="D97" s="4286"/>
      <c r="E97" s="4271">
        <f t="shared" si="94"/>
        <v>-1.1776251226692835</v>
      </c>
      <c r="F97" s="4286"/>
      <c r="G97" s="4269" t="s">
        <v>597</v>
      </c>
      <c r="H97" s="4269"/>
      <c r="I97" s="4271">
        <f t="shared" si="95"/>
        <v>6.6666666666666714</v>
      </c>
      <c r="J97" s="4286"/>
      <c r="K97" s="4271">
        <f t="shared" si="96"/>
        <v>-3.7956204379562024</v>
      </c>
      <c r="L97" s="4286"/>
      <c r="M97" s="4271">
        <f t="shared" si="97"/>
        <v>0.99667774086378813</v>
      </c>
      <c r="N97" s="4286"/>
      <c r="O97" s="4269">
        <f t="shared" si="93"/>
        <v>4</v>
      </c>
      <c r="P97" s="4282"/>
      <c r="Q97" s="4271">
        <f t="shared" si="98"/>
        <v>0.69565217391304657</v>
      </c>
      <c r="R97" s="4282"/>
      <c r="S97" s="4271" t="s">
        <v>840</v>
      </c>
      <c r="T97" s="4283"/>
    </row>
    <row r="98" spans="1:22" ht="14.25" customHeight="1">
      <c r="A98" s="89" t="s">
        <v>829</v>
      </c>
      <c r="B98" s="1456">
        <f>SUM(B42/B38)*100-100</f>
        <v>-1.6474112109542176</v>
      </c>
      <c r="C98" s="4271">
        <f>SUM(C42/C38)*100-100</f>
        <v>-11.428571428571431</v>
      </c>
      <c r="D98" s="4286"/>
      <c r="E98" s="4271">
        <f t="shared" si="94"/>
        <v>-1.9607843137254974</v>
      </c>
      <c r="F98" s="4286"/>
      <c r="G98" s="4269" t="s">
        <v>597</v>
      </c>
      <c r="H98" s="4269"/>
      <c r="I98" s="4271">
        <f t="shared" si="95"/>
        <v>6.6666666666666714</v>
      </c>
      <c r="J98" s="4286"/>
      <c r="K98" s="4271">
        <f t="shared" si="96"/>
        <v>-3.0806845965770151</v>
      </c>
      <c r="L98" s="4286"/>
      <c r="M98" s="4271">
        <f t="shared" si="97"/>
        <v>0.32894736842106909</v>
      </c>
      <c r="N98" s="4286"/>
      <c r="O98" s="4269">
        <f t="shared" si="93"/>
        <v>2.9126213592232943</v>
      </c>
      <c r="P98" s="4282"/>
      <c r="Q98" s="4271">
        <f t="shared" si="98"/>
        <v>0.43402777777777146</v>
      </c>
      <c r="R98" s="4282"/>
      <c r="S98" s="4271" t="s">
        <v>840</v>
      </c>
      <c r="T98" s="4331"/>
    </row>
    <row r="99" spans="1:22" ht="14.25" customHeight="1">
      <c r="A99" s="89" t="s">
        <v>844</v>
      </c>
      <c r="B99" s="1456">
        <f t="shared" ref="B99:C99" si="101">SUM(B43/B39)*100-100</f>
        <v>-1.7333618660389476</v>
      </c>
      <c r="C99" s="4271">
        <f t="shared" si="101"/>
        <v>-20</v>
      </c>
      <c r="D99" s="4286"/>
      <c r="E99" s="4271">
        <f t="shared" si="94"/>
        <v>-1.1799410029498603</v>
      </c>
      <c r="F99" s="4286"/>
      <c r="G99" s="4269" t="s">
        <v>597</v>
      </c>
      <c r="H99" s="4269"/>
      <c r="I99" s="4271">
        <f t="shared" si="95"/>
        <v>6.6666666666666714</v>
      </c>
      <c r="J99" s="4286"/>
      <c r="K99" s="4271">
        <f t="shared" si="96"/>
        <v>-3.0436917034855213</v>
      </c>
      <c r="L99" s="4286"/>
      <c r="M99" s="4271">
        <f t="shared" si="97"/>
        <v>0.32786885245900521</v>
      </c>
      <c r="N99" s="4286"/>
      <c r="O99" s="4269">
        <f t="shared" si="93"/>
        <v>-1.8867924528301927</v>
      </c>
      <c r="P99" s="4282"/>
      <c r="Q99" s="4271">
        <f t="shared" si="98"/>
        <v>0</v>
      </c>
      <c r="R99" s="4282"/>
      <c r="S99" s="4271" t="s">
        <v>840</v>
      </c>
      <c r="T99" s="4331"/>
    </row>
    <row r="100" spans="1:22" ht="14.25" customHeight="1">
      <c r="A100" s="88" t="s">
        <v>845</v>
      </c>
      <c r="B100" s="2690">
        <f t="shared" ref="B100:C100" si="102">SUM(B44/B40)*100-100</f>
        <v>-1.9168640964893342</v>
      </c>
      <c r="C100" s="4275">
        <f t="shared" si="102"/>
        <v>-18.181818181818173</v>
      </c>
      <c r="D100" s="4295"/>
      <c r="E100" s="4275">
        <f t="shared" si="94"/>
        <v>-2.5666337611056349</v>
      </c>
      <c r="F100" s="4295"/>
      <c r="G100" s="4278" t="s">
        <v>597</v>
      </c>
      <c r="H100" s="4278"/>
      <c r="I100" s="4275">
        <f t="shared" si="95"/>
        <v>0</v>
      </c>
      <c r="J100" s="4295"/>
      <c r="K100" s="4275">
        <f t="shared" si="96"/>
        <v>-2.7349577324714147</v>
      </c>
      <c r="L100" s="4295"/>
      <c r="M100" s="4275">
        <f t="shared" si="97"/>
        <v>0.32786885245900521</v>
      </c>
      <c r="N100" s="4295"/>
      <c r="O100" s="4278">
        <f t="shared" si="93"/>
        <v>5.7692307692307736</v>
      </c>
      <c r="P100" s="4276"/>
      <c r="Q100" s="4275">
        <f t="shared" si="98"/>
        <v>-0.51813471502590858</v>
      </c>
      <c r="R100" s="4276"/>
      <c r="S100" s="4323">
        <f t="shared" si="100"/>
        <v>-100</v>
      </c>
      <c r="T100" s="4328"/>
      <c r="U100" s="2262"/>
    </row>
    <row r="101" spans="1:22" ht="14.25" customHeight="1">
      <c r="A101" s="2907" t="s">
        <v>846</v>
      </c>
      <c r="B101" s="2913">
        <f t="shared" ref="B101:C108" si="103">SUM(B45/B41)*100-100</f>
        <v>-2.1313614615049943</v>
      </c>
      <c r="C101" s="4273">
        <f t="shared" si="103"/>
        <v>-12.5</v>
      </c>
      <c r="D101" s="4326"/>
      <c r="E101" s="4273">
        <f t="shared" si="94"/>
        <v>-3.574975173783514</v>
      </c>
      <c r="F101" s="4326"/>
      <c r="G101" s="4273" t="s">
        <v>597</v>
      </c>
      <c r="H101" s="4326"/>
      <c r="I101" s="4273">
        <f t="shared" si="95"/>
        <v>0</v>
      </c>
      <c r="J101" s="4326"/>
      <c r="K101" s="4273">
        <f t="shared" si="96"/>
        <v>-2.883156297420328</v>
      </c>
      <c r="L101" s="4326"/>
      <c r="M101" s="4273">
        <f t="shared" si="97"/>
        <v>0</v>
      </c>
      <c r="N101" s="4326"/>
      <c r="O101" s="4273">
        <f t="shared" si="93"/>
        <v>5.7692307692307736</v>
      </c>
      <c r="P101" s="4326"/>
      <c r="Q101" s="4273">
        <f t="shared" si="98"/>
        <v>-0.60449050086354816</v>
      </c>
      <c r="R101" s="4326"/>
      <c r="S101" s="4273" t="s">
        <v>840</v>
      </c>
      <c r="T101" s="4333"/>
      <c r="U101" s="2262"/>
      <c r="V101" s="20"/>
    </row>
    <row r="102" spans="1:22" ht="14.25" customHeight="1">
      <c r="A102" s="2566" t="s">
        <v>868</v>
      </c>
      <c r="B102" s="2260">
        <f t="shared" si="103"/>
        <v>-2.0013051990428607</v>
      </c>
      <c r="C102" s="4271">
        <f t="shared" si="103"/>
        <v>-3.2258064516128968</v>
      </c>
      <c r="D102" s="4286"/>
      <c r="E102" s="4271">
        <f t="shared" si="94"/>
        <v>-3.1000000000000085</v>
      </c>
      <c r="F102" s="4286"/>
      <c r="G102" s="4271" t="s">
        <v>597</v>
      </c>
      <c r="H102" s="4319"/>
      <c r="I102" s="4271">
        <f t="shared" si="95"/>
        <v>0</v>
      </c>
      <c r="J102" s="4286"/>
      <c r="K102" s="4271">
        <f t="shared" si="96"/>
        <v>-3.7840565085771942</v>
      </c>
      <c r="L102" s="4286"/>
      <c r="M102" s="4271">
        <f t="shared" si="97"/>
        <v>-0.32786885245900521</v>
      </c>
      <c r="N102" s="4286"/>
      <c r="O102" s="4271">
        <f t="shared" si="93"/>
        <v>7.5471698113207566</v>
      </c>
      <c r="P102" s="4286"/>
      <c r="Q102" s="4271">
        <f t="shared" si="98"/>
        <v>0.69144338807261363</v>
      </c>
      <c r="R102" s="4286"/>
      <c r="S102" s="4271" t="s">
        <v>841</v>
      </c>
      <c r="T102" s="4331"/>
      <c r="U102" s="2262"/>
      <c r="V102" s="20"/>
    </row>
    <row r="103" spans="1:22" ht="14.25" customHeight="1">
      <c r="A103" s="2566" t="s">
        <v>881</v>
      </c>
      <c r="B103" s="2260">
        <f t="shared" si="103"/>
        <v>-1.894599303135891</v>
      </c>
      <c r="C103" s="4271">
        <f t="shared" si="103"/>
        <v>7.1428571428571388</v>
      </c>
      <c r="D103" s="4286"/>
      <c r="E103" s="4271">
        <f t="shared" si="94"/>
        <v>-3.5820895522388128</v>
      </c>
      <c r="F103" s="4286"/>
      <c r="G103" s="4271" t="s">
        <v>597</v>
      </c>
      <c r="H103" s="4319"/>
      <c r="I103" s="4271">
        <f t="shared" si="95"/>
        <v>0</v>
      </c>
      <c r="J103" s="4286"/>
      <c r="K103" s="4271">
        <f t="shared" si="96"/>
        <v>-3.4936708860759467</v>
      </c>
      <c r="L103" s="4286"/>
      <c r="M103" s="4271">
        <f t="shared" si="97"/>
        <v>-0.65359477124182774</v>
      </c>
      <c r="N103" s="4286"/>
      <c r="O103" s="4271">
        <f t="shared" si="93"/>
        <v>10.57692307692308</v>
      </c>
      <c r="P103" s="4286"/>
      <c r="Q103" s="4271">
        <f t="shared" si="98"/>
        <v>0.60449050086354816</v>
      </c>
      <c r="R103" s="4286"/>
      <c r="S103" s="4271" t="s">
        <v>840</v>
      </c>
      <c r="T103" s="4331"/>
      <c r="U103" s="2262"/>
    </row>
    <row r="104" spans="1:22" ht="14.25" customHeight="1">
      <c r="A104" s="2691" t="s">
        <v>898</v>
      </c>
      <c r="B104" s="2095">
        <f t="shared" si="103"/>
        <v>-1.5590689503733017</v>
      </c>
      <c r="C104" s="4275">
        <f t="shared" si="103"/>
        <v>7.407407407407419</v>
      </c>
      <c r="D104" s="4295"/>
      <c r="E104" s="4275">
        <f t="shared" si="94"/>
        <v>-2.0263424518743705</v>
      </c>
      <c r="F104" s="4295"/>
      <c r="G104" s="4275" t="s">
        <v>597</v>
      </c>
      <c r="H104" s="4325"/>
      <c r="I104" s="4275">
        <f t="shared" si="95"/>
        <v>-6.25</v>
      </c>
      <c r="J104" s="4295"/>
      <c r="K104" s="4275">
        <f t="shared" si="96"/>
        <v>-3.3231083844580667</v>
      </c>
      <c r="L104" s="4295"/>
      <c r="M104" s="4275">
        <f t="shared" si="97"/>
        <v>-1.9607843137254974</v>
      </c>
      <c r="N104" s="4295"/>
      <c r="O104" s="4275">
        <f t="shared" si="93"/>
        <v>5.454545454545439</v>
      </c>
      <c r="P104" s="4295"/>
      <c r="Q104" s="4275">
        <f t="shared" si="98"/>
        <v>0.78125</v>
      </c>
      <c r="R104" s="4295"/>
      <c r="S104" s="4323" t="s">
        <v>840</v>
      </c>
      <c r="T104" s="4328"/>
      <c r="U104" s="2262"/>
      <c r="V104" s="20"/>
    </row>
    <row r="105" spans="1:22" s="20" customFormat="1" ht="14.25" customHeight="1">
      <c r="A105" s="2907" t="s">
        <v>905</v>
      </c>
      <c r="B105" s="2913">
        <f t="shared" si="103"/>
        <v>-1</v>
      </c>
      <c r="C105" s="4273">
        <f t="shared" si="103"/>
        <v>0</v>
      </c>
      <c r="D105" s="4326"/>
      <c r="E105" s="4273">
        <f t="shared" si="94"/>
        <v>-1.7507723995880582</v>
      </c>
      <c r="F105" s="4326"/>
      <c r="G105" s="4273" t="s">
        <v>597</v>
      </c>
      <c r="H105" s="4326"/>
      <c r="I105" s="4273">
        <f t="shared" si="95"/>
        <v>-6.25</v>
      </c>
      <c r="J105" s="4326"/>
      <c r="K105" s="4273">
        <f t="shared" si="96"/>
        <v>-2.0833333333333428</v>
      </c>
      <c r="L105" s="4326"/>
      <c r="M105" s="4273">
        <f t="shared" si="97"/>
        <v>0</v>
      </c>
      <c r="N105" s="4326"/>
      <c r="O105" s="4273">
        <f t="shared" si="93"/>
        <v>2.7272727272727337</v>
      </c>
      <c r="P105" s="4326"/>
      <c r="Q105" s="4273">
        <f t="shared" si="98"/>
        <v>0.78192875760207414</v>
      </c>
      <c r="R105" s="4326"/>
      <c r="S105" s="4273" t="s">
        <v>840</v>
      </c>
      <c r="T105" s="4333"/>
      <c r="U105" s="2262"/>
    </row>
    <row r="106" spans="1:22" ht="14.25" customHeight="1">
      <c r="A106" s="2566" t="s">
        <v>919</v>
      </c>
      <c r="B106" s="2260">
        <f t="shared" si="103"/>
        <v>-1.3318534961154285</v>
      </c>
      <c r="C106" s="4271">
        <f t="shared" si="103"/>
        <v>0</v>
      </c>
      <c r="D106" s="4286"/>
      <c r="E106" s="4271">
        <f t="shared" si="94"/>
        <v>-1.5479876160990642</v>
      </c>
      <c r="F106" s="4286"/>
      <c r="G106" s="4271" t="s">
        <v>597</v>
      </c>
      <c r="H106" s="4319"/>
      <c r="I106" s="4271">
        <f t="shared" si="95"/>
        <v>-12.5</v>
      </c>
      <c r="J106" s="4286"/>
      <c r="K106" s="4271">
        <f t="shared" si="96"/>
        <v>-1.6255899318300919</v>
      </c>
      <c r="L106" s="4286"/>
      <c r="M106" s="4271">
        <f t="shared" si="97"/>
        <v>-0.32894736842105488</v>
      </c>
      <c r="N106" s="4286"/>
      <c r="O106" s="4271">
        <f t="shared" si="93"/>
        <v>0</v>
      </c>
      <c r="P106" s="4286"/>
      <c r="Q106" s="4271">
        <f t="shared" si="98"/>
        <v>-0.94420600858369141</v>
      </c>
      <c r="R106" s="4286"/>
      <c r="S106" s="4271" t="s">
        <v>840</v>
      </c>
      <c r="T106" s="4331"/>
      <c r="U106" s="2262"/>
      <c r="V106" s="20"/>
    </row>
    <row r="107" spans="1:22" ht="14.25" customHeight="1">
      <c r="A107" s="2566" t="s">
        <v>926</v>
      </c>
      <c r="B107" s="2260">
        <f t="shared" si="103"/>
        <v>-1.4428412874583785</v>
      </c>
      <c r="C107" s="4271">
        <f t="shared" si="103"/>
        <v>0</v>
      </c>
      <c r="D107" s="4286"/>
      <c r="E107" s="4271">
        <f t="shared" si="94"/>
        <v>-1.4447884416924666</v>
      </c>
      <c r="F107" s="4286"/>
      <c r="G107" s="4271" t="s">
        <v>597</v>
      </c>
      <c r="H107" s="4319"/>
      <c r="I107" s="4271">
        <f t="shared" si="95"/>
        <v>-12.5</v>
      </c>
      <c r="J107" s="4286"/>
      <c r="K107" s="4271">
        <f t="shared" si="96"/>
        <v>-2.0986358866736623</v>
      </c>
      <c r="L107" s="4286"/>
      <c r="M107" s="4271">
        <f t="shared" si="97"/>
        <v>-0.65789473684209554</v>
      </c>
      <c r="N107" s="4286"/>
      <c r="O107" s="4271">
        <f t="shared" si="93"/>
        <v>-0.86956521739129755</v>
      </c>
      <c r="P107" s="4286"/>
      <c r="Q107" s="4271">
        <f t="shared" si="98"/>
        <v>-1.0300429184549387</v>
      </c>
      <c r="R107" s="4286"/>
      <c r="S107" s="4271" t="s">
        <v>841</v>
      </c>
      <c r="T107" s="4331"/>
      <c r="U107" s="2262"/>
    </row>
    <row r="108" spans="1:22" s="2866" customFormat="1" ht="14.25" customHeight="1" thickBot="1">
      <c r="A108" s="3378" t="s">
        <v>936</v>
      </c>
      <c r="B108" s="3446">
        <f t="shared" si="103"/>
        <v>-1.4722284184697827</v>
      </c>
      <c r="C108" s="4312">
        <f t="shared" si="103"/>
        <v>0</v>
      </c>
      <c r="D108" s="4313"/>
      <c r="E108" s="4312">
        <f t="shared" si="94"/>
        <v>-1.7580144777662952</v>
      </c>
      <c r="F108" s="4313"/>
      <c r="G108" s="4312" t="s">
        <v>597</v>
      </c>
      <c r="H108" s="4332"/>
      <c r="I108" s="4312">
        <f t="shared" si="95"/>
        <v>-13.333333333333329</v>
      </c>
      <c r="J108" s="4313"/>
      <c r="K108" s="4312">
        <f t="shared" si="96"/>
        <v>-2.1152829190904328</v>
      </c>
      <c r="L108" s="4313"/>
      <c r="M108" s="4312">
        <f t="shared" si="97"/>
        <v>-0.3333333333333286</v>
      </c>
      <c r="N108" s="4313"/>
      <c r="O108" s="4312">
        <f t="shared" si="93"/>
        <v>-0.86206896551723844</v>
      </c>
      <c r="P108" s="4313"/>
      <c r="Q108" s="4312">
        <f t="shared" si="98"/>
        <v>-0.60292850990525437</v>
      </c>
      <c r="R108" s="4313"/>
      <c r="S108" s="4312" t="s">
        <v>841</v>
      </c>
      <c r="T108" s="4334"/>
      <c r="U108" s="3019"/>
      <c r="V108" s="3020"/>
    </row>
    <row r="109" spans="1:22" ht="12.75" customHeight="1">
      <c r="A109" s="55" t="s">
        <v>606</v>
      </c>
      <c r="B109" s="165"/>
      <c r="C109" s="61"/>
      <c r="D109" s="108"/>
      <c r="E109" s="61"/>
      <c r="F109" s="108"/>
      <c r="G109" s="108"/>
      <c r="H109" s="108"/>
      <c r="I109" s="108"/>
      <c r="J109" s="108"/>
      <c r="K109" s="61"/>
      <c r="L109" s="108"/>
      <c r="M109" s="61"/>
      <c r="N109" s="108"/>
      <c r="O109" s="61"/>
      <c r="P109" s="108"/>
      <c r="Q109" s="61"/>
      <c r="R109" s="108"/>
      <c r="S109" s="61"/>
      <c r="T109" s="108"/>
    </row>
    <row r="110" spans="1:22" ht="7.5" customHeight="1">
      <c r="A110" s="55"/>
      <c r="B110" s="165"/>
      <c r="C110" s="61"/>
      <c r="D110" s="108"/>
      <c r="E110" s="61"/>
      <c r="F110" s="108"/>
      <c r="G110" s="108"/>
      <c r="H110" s="108"/>
      <c r="I110" s="108"/>
      <c r="J110" s="108"/>
      <c r="K110" s="61"/>
      <c r="L110" s="108"/>
      <c r="M110" s="61"/>
      <c r="N110" s="108"/>
      <c r="O110" s="61"/>
      <c r="P110" s="108"/>
      <c r="Q110" s="61"/>
      <c r="R110" s="108"/>
      <c r="S110" s="61"/>
      <c r="T110" s="108"/>
    </row>
    <row r="111" spans="1:22" ht="18" customHeight="1">
      <c r="A111" s="14" t="s">
        <v>27</v>
      </c>
      <c r="B111" s="4510" t="s">
        <v>145</v>
      </c>
      <c r="C111" s="4511"/>
      <c r="D111" s="4511"/>
      <c r="E111" s="4511"/>
      <c r="F111" s="4511"/>
      <c r="G111" s="4511"/>
      <c r="H111" s="4511"/>
      <c r="I111" s="4511"/>
      <c r="J111" s="4511"/>
      <c r="K111" s="4511"/>
      <c r="L111" s="4511"/>
      <c r="M111" s="4511"/>
      <c r="N111" s="4511"/>
      <c r="O111" s="4511"/>
      <c r="P111" s="4511"/>
      <c r="Q111" s="4511"/>
      <c r="R111" s="4511"/>
      <c r="S111" s="4511"/>
      <c r="T111" s="19"/>
    </row>
    <row r="112" spans="1:22" ht="17.45" customHeight="1">
      <c r="B112" s="4354" t="s">
        <v>208</v>
      </c>
      <c r="C112" s="4297"/>
      <c r="D112" s="4297"/>
      <c r="E112" s="4297"/>
      <c r="F112" s="4297"/>
      <c r="G112" s="4297"/>
      <c r="H112" s="4297"/>
      <c r="I112" s="4297"/>
      <c r="J112" s="4297"/>
      <c r="K112" s="4297"/>
      <c r="L112" s="4297"/>
      <c r="M112" s="4297"/>
      <c r="N112" s="4297"/>
      <c r="O112" s="4297"/>
      <c r="P112" s="4297"/>
      <c r="Q112" s="4297"/>
      <c r="R112" s="4297"/>
      <c r="S112" s="4297"/>
      <c r="T112" s="4298"/>
    </row>
    <row r="113" spans="1:23" ht="0.75" customHeight="1" thickBot="1">
      <c r="A113" s="166"/>
      <c r="B113" s="165"/>
      <c r="C113" s="61"/>
      <c r="D113" s="108"/>
      <c r="E113" s="61"/>
      <c r="F113" s="108"/>
      <c r="G113" s="108"/>
      <c r="H113" s="108"/>
      <c r="I113" s="108"/>
      <c r="J113" s="108"/>
      <c r="K113" s="61"/>
      <c r="L113" s="108"/>
      <c r="M113" s="61"/>
      <c r="N113" s="108"/>
      <c r="O113" s="61"/>
      <c r="P113" s="108"/>
      <c r="Q113" s="61"/>
      <c r="R113" s="108"/>
      <c r="S113" s="61"/>
      <c r="T113" s="108"/>
    </row>
    <row r="114" spans="1:23" ht="22.7" customHeight="1" thickBot="1">
      <c r="A114" s="63" t="s">
        <v>96</v>
      </c>
      <c r="B114" s="64"/>
      <c r="C114" s="4506" t="s">
        <v>151</v>
      </c>
      <c r="D114" s="4507"/>
      <c r="E114" s="4507"/>
      <c r="F114" s="4507"/>
      <c r="G114" s="4507"/>
      <c r="H114" s="4507"/>
      <c r="I114" s="4507"/>
      <c r="J114" s="4507"/>
      <c r="K114" s="4507"/>
      <c r="L114" s="4507"/>
      <c r="M114" s="4507"/>
      <c r="N114" s="4507"/>
      <c r="O114" s="4507"/>
      <c r="P114" s="4507"/>
      <c r="Q114" s="4507"/>
      <c r="R114" s="4507"/>
      <c r="S114" s="4507"/>
      <c r="T114" s="4508"/>
      <c r="U114" s="20"/>
    </row>
    <row r="115" spans="1:23" ht="37.5" customHeight="1">
      <c r="A115" s="168" t="s">
        <v>101</v>
      </c>
      <c r="B115" s="169" t="s">
        <v>102</v>
      </c>
      <c r="C115" s="852" t="s">
        <v>136</v>
      </c>
      <c r="D115" s="853" t="s">
        <v>103</v>
      </c>
      <c r="E115" s="170" t="s">
        <v>137</v>
      </c>
      <c r="F115" s="851" t="s">
        <v>103</v>
      </c>
      <c r="G115" s="170" t="s">
        <v>600</v>
      </c>
      <c r="H115" s="851" t="s">
        <v>103</v>
      </c>
      <c r="I115" s="850" t="s">
        <v>601</v>
      </c>
      <c r="J115" s="854" t="s">
        <v>103</v>
      </c>
      <c r="K115" s="855" t="s">
        <v>138</v>
      </c>
      <c r="L115" s="853" t="s">
        <v>103</v>
      </c>
      <c r="M115" s="855" t="s">
        <v>139</v>
      </c>
      <c r="N115" s="853" t="s">
        <v>103</v>
      </c>
      <c r="O115" s="170" t="s">
        <v>59</v>
      </c>
      <c r="P115" s="851" t="s">
        <v>103</v>
      </c>
      <c r="Q115" s="170" t="s">
        <v>140</v>
      </c>
      <c r="R115" s="851" t="s">
        <v>103</v>
      </c>
      <c r="S115" s="170" t="s">
        <v>141</v>
      </c>
      <c r="T115" s="171" t="s">
        <v>103</v>
      </c>
      <c r="U115" s="100"/>
    </row>
    <row r="116" spans="1:23">
      <c r="A116" s="28" t="s">
        <v>125</v>
      </c>
      <c r="B116" s="147">
        <v>145</v>
      </c>
      <c r="C116" s="31">
        <v>5</v>
      </c>
      <c r="D116" s="61">
        <v>3.4482758620689653</v>
      </c>
      <c r="E116" s="31">
        <v>30</v>
      </c>
      <c r="F116" s="61">
        <v>20.689655172413794</v>
      </c>
      <c r="G116" s="4290">
        <v>0</v>
      </c>
      <c r="H116" s="4288"/>
      <c r="I116" s="4288"/>
      <c r="J116" s="155">
        <f>(G116/B116)*100</f>
        <v>0</v>
      </c>
      <c r="K116" s="35">
        <v>86</v>
      </c>
      <c r="L116" s="61">
        <v>59.310344827586206</v>
      </c>
      <c r="M116" s="31">
        <v>7</v>
      </c>
      <c r="N116" s="61">
        <v>4.8275862068965516</v>
      </c>
      <c r="O116" s="31">
        <v>0</v>
      </c>
      <c r="P116" s="61">
        <v>0</v>
      </c>
      <c r="Q116" s="31">
        <v>15</v>
      </c>
      <c r="R116" s="61">
        <v>10.344827586206897</v>
      </c>
      <c r="S116" s="82">
        <v>2</v>
      </c>
      <c r="T116" s="37">
        <v>1.3793103448275863</v>
      </c>
    </row>
    <row r="117" spans="1:23">
      <c r="A117" s="28" t="s">
        <v>126</v>
      </c>
      <c r="B117" s="147">
        <v>117</v>
      </c>
      <c r="C117" s="31">
        <v>2</v>
      </c>
      <c r="D117" s="61">
        <v>1.7094017094017095</v>
      </c>
      <c r="E117" s="31">
        <v>18</v>
      </c>
      <c r="F117" s="61">
        <v>15.384615384615385</v>
      </c>
      <c r="G117" s="4271">
        <v>0</v>
      </c>
      <c r="H117" s="4269"/>
      <c r="I117" s="4269"/>
      <c r="J117" s="32">
        <f>(G117/B117)*100</f>
        <v>0</v>
      </c>
      <c r="K117" s="35">
        <v>80</v>
      </c>
      <c r="L117" s="61">
        <v>68.376068376068375</v>
      </c>
      <c r="M117" s="31">
        <v>6</v>
      </c>
      <c r="N117" s="61">
        <v>5.1282051282051277</v>
      </c>
      <c r="O117" s="31">
        <v>0</v>
      </c>
      <c r="P117" s="61">
        <v>0</v>
      </c>
      <c r="Q117" s="31">
        <v>10</v>
      </c>
      <c r="R117" s="61">
        <v>8.5470085470085468</v>
      </c>
      <c r="S117" s="82">
        <v>1</v>
      </c>
      <c r="T117" s="37">
        <v>0.85470085470085477</v>
      </c>
      <c r="V117" s="203"/>
    </row>
    <row r="118" spans="1:23">
      <c r="A118" s="28" t="s">
        <v>127</v>
      </c>
      <c r="B118" s="147">
        <v>66</v>
      </c>
      <c r="C118" s="31">
        <v>0</v>
      </c>
      <c r="D118" s="61">
        <v>0</v>
      </c>
      <c r="E118" s="31">
        <v>12</v>
      </c>
      <c r="F118" s="61">
        <v>18.181818181818183</v>
      </c>
      <c r="G118" s="4271">
        <v>0</v>
      </c>
      <c r="H118" s="4269"/>
      <c r="I118" s="4269"/>
      <c r="J118" s="32">
        <f>(G118/B118)*100</f>
        <v>0</v>
      </c>
      <c r="K118" s="35">
        <v>38</v>
      </c>
      <c r="L118" s="61">
        <v>57.575757575757578</v>
      </c>
      <c r="M118" s="31">
        <v>3</v>
      </c>
      <c r="N118" s="61">
        <v>4.5454545454545459</v>
      </c>
      <c r="O118" s="31">
        <v>0</v>
      </c>
      <c r="P118" s="61">
        <v>0</v>
      </c>
      <c r="Q118" s="31">
        <v>13</v>
      </c>
      <c r="R118" s="61">
        <v>19.696969696969695</v>
      </c>
      <c r="S118" s="82">
        <v>0</v>
      </c>
      <c r="T118" s="37">
        <v>0</v>
      </c>
      <c r="V118" s="203"/>
    </row>
    <row r="119" spans="1:23">
      <c r="A119" s="38" t="s">
        <v>401</v>
      </c>
      <c r="B119" s="153">
        <v>59</v>
      </c>
      <c r="C119" s="41">
        <v>1</v>
      </c>
      <c r="D119" s="62">
        <v>1.6949152542372881</v>
      </c>
      <c r="E119" s="41">
        <v>12</v>
      </c>
      <c r="F119" s="62">
        <v>20.33898305084746</v>
      </c>
      <c r="G119" s="4275">
        <v>0</v>
      </c>
      <c r="H119" s="4278"/>
      <c r="I119" s="4278"/>
      <c r="J119" s="32">
        <f>(G119/B119)*100</f>
        <v>0</v>
      </c>
      <c r="K119" s="45">
        <v>34</v>
      </c>
      <c r="L119" s="62">
        <v>57.627118644067799</v>
      </c>
      <c r="M119" s="41">
        <v>3</v>
      </c>
      <c r="N119" s="62">
        <v>5.0847457627118651</v>
      </c>
      <c r="O119" s="41">
        <v>0</v>
      </c>
      <c r="P119" s="62">
        <v>0</v>
      </c>
      <c r="Q119" s="41">
        <v>8</v>
      </c>
      <c r="R119" s="62">
        <v>13.559322033898304</v>
      </c>
      <c r="S119" s="84">
        <v>1</v>
      </c>
      <c r="T119" s="85">
        <v>1.6949152542372881</v>
      </c>
      <c r="V119" s="203"/>
    </row>
    <row r="120" spans="1:23">
      <c r="A120" s="28" t="s">
        <v>421</v>
      </c>
      <c r="B120" s="147">
        <v>145</v>
      </c>
      <c r="C120" s="31">
        <v>2</v>
      </c>
      <c r="D120" s="61">
        <f>SUM(C120/B120)*100</f>
        <v>1.3793103448275863</v>
      </c>
      <c r="E120" s="31">
        <v>26</v>
      </c>
      <c r="F120" s="61">
        <f>SUM(E120/B120)*100</f>
        <v>17.931034482758619</v>
      </c>
      <c r="G120" s="4290">
        <v>0</v>
      </c>
      <c r="H120" s="4288"/>
      <c r="I120" s="4288"/>
      <c r="J120" s="155">
        <f>(G120/B120)*100</f>
        <v>0</v>
      </c>
      <c r="K120" s="35">
        <v>92</v>
      </c>
      <c r="L120" s="61">
        <f>SUM(K120/B120)*100</f>
        <v>63.448275862068968</v>
      </c>
      <c r="M120" s="31">
        <v>9</v>
      </c>
      <c r="N120" s="61">
        <f>SUM(M120/B120)*100</f>
        <v>6.2068965517241379</v>
      </c>
      <c r="O120" s="31">
        <v>0</v>
      </c>
      <c r="P120" s="61">
        <f>SUM(O120/B120)*100</f>
        <v>0</v>
      </c>
      <c r="Q120" s="31">
        <v>16</v>
      </c>
      <c r="R120" s="61">
        <f>SUM(Q120/B120)*100</f>
        <v>11.03448275862069</v>
      </c>
      <c r="S120" s="82">
        <v>0</v>
      </c>
      <c r="T120" s="37">
        <f>SUM(S120/B120)*100</f>
        <v>0</v>
      </c>
      <c r="V120" s="203"/>
    </row>
    <row r="121" spans="1:23">
      <c r="A121" s="28" t="s">
        <v>571</v>
      </c>
      <c r="B121" s="147">
        <v>112</v>
      </c>
      <c r="C121" s="31">
        <v>1</v>
      </c>
      <c r="D121" s="61">
        <f t="shared" ref="D121:D152" si="104">SUM(C121/B121)*100</f>
        <v>0.89285714285714279</v>
      </c>
      <c r="E121" s="31">
        <v>19</v>
      </c>
      <c r="F121" s="61">
        <f t="shared" ref="F121:F152" si="105">SUM(E121/B121)*100</f>
        <v>16.964285714285715</v>
      </c>
      <c r="G121" s="4271">
        <v>0</v>
      </c>
      <c r="H121" s="4269"/>
      <c r="I121" s="4269"/>
      <c r="J121" s="32">
        <f t="shared" ref="J121:J129" si="106">(G121/B121)*100</f>
        <v>0</v>
      </c>
      <c r="K121" s="35">
        <v>67</v>
      </c>
      <c r="L121" s="61">
        <f t="shared" ref="L121:L150" si="107">SUM(K121/B121)*100</f>
        <v>59.821428571428569</v>
      </c>
      <c r="M121" s="31">
        <v>1</v>
      </c>
      <c r="N121" s="61">
        <f t="shared" ref="N121:N152" si="108">SUM(M121/B121)*100</f>
        <v>0.89285714285714279</v>
      </c>
      <c r="O121" s="31">
        <v>0</v>
      </c>
      <c r="P121" s="61">
        <f t="shared" ref="P121:P152" si="109">SUM(O121/B121)*100</f>
        <v>0</v>
      </c>
      <c r="Q121" s="31">
        <v>19</v>
      </c>
      <c r="R121" s="61">
        <f t="shared" ref="R121:R152" si="110">SUM(Q121/B121)*100</f>
        <v>16.964285714285715</v>
      </c>
      <c r="S121" s="82">
        <v>5</v>
      </c>
      <c r="T121" s="37">
        <f t="shared" ref="T121:T152" si="111">SUM(S121/B121)*100</f>
        <v>4.4642857142857144</v>
      </c>
      <c r="V121" s="203"/>
      <c r="W121" s="472"/>
    </row>
    <row r="122" spans="1:23">
      <c r="A122" s="28" t="s">
        <v>422</v>
      </c>
      <c r="B122" s="147">
        <v>52</v>
      </c>
      <c r="C122" s="31">
        <v>0</v>
      </c>
      <c r="D122" s="61">
        <f t="shared" si="104"/>
        <v>0</v>
      </c>
      <c r="E122" s="31">
        <v>13</v>
      </c>
      <c r="F122" s="61">
        <f t="shared" si="105"/>
        <v>25</v>
      </c>
      <c r="G122" s="4271">
        <v>0</v>
      </c>
      <c r="H122" s="4269"/>
      <c r="I122" s="4269"/>
      <c r="J122" s="32">
        <f t="shared" si="106"/>
        <v>0</v>
      </c>
      <c r="K122" s="35">
        <v>25</v>
      </c>
      <c r="L122" s="61">
        <f t="shared" si="107"/>
        <v>48.07692307692308</v>
      </c>
      <c r="M122" s="31">
        <v>1</v>
      </c>
      <c r="N122" s="61">
        <f t="shared" si="108"/>
        <v>1.9230769230769231</v>
      </c>
      <c r="O122" s="31">
        <v>0</v>
      </c>
      <c r="P122" s="61">
        <f t="shared" si="109"/>
        <v>0</v>
      </c>
      <c r="Q122" s="31">
        <v>12</v>
      </c>
      <c r="R122" s="61">
        <f t="shared" si="110"/>
        <v>23.076923076923077</v>
      </c>
      <c r="S122" s="82">
        <v>1</v>
      </c>
      <c r="T122" s="37">
        <f t="shared" si="111"/>
        <v>1.9230769230769231</v>
      </c>
    </row>
    <row r="123" spans="1:23">
      <c r="A123" s="38" t="s">
        <v>475</v>
      </c>
      <c r="B123" s="153">
        <v>50</v>
      </c>
      <c r="C123" s="41">
        <v>0</v>
      </c>
      <c r="D123" s="62">
        <f t="shared" si="104"/>
        <v>0</v>
      </c>
      <c r="E123" s="41">
        <v>8</v>
      </c>
      <c r="F123" s="62">
        <f t="shared" si="105"/>
        <v>16</v>
      </c>
      <c r="G123" s="4275">
        <v>0</v>
      </c>
      <c r="H123" s="4278"/>
      <c r="I123" s="4278"/>
      <c r="J123" s="42">
        <f t="shared" si="106"/>
        <v>0</v>
      </c>
      <c r="K123" s="45">
        <v>24</v>
      </c>
      <c r="L123" s="62">
        <f t="shared" si="107"/>
        <v>48</v>
      </c>
      <c r="M123" s="41">
        <v>2</v>
      </c>
      <c r="N123" s="62">
        <f t="shared" si="108"/>
        <v>4</v>
      </c>
      <c r="O123" s="41">
        <v>0</v>
      </c>
      <c r="P123" s="62">
        <f t="shared" si="109"/>
        <v>0</v>
      </c>
      <c r="Q123" s="41">
        <v>16</v>
      </c>
      <c r="R123" s="62">
        <f t="shared" si="110"/>
        <v>32</v>
      </c>
      <c r="S123" s="84">
        <v>0</v>
      </c>
      <c r="T123" s="85">
        <f t="shared" si="111"/>
        <v>0</v>
      </c>
    </row>
    <row r="124" spans="1:23">
      <c r="A124" s="28" t="s">
        <v>480</v>
      </c>
      <c r="B124" s="154">
        <v>138</v>
      </c>
      <c r="C124" s="104">
        <v>2</v>
      </c>
      <c r="D124" s="107">
        <f t="shared" si="104"/>
        <v>1.4492753623188406</v>
      </c>
      <c r="E124" s="172">
        <v>18</v>
      </c>
      <c r="F124" s="155">
        <f t="shared" si="105"/>
        <v>13.043478260869565</v>
      </c>
      <c r="G124" s="4290">
        <v>0</v>
      </c>
      <c r="H124" s="4288"/>
      <c r="I124" s="4288"/>
      <c r="J124" s="155">
        <f t="shared" si="106"/>
        <v>0</v>
      </c>
      <c r="K124" s="174">
        <v>88</v>
      </c>
      <c r="L124" s="107">
        <f t="shared" si="107"/>
        <v>63.768115942028977</v>
      </c>
      <c r="M124" s="172">
        <v>8</v>
      </c>
      <c r="N124" s="155">
        <f t="shared" si="108"/>
        <v>5.7971014492753623</v>
      </c>
      <c r="O124" s="172">
        <v>0</v>
      </c>
      <c r="P124" s="155">
        <f t="shared" si="109"/>
        <v>0</v>
      </c>
      <c r="Q124" s="172">
        <v>19</v>
      </c>
      <c r="R124" s="155">
        <f t="shared" si="110"/>
        <v>13.768115942028986</v>
      </c>
      <c r="S124" s="173">
        <v>3</v>
      </c>
      <c r="T124" s="161">
        <f t="shared" si="111"/>
        <v>2.1739130434782608</v>
      </c>
      <c r="U124" s="203"/>
    </row>
    <row r="125" spans="1:23">
      <c r="A125" s="28" t="s">
        <v>480</v>
      </c>
      <c r="B125" s="149">
        <v>79</v>
      </c>
      <c r="C125" s="31">
        <v>0</v>
      </c>
      <c r="D125" s="105">
        <f t="shared" si="104"/>
        <v>0</v>
      </c>
      <c r="E125" s="110">
        <v>17</v>
      </c>
      <c r="F125" s="32">
        <f t="shared" si="105"/>
        <v>21.518987341772153</v>
      </c>
      <c r="G125" s="4271">
        <v>0</v>
      </c>
      <c r="H125" s="4269"/>
      <c r="I125" s="4269"/>
      <c r="J125" s="32">
        <f t="shared" si="106"/>
        <v>0</v>
      </c>
      <c r="K125" s="34">
        <v>46</v>
      </c>
      <c r="L125" s="105">
        <f t="shared" si="107"/>
        <v>58.22784810126582</v>
      </c>
      <c r="M125" s="110">
        <v>5</v>
      </c>
      <c r="N125" s="32">
        <f t="shared" si="108"/>
        <v>6.3291139240506329</v>
      </c>
      <c r="O125" s="110">
        <v>0</v>
      </c>
      <c r="P125" s="32">
        <f t="shared" si="109"/>
        <v>0</v>
      </c>
      <c r="Q125" s="110">
        <v>11</v>
      </c>
      <c r="R125" s="32">
        <f t="shared" si="110"/>
        <v>13.924050632911392</v>
      </c>
      <c r="S125" s="565">
        <v>0</v>
      </c>
      <c r="T125" s="102">
        <f t="shared" si="111"/>
        <v>0</v>
      </c>
      <c r="U125" s="203"/>
    </row>
    <row r="126" spans="1:23">
      <c r="A126" s="28" t="s">
        <v>494</v>
      </c>
      <c r="B126" s="149">
        <v>70</v>
      </c>
      <c r="C126" s="31">
        <v>0</v>
      </c>
      <c r="D126" s="61">
        <f t="shared" si="104"/>
        <v>0</v>
      </c>
      <c r="E126" s="31">
        <v>11</v>
      </c>
      <c r="F126" s="61">
        <f t="shared" si="105"/>
        <v>15.714285714285714</v>
      </c>
      <c r="G126" s="4271">
        <v>0</v>
      </c>
      <c r="H126" s="4269"/>
      <c r="I126" s="4269"/>
      <c r="J126" s="32">
        <f t="shared" si="106"/>
        <v>0</v>
      </c>
      <c r="K126" s="35">
        <v>40</v>
      </c>
      <c r="L126" s="61">
        <f t="shared" si="107"/>
        <v>57.142857142857139</v>
      </c>
      <c r="M126" s="31">
        <v>3</v>
      </c>
      <c r="N126" s="61">
        <f t="shared" si="108"/>
        <v>4.2857142857142856</v>
      </c>
      <c r="O126" s="31">
        <v>0</v>
      </c>
      <c r="P126" s="61">
        <f t="shared" si="109"/>
        <v>0</v>
      </c>
      <c r="Q126" s="31">
        <v>16</v>
      </c>
      <c r="R126" s="61">
        <f t="shared" si="110"/>
        <v>22.857142857142858</v>
      </c>
      <c r="S126" s="82">
        <v>0</v>
      </c>
      <c r="T126" s="37">
        <f t="shared" si="111"/>
        <v>0</v>
      </c>
      <c r="U126" s="203"/>
    </row>
    <row r="127" spans="1:23">
      <c r="A127" s="38" t="s">
        <v>424</v>
      </c>
      <c r="B127" s="532">
        <v>42</v>
      </c>
      <c r="C127" s="41">
        <v>1</v>
      </c>
      <c r="D127" s="62">
        <f t="shared" si="104"/>
        <v>2.3809523809523809</v>
      </c>
      <c r="E127" s="41">
        <v>7</v>
      </c>
      <c r="F127" s="62">
        <f t="shared" si="105"/>
        <v>16.666666666666664</v>
      </c>
      <c r="G127" s="4275">
        <v>0</v>
      </c>
      <c r="H127" s="4278"/>
      <c r="I127" s="4278"/>
      <c r="J127" s="42">
        <f t="shared" si="106"/>
        <v>0</v>
      </c>
      <c r="K127" s="45">
        <v>23</v>
      </c>
      <c r="L127" s="62">
        <f t="shared" si="107"/>
        <v>54.761904761904766</v>
      </c>
      <c r="M127" s="41">
        <v>3</v>
      </c>
      <c r="N127" s="62">
        <f t="shared" si="108"/>
        <v>7.1428571428571423</v>
      </c>
      <c r="O127" s="41">
        <v>0</v>
      </c>
      <c r="P127" s="62">
        <f t="shared" si="109"/>
        <v>0</v>
      </c>
      <c r="Q127" s="41">
        <v>8</v>
      </c>
      <c r="R127" s="62">
        <f t="shared" si="110"/>
        <v>19.047619047619047</v>
      </c>
      <c r="S127" s="84">
        <v>0</v>
      </c>
      <c r="T127" s="85">
        <f t="shared" si="111"/>
        <v>0</v>
      </c>
      <c r="U127" s="203"/>
    </row>
    <row r="128" spans="1:23">
      <c r="A128" s="28" t="s">
        <v>412</v>
      </c>
      <c r="B128" s="149">
        <v>119</v>
      </c>
      <c r="C128" s="31">
        <v>2</v>
      </c>
      <c r="D128" s="61">
        <f t="shared" si="104"/>
        <v>1.680672268907563</v>
      </c>
      <c r="E128" s="31">
        <v>24</v>
      </c>
      <c r="F128" s="61">
        <f t="shared" si="105"/>
        <v>20.168067226890756</v>
      </c>
      <c r="G128" s="4290">
        <v>0</v>
      </c>
      <c r="H128" s="4288"/>
      <c r="I128" s="4329"/>
      <c r="J128" s="32">
        <f t="shared" si="106"/>
        <v>0</v>
      </c>
      <c r="K128" s="35">
        <v>62</v>
      </c>
      <c r="L128" s="61">
        <f t="shared" si="107"/>
        <v>52.100840336134461</v>
      </c>
      <c r="M128" s="31">
        <v>7</v>
      </c>
      <c r="N128" s="61">
        <f t="shared" si="108"/>
        <v>5.8823529411764701</v>
      </c>
      <c r="O128" s="31">
        <v>0</v>
      </c>
      <c r="P128" s="61">
        <f t="shared" si="109"/>
        <v>0</v>
      </c>
      <c r="Q128" s="31">
        <v>23</v>
      </c>
      <c r="R128" s="61">
        <f t="shared" si="110"/>
        <v>19.327731092436977</v>
      </c>
      <c r="S128" s="82">
        <v>1</v>
      </c>
      <c r="T128" s="37">
        <f t="shared" si="111"/>
        <v>0.84033613445378152</v>
      </c>
      <c r="U128" s="203"/>
    </row>
    <row r="129" spans="1:22">
      <c r="A129" s="28" t="s">
        <v>207</v>
      </c>
      <c r="B129" s="149">
        <v>76</v>
      </c>
      <c r="C129" s="31">
        <v>1</v>
      </c>
      <c r="D129" s="61">
        <f t="shared" si="104"/>
        <v>1.3157894736842104</v>
      </c>
      <c r="E129" s="31">
        <v>20</v>
      </c>
      <c r="F129" s="61">
        <f t="shared" si="105"/>
        <v>26.315789473684209</v>
      </c>
      <c r="G129" s="4271">
        <v>0</v>
      </c>
      <c r="H129" s="4269"/>
      <c r="I129" s="4319"/>
      <c r="J129" s="32">
        <f t="shared" si="106"/>
        <v>0</v>
      </c>
      <c r="K129" s="35">
        <v>37</v>
      </c>
      <c r="L129" s="61">
        <f t="shared" si="107"/>
        <v>48.684210526315788</v>
      </c>
      <c r="M129" s="31">
        <v>4</v>
      </c>
      <c r="N129" s="61">
        <f t="shared" si="108"/>
        <v>5.2631578947368416</v>
      </c>
      <c r="O129" s="31">
        <v>0</v>
      </c>
      <c r="P129" s="61">
        <f t="shared" si="109"/>
        <v>0</v>
      </c>
      <c r="Q129" s="31">
        <v>13</v>
      </c>
      <c r="R129" s="61">
        <f t="shared" si="110"/>
        <v>17.105263157894736</v>
      </c>
      <c r="S129" s="82">
        <v>1</v>
      </c>
      <c r="T129" s="37">
        <f t="shared" si="111"/>
        <v>1.3157894736842104</v>
      </c>
      <c r="U129" s="203"/>
    </row>
    <row r="130" spans="1:22">
      <c r="A130" s="50" t="s">
        <v>61</v>
      </c>
      <c r="B130" s="149">
        <v>50</v>
      </c>
      <c r="C130" s="31">
        <v>0</v>
      </c>
      <c r="D130" s="61">
        <f t="shared" si="104"/>
        <v>0</v>
      </c>
      <c r="E130" s="31">
        <v>7</v>
      </c>
      <c r="F130" s="61">
        <f t="shared" si="105"/>
        <v>14.000000000000002</v>
      </c>
      <c r="G130" s="110">
        <v>0</v>
      </c>
      <c r="H130" s="32">
        <f t="shared" ref="H130:H142" si="112">(G130/B130)*100</f>
        <v>0</v>
      </c>
      <c r="I130" s="35">
        <v>0</v>
      </c>
      <c r="J130" s="32">
        <f t="shared" ref="J130:J152" si="113">(I130/B130)*100</f>
        <v>0</v>
      </c>
      <c r="K130" s="35">
        <v>29</v>
      </c>
      <c r="L130" s="61">
        <f t="shared" si="107"/>
        <v>57.999999999999993</v>
      </c>
      <c r="M130" s="31">
        <v>2</v>
      </c>
      <c r="N130" s="61">
        <f t="shared" si="108"/>
        <v>4</v>
      </c>
      <c r="O130" s="31">
        <v>1</v>
      </c>
      <c r="P130" s="61">
        <f t="shared" si="109"/>
        <v>2</v>
      </c>
      <c r="Q130" s="31">
        <v>11</v>
      </c>
      <c r="R130" s="61">
        <f t="shared" si="110"/>
        <v>22</v>
      </c>
      <c r="S130" s="82">
        <v>0</v>
      </c>
      <c r="T130" s="37">
        <f t="shared" si="111"/>
        <v>0</v>
      </c>
      <c r="U130" s="203"/>
    </row>
    <row r="131" spans="1:22">
      <c r="A131" s="51" t="s">
        <v>547</v>
      </c>
      <c r="B131" s="532">
        <v>57</v>
      </c>
      <c r="C131" s="41">
        <v>1</v>
      </c>
      <c r="D131" s="62">
        <f t="shared" si="104"/>
        <v>1.7543859649122806</v>
      </c>
      <c r="E131" s="41">
        <v>10</v>
      </c>
      <c r="F131" s="62">
        <f t="shared" si="105"/>
        <v>17.543859649122805</v>
      </c>
      <c r="G131" s="109">
        <v>0</v>
      </c>
      <c r="H131" s="42">
        <f t="shared" si="112"/>
        <v>0</v>
      </c>
      <c r="I131" s="45">
        <v>0</v>
      </c>
      <c r="J131" s="42">
        <f t="shared" si="113"/>
        <v>0</v>
      </c>
      <c r="K131" s="45">
        <v>29</v>
      </c>
      <c r="L131" s="62">
        <f t="shared" si="107"/>
        <v>50.877192982456144</v>
      </c>
      <c r="M131" s="41">
        <v>0</v>
      </c>
      <c r="N131" s="62">
        <f t="shared" si="108"/>
        <v>0</v>
      </c>
      <c r="O131" s="41">
        <v>1</v>
      </c>
      <c r="P131" s="62">
        <f t="shared" si="109"/>
        <v>1.7543859649122806</v>
      </c>
      <c r="Q131" s="41">
        <v>16</v>
      </c>
      <c r="R131" s="62">
        <f t="shared" si="110"/>
        <v>28.07017543859649</v>
      </c>
      <c r="S131" s="84">
        <v>0</v>
      </c>
      <c r="T131" s="85">
        <f t="shared" si="111"/>
        <v>0</v>
      </c>
      <c r="U131" s="203"/>
    </row>
    <row r="132" spans="1:22">
      <c r="A132" s="659" t="s">
        <v>599</v>
      </c>
      <c r="B132" s="183">
        <v>89</v>
      </c>
      <c r="C132" s="174">
        <v>0</v>
      </c>
      <c r="D132" s="155">
        <f t="shared" si="104"/>
        <v>0</v>
      </c>
      <c r="E132" s="104">
        <v>11</v>
      </c>
      <c r="F132" s="656">
        <f t="shared" si="105"/>
        <v>12.359550561797752</v>
      </c>
      <c r="G132" s="104">
        <v>0</v>
      </c>
      <c r="H132" s="107">
        <f t="shared" si="112"/>
        <v>0</v>
      </c>
      <c r="I132" s="104">
        <v>0</v>
      </c>
      <c r="J132" s="653">
        <f t="shared" si="113"/>
        <v>0</v>
      </c>
      <c r="K132" s="104">
        <v>49</v>
      </c>
      <c r="L132" s="656">
        <f t="shared" si="107"/>
        <v>55.056179775280903</v>
      </c>
      <c r="M132" s="104">
        <v>5</v>
      </c>
      <c r="N132" s="656">
        <f t="shared" si="108"/>
        <v>5.6179775280898872</v>
      </c>
      <c r="O132" s="104">
        <v>5</v>
      </c>
      <c r="P132" s="656">
        <f t="shared" si="109"/>
        <v>5.6179775280898872</v>
      </c>
      <c r="Q132" s="104">
        <v>19</v>
      </c>
      <c r="R132" s="656">
        <f t="shared" si="110"/>
        <v>21.348314606741571</v>
      </c>
      <c r="S132" s="118">
        <v>0</v>
      </c>
      <c r="T132" s="657">
        <f t="shared" si="111"/>
        <v>0</v>
      </c>
      <c r="U132" s="203"/>
    </row>
    <row r="133" spans="1:22">
      <c r="A133" s="50" t="s">
        <v>626</v>
      </c>
      <c r="B133" s="147">
        <v>76</v>
      </c>
      <c r="C133" s="34">
        <v>0</v>
      </c>
      <c r="D133" s="32">
        <f t="shared" si="104"/>
        <v>0</v>
      </c>
      <c r="E133" s="31">
        <v>12</v>
      </c>
      <c r="F133" s="61">
        <f t="shared" si="105"/>
        <v>15.789473684210526</v>
      </c>
      <c r="G133" s="31">
        <v>0</v>
      </c>
      <c r="H133" s="105">
        <f t="shared" si="112"/>
        <v>0</v>
      </c>
      <c r="I133" s="110">
        <v>0</v>
      </c>
      <c r="J133" s="32">
        <f t="shared" si="113"/>
        <v>0</v>
      </c>
      <c r="K133" s="110">
        <v>38</v>
      </c>
      <c r="L133" s="32">
        <f t="shared" si="107"/>
        <v>50</v>
      </c>
      <c r="M133" s="110">
        <v>2</v>
      </c>
      <c r="N133" s="32">
        <f t="shared" si="108"/>
        <v>2.6315789473684208</v>
      </c>
      <c r="O133" s="110">
        <v>1</v>
      </c>
      <c r="P133" s="32">
        <f t="shared" si="109"/>
        <v>1.3157894736842104</v>
      </c>
      <c r="Q133" s="110">
        <v>22</v>
      </c>
      <c r="R133" s="32">
        <f t="shared" si="110"/>
        <v>28.947368421052634</v>
      </c>
      <c r="S133" s="565">
        <v>1</v>
      </c>
      <c r="T133" s="102">
        <f t="shared" si="111"/>
        <v>1.3157894736842104</v>
      </c>
      <c r="U133" s="203"/>
      <c r="V133" s="203"/>
    </row>
    <row r="134" spans="1:22">
      <c r="A134" s="50" t="s">
        <v>638</v>
      </c>
      <c r="B134" s="147">
        <v>33</v>
      </c>
      <c r="C134" s="34">
        <v>0</v>
      </c>
      <c r="D134" s="32">
        <f t="shared" si="104"/>
        <v>0</v>
      </c>
      <c r="E134" s="31">
        <v>7</v>
      </c>
      <c r="F134" s="61">
        <f t="shared" si="105"/>
        <v>21.212121212121211</v>
      </c>
      <c r="G134" s="31">
        <v>0</v>
      </c>
      <c r="H134" s="61">
        <f t="shared" si="112"/>
        <v>0</v>
      </c>
      <c r="I134" s="110">
        <v>0</v>
      </c>
      <c r="J134" s="32">
        <f t="shared" si="113"/>
        <v>0</v>
      </c>
      <c r="K134" s="110">
        <v>14</v>
      </c>
      <c r="L134" s="32">
        <f t="shared" si="107"/>
        <v>42.424242424242422</v>
      </c>
      <c r="M134" s="110">
        <v>0</v>
      </c>
      <c r="N134" s="32">
        <f t="shared" si="108"/>
        <v>0</v>
      </c>
      <c r="O134" s="110">
        <v>4</v>
      </c>
      <c r="P134" s="32">
        <f t="shared" si="109"/>
        <v>12.121212121212121</v>
      </c>
      <c r="Q134" s="110">
        <v>8</v>
      </c>
      <c r="R134" s="32">
        <f t="shared" si="110"/>
        <v>24.242424242424242</v>
      </c>
      <c r="S134" s="565">
        <v>0</v>
      </c>
      <c r="T134" s="102">
        <f t="shared" si="111"/>
        <v>0</v>
      </c>
      <c r="U134" s="203"/>
      <c r="V134" s="825"/>
    </row>
    <row r="135" spans="1:22">
      <c r="A135" s="51" t="s">
        <v>639</v>
      </c>
      <c r="B135" s="153">
        <v>55</v>
      </c>
      <c r="C135" s="44">
        <v>0</v>
      </c>
      <c r="D135" s="42">
        <f t="shared" si="104"/>
        <v>0</v>
      </c>
      <c r="E135" s="41">
        <v>9</v>
      </c>
      <c r="F135" s="62">
        <f t="shared" si="105"/>
        <v>16.363636363636363</v>
      </c>
      <c r="G135" s="41">
        <v>0</v>
      </c>
      <c r="H135" s="62">
        <f t="shared" si="112"/>
        <v>0</v>
      </c>
      <c r="I135" s="109">
        <v>0</v>
      </c>
      <c r="J135" s="42">
        <f t="shared" si="113"/>
        <v>0</v>
      </c>
      <c r="K135" s="109">
        <v>24</v>
      </c>
      <c r="L135" s="42">
        <f t="shared" si="107"/>
        <v>43.636363636363633</v>
      </c>
      <c r="M135" s="109">
        <v>0</v>
      </c>
      <c r="N135" s="42">
        <f t="shared" si="108"/>
        <v>0</v>
      </c>
      <c r="O135" s="109">
        <v>6</v>
      </c>
      <c r="P135" s="42">
        <f t="shared" si="109"/>
        <v>10.909090909090908</v>
      </c>
      <c r="Q135" s="109">
        <v>15</v>
      </c>
      <c r="R135" s="42">
        <f t="shared" si="110"/>
        <v>27.27272727272727</v>
      </c>
      <c r="S135" s="573">
        <v>1</v>
      </c>
      <c r="T135" s="47">
        <f t="shared" si="111"/>
        <v>1.8181818181818181</v>
      </c>
      <c r="U135" s="203"/>
      <c r="V135" s="825"/>
    </row>
    <row r="136" spans="1:22">
      <c r="A136" s="660" t="s">
        <v>689</v>
      </c>
      <c r="B136" s="1453">
        <v>74</v>
      </c>
      <c r="C136" s="104">
        <v>0</v>
      </c>
      <c r="D136" s="656">
        <f t="shared" si="104"/>
        <v>0</v>
      </c>
      <c r="E136" s="104">
        <v>11</v>
      </c>
      <c r="F136" s="656">
        <f t="shared" si="105"/>
        <v>14.864864864864865</v>
      </c>
      <c r="G136" s="104">
        <v>0</v>
      </c>
      <c r="H136" s="656">
        <f t="shared" si="112"/>
        <v>0</v>
      </c>
      <c r="I136" s="104">
        <v>0</v>
      </c>
      <c r="J136" s="656">
        <f t="shared" si="113"/>
        <v>0</v>
      </c>
      <c r="K136" s="104">
        <v>39</v>
      </c>
      <c r="L136" s="656">
        <f t="shared" si="107"/>
        <v>52.702702702702695</v>
      </c>
      <c r="M136" s="104">
        <v>1</v>
      </c>
      <c r="N136" s="656">
        <f t="shared" si="108"/>
        <v>1.3513513513513513</v>
      </c>
      <c r="O136" s="104">
        <v>4</v>
      </c>
      <c r="P136" s="656">
        <f t="shared" si="109"/>
        <v>5.4054054054054053</v>
      </c>
      <c r="Q136" s="104">
        <v>19</v>
      </c>
      <c r="R136" s="656">
        <f t="shared" si="110"/>
        <v>25.675675675675674</v>
      </c>
      <c r="S136" s="118">
        <v>0</v>
      </c>
      <c r="T136" s="657">
        <f t="shared" si="111"/>
        <v>0</v>
      </c>
      <c r="U136" s="203"/>
      <c r="V136" s="825"/>
    </row>
    <row r="137" spans="1:22">
      <c r="A137" s="79" t="s">
        <v>707</v>
      </c>
      <c r="B137" s="30">
        <v>70</v>
      </c>
      <c r="C137" s="31">
        <v>1</v>
      </c>
      <c r="D137" s="61">
        <f>SUM(C137/B137)*100</f>
        <v>1.4285714285714286</v>
      </c>
      <c r="E137" s="31">
        <v>10</v>
      </c>
      <c r="F137" s="61">
        <f>SUM(E137/B137)*100</f>
        <v>14.285714285714285</v>
      </c>
      <c r="G137" s="31">
        <v>0</v>
      </c>
      <c r="H137" s="61">
        <f>(G137/B137)*100</f>
        <v>0</v>
      </c>
      <c r="I137" s="31">
        <v>0</v>
      </c>
      <c r="J137" s="61">
        <f>(I137/B137)*100</f>
        <v>0</v>
      </c>
      <c r="K137" s="31">
        <v>39</v>
      </c>
      <c r="L137" s="61">
        <f>SUM(K137/B137)*100</f>
        <v>55.714285714285715</v>
      </c>
      <c r="M137" s="31">
        <v>1</v>
      </c>
      <c r="N137" s="61">
        <f>SUM(M137/B137)*100</f>
        <v>1.4285714285714286</v>
      </c>
      <c r="O137" s="31">
        <v>5</v>
      </c>
      <c r="P137" s="61">
        <f>SUM(O137/B137)*100</f>
        <v>7.1428571428571423</v>
      </c>
      <c r="Q137" s="31">
        <v>14</v>
      </c>
      <c r="R137" s="61">
        <f>SUM(Q137/B137)*100</f>
        <v>20</v>
      </c>
      <c r="S137" s="82">
        <v>0</v>
      </c>
      <c r="T137" s="37">
        <f>SUM(S137/B137)*100</f>
        <v>0</v>
      </c>
      <c r="U137" s="203"/>
      <c r="V137" s="825"/>
    </row>
    <row r="138" spans="1:22">
      <c r="A138" s="79" t="s">
        <v>708</v>
      </c>
      <c r="B138" s="30">
        <v>57</v>
      </c>
      <c r="C138" s="31">
        <v>0</v>
      </c>
      <c r="D138" s="61">
        <f>SUM(C138/B138)*100</f>
        <v>0</v>
      </c>
      <c r="E138" s="31">
        <v>7</v>
      </c>
      <c r="F138" s="61">
        <f>SUM(E138/B138)*100</f>
        <v>12.280701754385964</v>
      </c>
      <c r="G138" s="31">
        <v>0</v>
      </c>
      <c r="H138" s="61">
        <f>(G138/B138)*100</f>
        <v>0</v>
      </c>
      <c r="I138" s="31">
        <v>0</v>
      </c>
      <c r="J138" s="61">
        <f>(I138/B138)*100</f>
        <v>0</v>
      </c>
      <c r="K138" s="31">
        <v>35</v>
      </c>
      <c r="L138" s="61">
        <f>SUM(K138/B138)*100</f>
        <v>61.403508771929829</v>
      </c>
      <c r="M138" s="31">
        <v>3</v>
      </c>
      <c r="N138" s="61">
        <f>SUM(M138/B138)*100</f>
        <v>5.2631578947368416</v>
      </c>
      <c r="O138" s="31">
        <v>0</v>
      </c>
      <c r="P138" s="61">
        <f>SUM(O138/B138)*100</f>
        <v>0</v>
      </c>
      <c r="Q138" s="31">
        <v>11</v>
      </c>
      <c r="R138" s="61">
        <f>SUM(Q138/B138)*100</f>
        <v>19.298245614035086</v>
      </c>
      <c r="S138" s="82">
        <v>1</v>
      </c>
      <c r="T138" s="37">
        <f>SUM(S138/B138)*100</f>
        <v>1.7543859649122806</v>
      </c>
      <c r="U138" s="203"/>
      <c r="V138" s="825"/>
    </row>
    <row r="139" spans="1:22" ht="12.75" customHeight="1">
      <c r="A139" s="86" t="s">
        <v>709</v>
      </c>
      <c r="B139" s="153">
        <v>47</v>
      </c>
      <c r="C139" s="41">
        <v>0</v>
      </c>
      <c r="D139" s="42">
        <f t="shared" si="104"/>
        <v>0</v>
      </c>
      <c r="E139" s="41">
        <v>5</v>
      </c>
      <c r="F139" s="42">
        <f t="shared" si="105"/>
        <v>10.638297872340425</v>
      </c>
      <c r="G139" s="41">
        <v>0</v>
      </c>
      <c r="H139" s="42">
        <f t="shared" si="112"/>
        <v>0</v>
      </c>
      <c r="I139" s="41">
        <v>0</v>
      </c>
      <c r="J139" s="42">
        <f t="shared" si="113"/>
        <v>0</v>
      </c>
      <c r="K139" s="41">
        <v>18</v>
      </c>
      <c r="L139" s="42">
        <f t="shared" si="107"/>
        <v>38.297872340425535</v>
      </c>
      <c r="M139" s="41">
        <v>4</v>
      </c>
      <c r="N139" s="42">
        <f t="shared" si="108"/>
        <v>8.5106382978723403</v>
      </c>
      <c r="O139" s="41">
        <v>6</v>
      </c>
      <c r="P139" s="42">
        <f t="shared" si="109"/>
        <v>12.76595744680851</v>
      </c>
      <c r="Q139" s="41">
        <v>14</v>
      </c>
      <c r="R139" s="42">
        <f t="shared" si="110"/>
        <v>29.787234042553191</v>
      </c>
      <c r="S139" s="84">
        <v>0</v>
      </c>
      <c r="T139" s="47">
        <f t="shared" si="111"/>
        <v>0</v>
      </c>
      <c r="U139" s="20"/>
    </row>
    <row r="140" spans="1:22" ht="12.75" customHeight="1">
      <c r="A140" s="660" t="s">
        <v>725</v>
      </c>
      <c r="B140" s="1453">
        <v>112</v>
      </c>
      <c r="C140" s="104">
        <v>1</v>
      </c>
      <c r="D140" s="1900">
        <f t="shared" si="104"/>
        <v>0.89285714285714279</v>
      </c>
      <c r="E140" s="104">
        <v>19</v>
      </c>
      <c r="F140" s="1900">
        <f t="shared" si="105"/>
        <v>16.964285714285715</v>
      </c>
      <c r="G140" s="104">
        <v>0</v>
      </c>
      <c r="H140" s="1900">
        <f t="shared" si="112"/>
        <v>0</v>
      </c>
      <c r="I140" s="104">
        <v>0</v>
      </c>
      <c r="J140" s="1900">
        <f t="shared" si="113"/>
        <v>0</v>
      </c>
      <c r="K140" s="104">
        <v>44</v>
      </c>
      <c r="L140" s="1900">
        <f t="shared" si="107"/>
        <v>39.285714285714285</v>
      </c>
      <c r="M140" s="104">
        <v>9</v>
      </c>
      <c r="N140" s="1900">
        <f t="shared" si="108"/>
        <v>8.0357142857142865</v>
      </c>
      <c r="O140" s="104">
        <v>3</v>
      </c>
      <c r="P140" s="1900">
        <f t="shared" si="109"/>
        <v>2.6785714285714284</v>
      </c>
      <c r="Q140" s="104">
        <v>33</v>
      </c>
      <c r="R140" s="1900">
        <f t="shared" si="110"/>
        <v>29.464285714285715</v>
      </c>
      <c r="S140" s="118">
        <v>3</v>
      </c>
      <c r="T140" s="657">
        <f t="shared" si="111"/>
        <v>2.6785714285714284</v>
      </c>
      <c r="U140" s="20"/>
    </row>
    <row r="141" spans="1:22" ht="12.75" customHeight="1">
      <c r="A141" s="79" t="s">
        <v>726</v>
      </c>
      <c r="B141" s="30">
        <v>62</v>
      </c>
      <c r="C141" s="31">
        <v>1</v>
      </c>
      <c r="D141" s="1898">
        <f t="shared" si="104"/>
        <v>1.6129032258064515</v>
      </c>
      <c r="E141" s="31">
        <v>3</v>
      </c>
      <c r="F141" s="1898">
        <f t="shared" si="105"/>
        <v>4.838709677419355</v>
      </c>
      <c r="G141" s="31">
        <v>0</v>
      </c>
      <c r="H141" s="1898">
        <f t="shared" si="112"/>
        <v>0</v>
      </c>
      <c r="I141" s="31">
        <v>0</v>
      </c>
      <c r="J141" s="1898">
        <f t="shared" si="113"/>
        <v>0</v>
      </c>
      <c r="K141" s="31">
        <v>38</v>
      </c>
      <c r="L141" s="1898">
        <f t="shared" si="107"/>
        <v>61.29032258064516</v>
      </c>
      <c r="M141" s="31">
        <v>1</v>
      </c>
      <c r="N141" s="1898">
        <f t="shared" si="108"/>
        <v>1.6129032258064515</v>
      </c>
      <c r="O141" s="31">
        <v>3</v>
      </c>
      <c r="P141" s="1898">
        <f t="shared" si="109"/>
        <v>4.838709677419355</v>
      </c>
      <c r="Q141" s="31">
        <v>16</v>
      </c>
      <c r="R141" s="1898">
        <f t="shared" si="110"/>
        <v>25.806451612903224</v>
      </c>
      <c r="S141" s="82">
        <v>0</v>
      </c>
      <c r="T141" s="1911">
        <f t="shared" si="111"/>
        <v>0</v>
      </c>
      <c r="U141" s="20"/>
    </row>
    <row r="142" spans="1:22" ht="12.75" customHeight="1">
      <c r="A142" s="79" t="s">
        <v>727</v>
      </c>
      <c r="B142" s="30">
        <v>37</v>
      </c>
      <c r="C142" s="31">
        <v>0</v>
      </c>
      <c r="D142" s="1898">
        <f t="shared" si="104"/>
        <v>0</v>
      </c>
      <c r="E142" s="31">
        <v>6</v>
      </c>
      <c r="F142" s="1898">
        <f t="shared" si="105"/>
        <v>16.216216216216218</v>
      </c>
      <c r="G142" s="31">
        <v>0</v>
      </c>
      <c r="H142" s="1898">
        <f t="shared" si="112"/>
        <v>0</v>
      </c>
      <c r="I142" s="31">
        <v>0</v>
      </c>
      <c r="J142" s="1898">
        <f t="shared" si="113"/>
        <v>0</v>
      </c>
      <c r="K142" s="31">
        <v>19</v>
      </c>
      <c r="L142" s="1898">
        <f t="shared" si="107"/>
        <v>51.351351351351347</v>
      </c>
      <c r="M142" s="31">
        <v>0</v>
      </c>
      <c r="N142" s="1898">
        <f t="shared" si="108"/>
        <v>0</v>
      </c>
      <c r="O142" s="31">
        <v>1</v>
      </c>
      <c r="P142" s="1898">
        <f t="shared" si="109"/>
        <v>2.7027027027027026</v>
      </c>
      <c r="Q142" s="31">
        <v>9</v>
      </c>
      <c r="R142" s="1898">
        <f t="shared" si="110"/>
        <v>24.324324324324326</v>
      </c>
      <c r="S142" s="82">
        <v>2</v>
      </c>
      <c r="T142" s="1911">
        <f t="shared" si="111"/>
        <v>5.4054054054054053</v>
      </c>
      <c r="U142" s="20"/>
    </row>
    <row r="143" spans="1:22" ht="12.75" customHeight="1">
      <c r="A143" s="86" t="s">
        <v>728</v>
      </c>
      <c r="B143" s="153">
        <v>34</v>
      </c>
      <c r="C143" s="41">
        <v>0</v>
      </c>
      <c r="D143" s="42">
        <f t="shared" si="104"/>
        <v>0</v>
      </c>
      <c r="E143" s="41">
        <v>3</v>
      </c>
      <c r="F143" s="42">
        <f t="shared" si="105"/>
        <v>8.8235294117647065</v>
      </c>
      <c r="G143" s="41">
        <v>0</v>
      </c>
      <c r="H143" s="42">
        <f t="shared" ref="H143:H152" si="114">(G143/B143)*100</f>
        <v>0</v>
      </c>
      <c r="I143" s="41">
        <v>0</v>
      </c>
      <c r="J143" s="42">
        <f t="shared" si="113"/>
        <v>0</v>
      </c>
      <c r="K143" s="41">
        <v>14</v>
      </c>
      <c r="L143" s="42">
        <f t="shared" si="107"/>
        <v>41.17647058823529</v>
      </c>
      <c r="M143" s="41">
        <v>1</v>
      </c>
      <c r="N143" s="42">
        <f t="shared" si="108"/>
        <v>2.9411764705882351</v>
      </c>
      <c r="O143" s="41">
        <v>2</v>
      </c>
      <c r="P143" s="42">
        <f t="shared" si="109"/>
        <v>5.8823529411764701</v>
      </c>
      <c r="Q143" s="41">
        <v>14</v>
      </c>
      <c r="R143" s="42">
        <f t="shared" si="110"/>
        <v>41.17647058823529</v>
      </c>
      <c r="S143" s="84">
        <v>0</v>
      </c>
      <c r="T143" s="47">
        <f t="shared" si="111"/>
        <v>0</v>
      </c>
      <c r="U143" s="20"/>
    </row>
    <row r="144" spans="1:22" ht="12.75" customHeight="1">
      <c r="A144" s="660" t="s">
        <v>765</v>
      </c>
      <c r="B144" s="1453">
        <v>80</v>
      </c>
      <c r="C144" s="104">
        <v>0</v>
      </c>
      <c r="D144" s="2008">
        <f t="shared" si="104"/>
        <v>0</v>
      </c>
      <c r="E144" s="104">
        <v>15</v>
      </c>
      <c r="F144" s="2008">
        <f t="shared" si="105"/>
        <v>18.75</v>
      </c>
      <c r="G144" s="104">
        <v>0</v>
      </c>
      <c r="H144" s="2008">
        <f t="shared" si="114"/>
        <v>0</v>
      </c>
      <c r="I144" s="104">
        <v>0</v>
      </c>
      <c r="J144" s="2008">
        <f t="shared" si="113"/>
        <v>0</v>
      </c>
      <c r="K144" s="104">
        <v>40</v>
      </c>
      <c r="L144" s="2008">
        <f t="shared" si="107"/>
        <v>50</v>
      </c>
      <c r="M144" s="104">
        <v>3</v>
      </c>
      <c r="N144" s="2008">
        <f t="shared" si="108"/>
        <v>3.75</v>
      </c>
      <c r="O144" s="104">
        <v>2</v>
      </c>
      <c r="P144" s="2008">
        <f t="shared" si="109"/>
        <v>2.5</v>
      </c>
      <c r="Q144" s="104">
        <v>19</v>
      </c>
      <c r="R144" s="2008">
        <f t="shared" si="110"/>
        <v>23.75</v>
      </c>
      <c r="S144" s="118">
        <v>1</v>
      </c>
      <c r="T144" s="657">
        <f t="shared" si="111"/>
        <v>1.25</v>
      </c>
      <c r="U144" s="20"/>
    </row>
    <row r="145" spans="1:24" ht="12.75" customHeight="1">
      <c r="A145" s="79" t="s">
        <v>769</v>
      </c>
      <c r="B145" s="30">
        <v>52</v>
      </c>
      <c r="C145" s="31">
        <v>2</v>
      </c>
      <c r="D145" s="2006">
        <f t="shared" si="104"/>
        <v>3.8461538461538463</v>
      </c>
      <c r="E145" s="31">
        <v>11</v>
      </c>
      <c r="F145" s="2006">
        <f t="shared" si="105"/>
        <v>21.153846153846153</v>
      </c>
      <c r="G145" s="31">
        <v>0</v>
      </c>
      <c r="H145" s="2006">
        <f t="shared" si="114"/>
        <v>0</v>
      </c>
      <c r="I145" s="31">
        <v>0</v>
      </c>
      <c r="J145" s="2006">
        <f t="shared" si="113"/>
        <v>0</v>
      </c>
      <c r="K145" s="31">
        <v>26</v>
      </c>
      <c r="L145" s="2006">
        <f t="shared" si="107"/>
        <v>50</v>
      </c>
      <c r="M145" s="31">
        <v>1</v>
      </c>
      <c r="N145" s="2006">
        <f t="shared" si="108"/>
        <v>1.9230769230769231</v>
      </c>
      <c r="O145" s="31">
        <v>0</v>
      </c>
      <c r="P145" s="2006">
        <f t="shared" si="109"/>
        <v>0</v>
      </c>
      <c r="Q145" s="31">
        <v>12</v>
      </c>
      <c r="R145" s="2006">
        <f t="shared" si="110"/>
        <v>23.076923076923077</v>
      </c>
      <c r="S145" s="82">
        <v>0</v>
      </c>
      <c r="T145" s="2016">
        <f t="shared" si="111"/>
        <v>0</v>
      </c>
      <c r="U145" s="20"/>
    </row>
    <row r="146" spans="1:24" ht="12.75" customHeight="1">
      <c r="A146" s="79" t="s">
        <v>755</v>
      </c>
      <c r="B146" s="30">
        <v>33</v>
      </c>
      <c r="C146" s="31">
        <v>1</v>
      </c>
      <c r="D146" s="2038">
        <f t="shared" si="104"/>
        <v>3.0303030303030303</v>
      </c>
      <c r="E146" s="31">
        <v>3</v>
      </c>
      <c r="F146" s="2038">
        <f t="shared" si="105"/>
        <v>9.0909090909090917</v>
      </c>
      <c r="G146" s="31">
        <v>0</v>
      </c>
      <c r="H146" s="2038">
        <f t="shared" si="114"/>
        <v>0</v>
      </c>
      <c r="I146" s="31">
        <v>1</v>
      </c>
      <c r="J146" s="2038">
        <f t="shared" si="113"/>
        <v>3.0303030303030303</v>
      </c>
      <c r="K146" s="31">
        <v>13</v>
      </c>
      <c r="L146" s="2038">
        <f t="shared" si="107"/>
        <v>39.393939393939391</v>
      </c>
      <c r="M146" s="31">
        <v>6</v>
      </c>
      <c r="N146" s="2038">
        <f t="shared" si="108"/>
        <v>18.181818181818183</v>
      </c>
      <c r="O146" s="31">
        <v>2</v>
      </c>
      <c r="P146" s="2038">
        <f t="shared" si="109"/>
        <v>6.0606060606060606</v>
      </c>
      <c r="Q146" s="31">
        <v>6</v>
      </c>
      <c r="R146" s="2038">
        <f t="shared" si="110"/>
        <v>18.181818181818183</v>
      </c>
      <c r="S146" s="82">
        <v>1</v>
      </c>
      <c r="T146" s="2043">
        <f t="shared" si="111"/>
        <v>3.0303030303030303</v>
      </c>
      <c r="U146" s="20"/>
    </row>
    <row r="147" spans="1:24" ht="12.75" customHeight="1">
      <c r="A147" s="86" t="s">
        <v>770</v>
      </c>
      <c r="B147" s="40">
        <v>42</v>
      </c>
      <c r="C147" s="41">
        <v>0</v>
      </c>
      <c r="D147" s="2080">
        <f t="shared" si="104"/>
        <v>0</v>
      </c>
      <c r="E147" s="41">
        <v>7</v>
      </c>
      <c r="F147" s="2080">
        <f t="shared" si="105"/>
        <v>16.666666666666664</v>
      </c>
      <c r="G147" s="41">
        <v>0</v>
      </c>
      <c r="H147" s="2080">
        <f t="shared" si="114"/>
        <v>0</v>
      </c>
      <c r="I147" s="41">
        <v>0</v>
      </c>
      <c r="J147" s="2080">
        <f t="shared" si="113"/>
        <v>0</v>
      </c>
      <c r="K147" s="41">
        <v>13</v>
      </c>
      <c r="L147" s="2080">
        <f t="shared" si="107"/>
        <v>30.952380952380953</v>
      </c>
      <c r="M147" s="41">
        <v>1</v>
      </c>
      <c r="N147" s="2080">
        <f t="shared" si="108"/>
        <v>2.3809523809523809</v>
      </c>
      <c r="O147" s="41">
        <v>2</v>
      </c>
      <c r="P147" s="2080">
        <f t="shared" si="109"/>
        <v>4.7619047619047619</v>
      </c>
      <c r="Q147" s="41">
        <v>19</v>
      </c>
      <c r="R147" s="2080">
        <f t="shared" si="110"/>
        <v>45.238095238095241</v>
      </c>
      <c r="S147" s="84">
        <v>0</v>
      </c>
      <c r="T147" s="2091">
        <f t="shared" si="111"/>
        <v>0</v>
      </c>
      <c r="U147" s="20"/>
    </row>
    <row r="148" spans="1:24" ht="12.75" customHeight="1">
      <c r="A148" s="79" t="s">
        <v>792</v>
      </c>
      <c r="B148" s="30">
        <v>79</v>
      </c>
      <c r="C148" s="31">
        <v>1</v>
      </c>
      <c r="D148" s="2079">
        <f t="shared" si="104"/>
        <v>1.2658227848101267</v>
      </c>
      <c r="E148" s="31">
        <v>10</v>
      </c>
      <c r="F148" s="2079">
        <f t="shared" si="105"/>
        <v>12.658227848101266</v>
      </c>
      <c r="G148" s="31">
        <v>0</v>
      </c>
      <c r="H148" s="2079">
        <f t="shared" si="114"/>
        <v>0</v>
      </c>
      <c r="I148" s="31">
        <v>0</v>
      </c>
      <c r="J148" s="2079">
        <f t="shared" si="113"/>
        <v>0</v>
      </c>
      <c r="K148" s="31">
        <v>38</v>
      </c>
      <c r="L148" s="2079">
        <f t="shared" si="107"/>
        <v>48.101265822784811</v>
      </c>
      <c r="M148" s="31">
        <v>4</v>
      </c>
      <c r="N148" s="2079">
        <f t="shared" si="108"/>
        <v>5.0632911392405067</v>
      </c>
      <c r="O148" s="31">
        <v>5</v>
      </c>
      <c r="P148" s="2079">
        <f t="shared" si="109"/>
        <v>6.3291139240506329</v>
      </c>
      <c r="Q148" s="31">
        <v>21</v>
      </c>
      <c r="R148" s="2079">
        <f t="shared" si="110"/>
        <v>26.582278481012654</v>
      </c>
      <c r="S148" s="82">
        <v>0</v>
      </c>
      <c r="T148" s="2092">
        <f t="shared" si="111"/>
        <v>0</v>
      </c>
      <c r="U148" s="20"/>
    </row>
    <row r="149" spans="1:24" ht="12.75" customHeight="1">
      <c r="A149" s="79" t="s">
        <v>798</v>
      </c>
      <c r="B149" s="30">
        <v>53</v>
      </c>
      <c r="C149" s="31">
        <v>1</v>
      </c>
      <c r="D149" s="2111">
        <f t="shared" si="104"/>
        <v>1.8867924528301887</v>
      </c>
      <c r="E149" s="31">
        <v>10</v>
      </c>
      <c r="F149" s="2111">
        <f t="shared" si="105"/>
        <v>18.867924528301888</v>
      </c>
      <c r="G149" s="31">
        <v>0</v>
      </c>
      <c r="H149" s="2111">
        <f t="shared" si="114"/>
        <v>0</v>
      </c>
      <c r="I149" s="31">
        <v>0</v>
      </c>
      <c r="J149" s="2111">
        <f t="shared" si="113"/>
        <v>0</v>
      </c>
      <c r="K149" s="31">
        <v>21</v>
      </c>
      <c r="L149" s="2111">
        <f t="shared" si="107"/>
        <v>39.622641509433961</v>
      </c>
      <c r="M149" s="31">
        <v>4</v>
      </c>
      <c r="N149" s="2111">
        <f t="shared" si="108"/>
        <v>7.5471698113207548</v>
      </c>
      <c r="O149" s="31">
        <v>5</v>
      </c>
      <c r="P149" s="2111">
        <f t="shared" si="109"/>
        <v>9.433962264150944</v>
      </c>
      <c r="Q149" s="31">
        <v>12</v>
      </c>
      <c r="R149" s="2111">
        <f t="shared" si="110"/>
        <v>22.641509433962266</v>
      </c>
      <c r="S149" s="82">
        <v>0</v>
      </c>
      <c r="T149" s="2116">
        <f t="shared" si="111"/>
        <v>0</v>
      </c>
      <c r="U149" s="20"/>
    </row>
    <row r="150" spans="1:24" ht="12.75" customHeight="1">
      <c r="A150" s="79" t="s">
        <v>787</v>
      </c>
      <c r="B150" s="30">
        <v>40</v>
      </c>
      <c r="C150" s="31">
        <v>0</v>
      </c>
      <c r="D150" s="2164">
        <f t="shared" si="104"/>
        <v>0</v>
      </c>
      <c r="E150" s="31">
        <v>6</v>
      </c>
      <c r="F150" s="2164">
        <f t="shared" si="105"/>
        <v>15</v>
      </c>
      <c r="G150" s="31">
        <v>0</v>
      </c>
      <c r="H150" s="2164">
        <f t="shared" si="114"/>
        <v>0</v>
      </c>
      <c r="I150" s="31">
        <v>0</v>
      </c>
      <c r="J150" s="2164">
        <f t="shared" si="113"/>
        <v>0</v>
      </c>
      <c r="K150" s="31">
        <v>16</v>
      </c>
      <c r="L150" s="2164">
        <f t="shared" si="107"/>
        <v>40</v>
      </c>
      <c r="M150" s="31">
        <v>0</v>
      </c>
      <c r="N150" s="2164">
        <f t="shared" si="108"/>
        <v>0</v>
      </c>
      <c r="O150" s="31">
        <v>5</v>
      </c>
      <c r="P150" s="2164">
        <f t="shared" si="109"/>
        <v>12.5</v>
      </c>
      <c r="Q150" s="31">
        <v>13</v>
      </c>
      <c r="R150" s="2164">
        <f t="shared" si="110"/>
        <v>32.5</v>
      </c>
      <c r="S150" s="82">
        <v>0</v>
      </c>
      <c r="T150" s="2166">
        <f t="shared" si="111"/>
        <v>0</v>
      </c>
      <c r="U150" s="20"/>
    </row>
    <row r="151" spans="1:24" ht="12.75" customHeight="1">
      <c r="A151" s="86" t="s">
        <v>799</v>
      </c>
      <c r="B151" s="40">
        <v>44</v>
      </c>
      <c r="C151" s="41">
        <v>0</v>
      </c>
      <c r="D151" s="2324">
        <f>SUM(C151/B151)*100</f>
        <v>0</v>
      </c>
      <c r="E151" s="41">
        <v>10</v>
      </c>
      <c r="F151" s="2324">
        <f>SUM(E151/B151)*100</f>
        <v>22.727272727272727</v>
      </c>
      <c r="G151" s="41">
        <v>0</v>
      </c>
      <c r="H151" s="2324">
        <f t="shared" ref="H151" si="115">(G151/B151)*100</f>
        <v>0</v>
      </c>
      <c r="I151" s="41">
        <v>0</v>
      </c>
      <c r="J151" s="2324">
        <f t="shared" ref="J151" si="116">(I151/B151)*100</f>
        <v>0</v>
      </c>
      <c r="K151" s="41">
        <v>12</v>
      </c>
      <c r="L151" s="2324">
        <f t="shared" ref="L151" si="117">SUM(K151/B151)*100</f>
        <v>27.27272727272727</v>
      </c>
      <c r="M151" s="41">
        <v>4</v>
      </c>
      <c r="N151" s="2324">
        <f t="shared" ref="N151" si="118">SUM(M151/B151)*100</f>
        <v>9.0909090909090917</v>
      </c>
      <c r="O151" s="41">
        <v>1</v>
      </c>
      <c r="P151" s="2324">
        <f t="shared" ref="P151" si="119">SUM(O151/B151)*100</f>
        <v>2.2727272727272729</v>
      </c>
      <c r="Q151" s="41">
        <v>14</v>
      </c>
      <c r="R151" s="2324">
        <f t="shared" ref="R151" si="120">SUM(Q151/B151)*100</f>
        <v>31.818181818181817</v>
      </c>
      <c r="S151" s="84">
        <v>3</v>
      </c>
      <c r="T151" s="2328">
        <f t="shared" ref="T151" si="121">SUM(S151/B151)*100</f>
        <v>6.8181818181818175</v>
      </c>
      <c r="U151" s="20"/>
    </row>
    <row r="152" spans="1:24" ht="12.75" customHeight="1">
      <c r="A152" s="79" t="s">
        <v>825</v>
      </c>
      <c r="B152" s="30">
        <v>69</v>
      </c>
      <c r="C152" s="31">
        <v>1</v>
      </c>
      <c r="D152" s="2438">
        <f t="shared" si="104"/>
        <v>1.4492753623188406</v>
      </c>
      <c r="E152" s="31">
        <v>13</v>
      </c>
      <c r="F152" s="2438">
        <f t="shared" si="105"/>
        <v>18.840579710144929</v>
      </c>
      <c r="G152" s="31">
        <v>0</v>
      </c>
      <c r="H152" s="2438">
        <f t="shared" si="114"/>
        <v>0</v>
      </c>
      <c r="I152" s="31">
        <v>0</v>
      </c>
      <c r="J152" s="2438">
        <f t="shared" si="113"/>
        <v>0</v>
      </c>
      <c r="K152" s="31">
        <v>31</v>
      </c>
      <c r="L152" s="2438">
        <f t="shared" ref="L152:L157" si="122">SUM(K152/B152)*100</f>
        <v>44.927536231884055</v>
      </c>
      <c r="M152" s="31">
        <v>4</v>
      </c>
      <c r="N152" s="2438">
        <f t="shared" si="108"/>
        <v>5.7971014492753623</v>
      </c>
      <c r="O152" s="31">
        <v>1</v>
      </c>
      <c r="P152" s="2438">
        <f t="shared" si="109"/>
        <v>1.4492753623188406</v>
      </c>
      <c r="Q152" s="31">
        <v>19</v>
      </c>
      <c r="R152" s="2438">
        <f t="shared" si="110"/>
        <v>27.536231884057973</v>
      </c>
      <c r="S152" s="82">
        <v>0</v>
      </c>
      <c r="T152" s="2445">
        <f t="shared" si="111"/>
        <v>0</v>
      </c>
      <c r="U152" s="20"/>
    </row>
    <row r="153" spans="1:24" ht="14.25" customHeight="1">
      <c r="A153" s="89" t="s">
        <v>829</v>
      </c>
      <c r="B153" s="147">
        <v>59</v>
      </c>
      <c r="C153" s="31">
        <v>2</v>
      </c>
      <c r="D153" s="2607">
        <f t="shared" ref="D153:D157" si="123">SUM(C153/B153)*100</f>
        <v>3.3898305084745761</v>
      </c>
      <c r="E153" s="31">
        <v>8</v>
      </c>
      <c r="F153" s="2607">
        <f t="shared" ref="F153:F157" si="124">SUM(E153/B153)*100</f>
        <v>13.559322033898304</v>
      </c>
      <c r="G153" s="31">
        <v>0</v>
      </c>
      <c r="H153" s="2607">
        <f t="shared" ref="H153:H157" si="125">(G153/B153)*100</f>
        <v>0</v>
      </c>
      <c r="I153" s="31">
        <v>0</v>
      </c>
      <c r="J153" s="2607">
        <f t="shared" ref="J153:J157" si="126">(I153/B153)*100</f>
        <v>0</v>
      </c>
      <c r="K153" s="31">
        <v>27</v>
      </c>
      <c r="L153" s="2607">
        <f t="shared" si="122"/>
        <v>45.762711864406782</v>
      </c>
      <c r="M153" s="31">
        <v>1</v>
      </c>
      <c r="N153" s="2607">
        <f t="shared" ref="N153:N157" si="127">SUM(M153/B153)*100</f>
        <v>1.6949152542372881</v>
      </c>
      <c r="O153" s="31">
        <v>4</v>
      </c>
      <c r="P153" s="2607">
        <f t="shared" ref="P153:P157" si="128">SUM(O153/B153)*100</f>
        <v>6.7796610169491522</v>
      </c>
      <c r="Q153" s="31">
        <v>17</v>
      </c>
      <c r="R153" s="2607">
        <f t="shared" ref="R153:R157" si="129">SUM(Q153/B153)*100</f>
        <v>28.8135593220339</v>
      </c>
      <c r="S153" s="82">
        <v>0</v>
      </c>
      <c r="T153" s="102">
        <f t="shared" ref="T153:T157" si="130">SUM(S153/B153)*100</f>
        <v>0</v>
      </c>
      <c r="U153" s="20"/>
    </row>
    <row r="154" spans="1:24" ht="14.25" customHeight="1">
      <c r="A154" s="89" t="s">
        <v>844</v>
      </c>
      <c r="B154" s="147">
        <v>36</v>
      </c>
      <c r="C154" s="31">
        <v>0</v>
      </c>
      <c r="D154" s="2607">
        <f t="shared" si="123"/>
        <v>0</v>
      </c>
      <c r="E154" s="31">
        <v>11</v>
      </c>
      <c r="F154" s="2607">
        <f t="shared" si="124"/>
        <v>30.555555555555557</v>
      </c>
      <c r="G154" s="31">
        <v>0</v>
      </c>
      <c r="H154" s="2607">
        <f t="shared" si="125"/>
        <v>0</v>
      </c>
      <c r="I154" s="31">
        <v>0</v>
      </c>
      <c r="J154" s="2607">
        <f t="shared" si="126"/>
        <v>0</v>
      </c>
      <c r="K154" s="31">
        <v>12</v>
      </c>
      <c r="L154" s="2607">
        <f t="shared" si="122"/>
        <v>33.333333333333329</v>
      </c>
      <c r="M154" s="31">
        <v>1</v>
      </c>
      <c r="N154" s="2607">
        <f t="shared" si="127"/>
        <v>2.7777777777777777</v>
      </c>
      <c r="O154" s="31">
        <v>1</v>
      </c>
      <c r="P154" s="2607">
        <f t="shared" si="128"/>
        <v>2.7777777777777777</v>
      </c>
      <c r="Q154" s="31">
        <v>11</v>
      </c>
      <c r="R154" s="2607">
        <f t="shared" si="129"/>
        <v>30.555555555555557</v>
      </c>
      <c r="S154" s="82">
        <v>0</v>
      </c>
      <c r="T154" s="102">
        <f t="shared" si="130"/>
        <v>0</v>
      </c>
      <c r="U154" s="20"/>
    </row>
    <row r="155" spans="1:24" ht="14.25" customHeight="1">
      <c r="A155" s="88" t="s">
        <v>845</v>
      </c>
      <c r="B155" s="2626">
        <v>31</v>
      </c>
      <c r="C155" s="2617">
        <v>0</v>
      </c>
      <c r="D155" s="2299">
        <f t="shared" si="123"/>
        <v>0</v>
      </c>
      <c r="E155" s="2617">
        <v>2</v>
      </c>
      <c r="F155" s="2299">
        <f t="shared" si="124"/>
        <v>6.4516129032258061</v>
      </c>
      <c r="G155" s="2617">
        <v>0</v>
      </c>
      <c r="H155" s="2299">
        <f t="shared" si="125"/>
        <v>0</v>
      </c>
      <c r="I155" s="2617">
        <v>0</v>
      </c>
      <c r="J155" s="2299">
        <f t="shared" si="126"/>
        <v>0</v>
      </c>
      <c r="K155" s="2617">
        <v>14</v>
      </c>
      <c r="L155" s="2299">
        <f t="shared" si="122"/>
        <v>45.161290322580641</v>
      </c>
      <c r="M155" s="2617">
        <v>1</v>
      </c>
      <c r="N155" s="2299">
        <f t="shared" si="127"/>
        <v>3.225806451612903</v>
      </c>
      <c r="O155" s="2617">
        <v>7</v>
      </c>
      <c r="P155" s="2299">
        <f t="shared" si="128"/>
        <v>22.58064516129032</v>
      </c>
      <c r="Q155" s="2617">
        <v>7</v>
      </c>
      <c r="R155" s="2299">
        <f t="shared" si="129"/>
        <v>22.58064516129032</v>
      </c>
      <c r="S155" s="2620">
        <v>0</v>
      </c>
      <c r="T155" s="47">
        <f t="shared" si="130"/>
        <v>0</v>
      </c>
      <c r="U155" s="20"/>
    </row>
    <row r="156" spans="1:24" ht="14.25" customHeight="1">
      <c r="A156" s="2907" t="s">
        <v>846</v>
      </c>
      <c r="B156" s="2912">
        <v>78</v>
      </c>
      <c r="C156" s="2899">
        <v>1</v>
      </c>
      <c r="D156" s="2902">
        <f t="shared" si="123"/>
        <v>1.2820512820512819</v>
      </c>
      <c r="E156" s="2899">
        <v>15</v>
      </c>
      <c r="F156" s="2902">
        <f t="shared" si="124"/>
        <v>19.230769230769234</v>
      </c>
      <c r="G156" s="2899">
        <v>0</v>
      </c>
      <c r="H156" s="2902">
        <f t="shared" si="125"/>
        <v>0</v>
      </c>
      <c r="I156" s="2899">
        <v>0</v>
      </c>
      <c r="J156" s="2902">
        <f t="shared" si="126"/>
        <v>0</v>
      </c>
      <c r="K156" s="2899">
        <v>31</v>
      </c>
      <c r="L156" s="2902">
        <f t="shared" si="122"/>
        <v>39.743589743589745</v>
      </c>
      <c r="M156" s="2899">
        <v>1</v>
      </c>
      <c r="N156" s="2902">
        <f t="shared" si="127"/>
        <v>1.2820512820512819</v>
      </c>
      <c r="O156" s="2899">
        <v>2</v>
      </c>
      <c r="P156" s="2902">
        <f t="shared" si="128"/>
        <v>2.5641025641025639</v>
      </c>
      <c r="Q156" s="2899">
        <v>28</v>
      </c>
      <c r="R156" s="2902">
        <f t="shared" si="129"/>
        <v>35.897435897435898</v>
      </c>
      <c r="S156" s="2904">
        <v>0</v>
      </c>
      <c r="T156" s="2905">
        <f t="shared" si="130"/>
        <v>0</v>
      </c>
      <c r="U156" s="2262"/>
      <c r="V156" s="2914"/>
      <c r="W156" s="825"/>
      <c r="X156" s="20"/>
    </row>
    <row r="157" spans="1:24" ht="14.25" customHeight="1">
      <c r="A157" s="2566" t="s">
        <v>868</v>
      </c>
      <c r="B157" s="147">
        <v>73</v>
      </c>
      <c r="C157" s="31">
        <v>1</v>
      </c>
      <c r="D157" s="2878">
        <f t="shared" si="123"/>
        <v>1.3698630136986301</v>
      </c>
      <c r="E157" s="31">
        <v>8</v>
      </c>
      <c r="F157" s="2878">
        <f t="shared" si="124"/>
        <v>10.95890410958904</v>
      </c>
      <c r="G157" s="31">
        <v>0</v>
      </c>
      <c r="H157" s="2878">
        <f t="shared" si="125"/>
        <v>0</v>
      </c>
      <c r="I157" s="31">
        <v>0</v>
      </c>
      <c r="J157" s="2878">
        <f t="shared" si="126"/>
        <v>0</v>
      </c>
      <c r="K157" s="31">
        <v>28</v>
      </c>
      <c r="L157" s="2878">
        <f t="shared" si="122"/>
        <v>38.356164383561641</v>
      </c>
      <c r="M157" s="31">
        <v>3</v>
      </c>
      <c r="N157" s="2878">
        <f t="shared" si="127"/>
        <v>4.10958904109589</v>
      </c>
      <c r="O157" s="31">
        <v>5</v>
      </c>
      <c r="P157" s="2878">
        <f t="shared" si="128"/>
        <v>6.8493150684931505</v>
      </c>
      <c r="Q157" s="31">
        <v>28</v>
      </c>
      <c r="R157" s="2878">
        <f t="shared" si="129"/>
        <v>38.356164383561641</v>
      </c>
      <c r="S157" s="82">
        <v>0</v>
      </c>
      <c r="T157" s="2875">
        <f t="shared" si="130"/>
        <v>0</v>
      </c>
      <c r="U157" s="2262"/>
      <c r="V157" s="2914"/>
      <c r="W157" s="825"/>
    </row>
    <row r="158" spans="1:24" ht="14.25" customHeight="1">
      <c r="A158" s="2566" t="s">
        <v>881</v>
      </c>
      <c r="B158" s="147">
        <v>41</v>
      </c>
      <c r="C158" s="31">
        <v>0</v>
      </c>
      <c r="D158" s="2878">
        <f t="shared" ref="D158:D159" si="131">SUM(C158/B158)*100</f>
        <v>0</v>
      </c>
      <c r="E158" s="31">
        <v>3</v>
      </c>
      <c r="F158" s="2878">
        <f t="shared" ref="F158:F163" si="132">SUM(E158/B158)*100</f>
        <v>7.3170731707317067</v>
      </c>
      <c r="G158" s="31">
        <v>0</v>
      </c>
      <c r="H158" s="2878">
        <f t="shared" ref="H158:H159" si="133">(G158/B158)*100</f>
        <v>0</v>
      </c>
      <c r="I158" s="31">
        <v>0</v>
      </c>
      <c r="J158" s="2878">
        <f t="shared" ref="J158:J159" si="134">(I158/B158)*100</f>
        <v>0</v>
      </c>
      <c r="K158" s="31">
        <v>21</v>
      </c>
      <c r="L158" s="2878">
        <f t="shared" ref="L158:L159" si="135">SUM(K158/B158)*100</f>
        <v>51.219512195121951</v>
      </c>
      <c r="M158" s="31">
        <v>3</v>
      </c>
      <c r="N158" s="2878">
        <f t="shared" ref="N158:N159" si="136">SUM(M158/B158)*100</f>
        <v>7.3170731707317067</v>
      </c>
      <c r="O158" s="31">
        <v>1</v>
      </c>
      <c r="P158" s="2878">
        <f t="shared" ref="P158:P159" si="137">SUM(O158/B158)*100</f>
        <v>2.4390243902439024</v>
      </c>
      <c r="Q158" s="31">
        <v>13</v>
      </c>
      <c r="R158" s="2878">
        <f t="shared" ref="R158:R159" si="138">SUM(Q158/B158)*100</f>
        <v>31.707317073170731</v>
      </c>
      <c r="S158" s="82">
        <v>0</v>
      </c>
      <c r="T158" s="2875">
        <f t="shared" ref="T158:T159" si="139">SUM(S158/B158)*100</f>
        <v>0</v>
      </c>
      <c r="U158" s="2906"/>
      <c r="V158" s="2914"/>
      <c r="W158" s="825"/>
    </row>
    <row r="159" spans="1:24" ht="14.25" customHeight="1">
      <c r="A159" s="2691" t="s">
        <v>898</v>
      </c>
      <c r="B159" s="153">
        <v>35</v>
      </c>
      <c r="C159" s="41">
        <v>0</v>
      </c>
      <c r="D159" s="2877">
        <f t="shared" si="131"/>
        <v>0</v>
      </c>
      <c r="E159" s="41">
        <v>6</v>
      </c>
      <c r="F159" s="2877">
        <f t="shared" si="132"/>
        <v>17.142857142857142</v>
      </c>
      <c r="G159" s="41">
        <v>0</v>
      </c>
      <c r="H159" s="2877">
        <f t="shared" si="133"/>
        <v>0</v>
      </c>
      <c r="I159" s="41">
        <v>0</v>
      </c>
      <c r="J159" s="2877">
        <f t="shared" si="134"/>
        <v>0</v>
      </c>
      <c r="K159" s="41">
        <v>12</v>
      </c>
      <c r="L159" s="2877">
        <f t="shared" si="135"/>
        <v>34.285714285714285</v>
      </c>
      <c r="M159" s="41">
        <v>2</v>
      </c>
      <c r="N159" s="2877">
        <f t="shared" si="136"/>
        <v>5.7142857142857144</v>
      </c>
      <c r="O159" s="41">
        <v>4</v>
      </c>
      <c r="P159" s="2877">
        <f t="shared" si="137"/>
        <v>11.428571428571429</v>
      </c>
      <c r="Q159" s="41">
        <v>11</v>
      </c>
      <c r="R159" s="2877">
        <f t="shared" si="138"/>
        <v>31.428571428571427</v>
      </c>
      <c r="S159" s="84">
        <v>0</v>
      </c>
      <c r="T159" s="47">
        <f t="shared" si="139"/>
        <v>0</v>
      </c>
      <c r="U159" s="2906"/>
      <c r="V159" s="2914"/>
      <c r="W159" s="825"/>
    </row>
    <row r="160" spans="1:24" ht="14.25" customHeight="1">
      <c r="A160" s="2907" t="s">
        <v>905</v>
      </c>
      <c r="B160" s="2912">
        <v>73</v>
      </c>
      <c r="C160" s="2899">
        <v>2</v>
      </c>
      <c r="D160" s="3440">
        <f t="shared" ref="D160" si="140">SUM(C160/B160)*100</f>
        <v>2.7397260273972601</v>
      </c>
      <c r="E160" s="2899">
        <v>15</v>
      </c>
      <c r="F160" s="3440">
        <f t="shared" si="132"/>
        <v>20.547945205479451</v>
      </c>
      <c r="G160" s="2899">
        <v>0</v>
      </c>
      <c r="H160" s="3440">
        <f t="shared" ref="H160" si="141">(G160/B160)*100</f>
        <v>0</v>
      </c>
      <c r="I160" s="2899">
        <v>0</v>
      </c>
      <c r="J160" s="3440">
        <f t="shared" ref="J160" si="142">(I160/B160)*100</f>
        <v>0</v>
      </c>
      <c r="K160" s="2899">
        <v>27</v>
      </c>
      <c r="L160" s="3440">
        <f t="shared" ref="L160" si="143">SUM(K160/B160)*100</f>
        <v>36.986301369863014</v>
      </c>
      <c r="M160" s="2899">
        <v>4</v>
      </c>
      <c r="N160" s="3440">
        <f t="shared" ref="N160" si="144">SUM(M160/B160)*100</f>
        <v>5.4794520547945202</v>
      </c>
      <c r="O160" s="2899">
        <v>2</v>
      </c>
      <c r="P160" s="3440">
        <f t="shared" ref="P160" si="145">SUM(O160/B160)*100</f>
        <v>2.7397260273972601</v>
      </c>
      <c r="Q160" s="2899">
        <v>22</v>
      </c>
      <c r="R160" s="3440">
        <f t="shared" ref="R160" si="146">SUM(Q160/B160)*100</f>
        <v>30.136986301369863</v>
      </c>
      <c r="S160" s="2904">
        <v>1</v>
      </c>
      <c r="T160" s="2905">
        <f t="shared" ref="T160" si="147">SUM(S160/B160)*100</f>
        <v>1.3698630136986301</v>
      </c>
      <c r="U160" s="2262"/>
      <c r="V160" s="3455">
        <f>B160-C160-E160-G160-I160-K160-M160-O160-S160</f>
        <v>22</v>
      </c>
      <c r="W160" s="3456">
        <f>T160+R160+P160+N160+L160+J160+H160+F160+D160</f>
        <v>100</v>
      </c>
      <c r="X160" s="20"/>
    </row>
    <row r="161" spans="1:23" ht="14.25" customHeight="1">
      <c r="A161" s="2566" t="s">
        <v>919</v>
      </c>
      <c r="B161" s="147">
        <v>60</v>
      </c>
      <c r="C161" s="31">
        <v>2</v>
      </c>
      <c r="D161" s="3691">
        <f t="shared" ref="D161" si="148">SUM(C161/B161)*100</f>
        <v>3.3333333333333335</v>
      </c>
      <c r="E161" s="31">
        <v>11</v>
      </c>
      <c r="F161" s="3691">
        <f t="shared" si="132"/>
        <v>18.333333333333332</v>
      </c>
      <c r="G161" s="31">
        <v>0</v>
      </c>
      <c r="H161" s="3691">
        <f t="shared" ref="H161" si="149">(G161/B161)*100</f>
        <v>0</v>
      </c>
      <c r="I161" s="31">
        <v>0</v>
      </c>
      <c r="J161" s="3691">
        <f t="shared" ref="J161" si="150">(I161/B161)*100</f>
        <v>0</v>
      </c>
      <c r="K161" s="31">
        <v>32</v>
      </c>
      <c r="L161" s="3691">
        <f>SUM(K161/B161)*100</f>
        <v>53.333333333333336</v>
      </c>
      <c r="M161" s="31">
        <v>1</v>
      </c>
      <c r="N161" s="3691">
        <f t="shared" ref="N161" si="151">SUM(M161/B161)*100</f>
        <v>1.6666666666666667</v>
      </c>
      <c r="O161" s="31">
        <v>3</v>
      </c>
      <c r="P161" s="3691">
        <f t="shared" ref="P161" si="152">SUM(O161/B161)*100</f>
        <v>5</v>
      </c>
      <c r="Q161" s="31">
        <v>11</v>
      </c>
      <c r="R161" s="3691">
        <f t="shared" ref="R161" si="153">SUM(Q161/B161)*100</f>
        <v>18.333333333333332</v>
      </c>
      <c r="S161" s="82">
        <v>0</v>
      </c>
      <c r="T161" s="3687">
        <f t="shared" ref="T161" si="154">SUM(S161/B161)*100</f>
        <v>0</v>
      </c>
      <c r="U161" s="2262"/>
      <c r="V161" s="2914"/>
      <c r="W161" s="825"/>
    </row>
    <row r="162" spans="1:23" ht="14.25" customHeight="1">
      <c r="A162" s="2566" t="s">
        <v>926</v>
      </c>
      <c r="B162" s="147">
        <v>40</v>
      </c>
      <c r="C162" s="31">
        <v>0</v>
      </c>
      <c r="D162" s="4199">
        <f t="shared" ref="D162" si="155">SUM(C162/B162)*100</f>
        <v>0</v>
      </c>
      <c r="E162" s="31">
        <v>7</v>
      </c>
      <c r="F162" s="4199">
        <f t="shared" si="132"/>
        <v>17.5</v>
      </c>
      <c r="G162" s="31">
        <v>0</v>
      </c>
      <c r="H162" s="4199">
        <f t="shared" ref="H162" si="156">(G162/B162)*100</f>
        <v>0</v>
      </c>
      <c r="I162" s="31">
        <v>0</v>
      </c>
      <c r="J162" s="4199">
        <f t="shared" ref="J162" si="157">(I162/B162)*100</f>
        <v>0</v>
      </c>
      <c r="K162" s="31">
        <v>15</v>
      </c>
      <c r="L162" s="4199">
        <f>SUM(K162/B162)*100</f>
        <v>37.5</v>
      </c>
      <c r="M162" s="31">
        <v>0</v>
      </c>
      <c r="N162" s="4199">
        <f t="shared" ref="N162" si="158">SUM(M162/B162)*100</f>
        <v>0</v>
      </c>
      <c r="O162" s="31">
        <v>2</v>
      </c>
      <c r="P162" s="4199">
        <f t="shared" ref="P162" si="159">SUM(O162/B162)*100</f>
        <v>5</v>
      </c>
      <c r="Q162" s="31">
        <v>16</v>
      </c>
      <c r="R162" s="4199">
        <f t="shared" ref="R162" si="160">SUM(Q162/B162)*100</f>
        <v>40</v>
      </c>
      <c r="S162" s="82">
        <v>0</v>
      </c>
      <c r="T162" s="3687">
        <f t="shared" ref="T162" si="161">SUM(S162/B162)*100</f>
        <v>0</v>
      </c>
      <c r="U162" s="2906"/>
      <c r="V162" s="3455">
        <f>B162-C162-E162-G162-I162-K162-M162-O162-S162</f>
        <v>16</v>
      </c>
      <c r="W162" s="3456">
        <f>T162+R162+P162+N162+L162+J162+H162+F162+D162</f>
        <v>100</v>
      </c>
    </row>
    <row r="163" spans="1:23" s="2866" customFormat="1" ht="14.25" customHeight="1">
      <c r="A163" s="2691" t="s">
        <v>936</v>
      </c>
      <c r="B163" s="153">
        <v>37</v>
      </c>
      <c r="C163" s="41">
        <v>0</v>
      </c>
      <c r="D163" s="4198">
        <f t="shared" ref="D163" si="162">SUM(C163/B163)*100</f>
        <v>0</v>
      </c>
      <c r="E163" s="41">
        <v>7</v>
      </c>
      <c r="F163" s="4198">
        <f t="shared" si="132"/>
        <v>18.918918918918919</v>
      </c>
      <c r="G163" s="41">
        <v>0</v>
      </c>
      <c r="H163" s="4198">
        <f t="shared" ref="H163" si="163">(G163/B163)*100</f>
        <v>0</v>
      </c>
      <c r="I163" s="41">
        <v>0</v>
      </c>
      <c r="J163" s="4198">
        <f t="shared" ref="J163" si="164">(I163/B163)*100</f>
        <v>0</v>
      </c>
      <c r="K163" s="41">
        <v>11</v>
      </c>
      <c r="L163" s="4198">
        <f>SUM(K163/B163)*100</f>
        <v>29.72972972972973</v>
      </c>
      <c r="M163" s="41">
        <v>0</v>
      </c>
      <c r="N163" s="4198">
        <f t="shared" ref="N163" si="165">SUM(M163/B163)*100</f>
        <v>0</v>
      </c>
      <c r="O163" s="41">
        <v>5</v>
      </c>
      <c r="P163" s="4198">
        <f t="shared" ref="P163" si="166">SUM(O163/B163)*100</f>
        <v>13.513513513513514</v>
      </c>
      <c r="Q163" s="41">
        <v>14</v>
      </c>
      <c r="R163" s="4198">
        <f t="shared" ref="R163" si="167">SUM(Q163/B163)*100</f>
        <v>37.837837837837839</v>
      </c>
      <c r="S163" s="84">
        <v>0</v>
      </c>
      <c r="T163" s="47">
        <f t="shared" ref="T163" si="168">SUM(S163/B163)*100</f>
        <v>0</v>
      </c>
      <c r="U163" s="3022"/>
      <c r="V163" s="3455">
        <f>B163-C163-E163-G163-I163-K163-M163-O163-S163</f>
        <v>14</v>
      </c>
      <c r="W163" s="3456">
        <f>T163+R163+P163+N163+L163+J163+H163+F163+D163</f>
        <v>100</v>
      </c>
    </row>
    <row r="164" spans="1:23" s="2866" customFormat="1" ht="14.25" customHeight="1">
      <c r="A164" s="55" t="s">
        <v>882</v>
      </c>
      <c r="B164" s="55"/>
      <c r="C164" s="3"/>
      <c r="D164" s="3"/>
      <c r="E164" s="3"/>
      <c r="F164" s="3"/>
      <c r="G164" s="3"/>
      <c r="H164" s="413"/>
      <c r="I164"/>
      <c r="J164"/>
      <c r="K164"/>
      <c r="L164"/>
      <c r="M164" s="413"/>
      <c r="N164" s="350"/>
      <c r="O164" s="204"/>
      <c r="P164" s="3676"/>
      <c r="Q164" s="3686"/>
      <c r="R164" s="3676"/>
      <c r="S164" s="3684"/>
      <c r="T164" s="3690"/>
      <c r="U164" s="3716"/>
      <c r="V164" s="3371"/>
      <c r="W164" s="3372"/>
    </row>
    <row r="165" spans="1:23" s="2866" customFormat="1" ht="14.25" customHeight="1">
      <c r="A165" s="3" t="s">
        <v>800</v>
      </c>
      <c r="B165" s="3"/>
      <c r="C165" s="3"/>
      <c r="D165" s="3"/>
      <c r="E165" s="3"/>
      <c r="F165" s="3"/>
      <c r="G165" s="3"/>
      <c r="H165" s="3"/>
      <c r="I165"/>
      <c r="J165"/>
      <c r="K165"/>
      <c r="L165"/>
      <c r="M165"/>
      <c r="N165"/>
      <c r="O165" s="3694"/>
      <c r="P165" s="3676"/>
      <c r="Q165" s="3686"/>
      <c r="R165" s="3676"/>
      <c r="S165" s="3684"/>
      <c r="T165" s="3690"/>
      <c r="U165" s="3716"/>
      <c r="V165" s="3371"/>
      <c r="W165" s="3372"/>
    </row>
    <row r="166" spans="1:23" s="2866" customFormat="1" ht="14.25" customHeight="1">
      <c r="A166" s="4306" t="s">
        <v>929</v>
      </c>
      <c r="B166" s="4307"/>
      <c r="C166" s="4307"/>
      <c r="D166" s="4307"/>
      <c r="E166" s="4307"/>
      <c r="F166" s="4307"/>
      <c r="G166" s="4307"/>
      <c r="H166" s="4307"/>
      <c r="I166" s="4307"/>
      <c r="J166" s="4307"/>
      <c r="K166" s="4307"/>
      <c r="L166" s="4307"/>
      <c r="M166" s="4307"/>
      <c r="N166" s="4307"/>
      <c r="O166" s="4308"/>
      <c r="P166" s="3676"/>
      <c r="Q166" s="3686"/>
      <c r="R166" s="3676"/>
      <c r="S166" s="3684"/>
      <c r="T166" s="3690"/>
      <c r="U166" s="3716"/>
      <c r="V166" s="3371"/>
      <c r="W166" s="3372"/>
    </row>
    <row r="167" spans="1:23" ht="14.25" customHeight="1">
      <c r="T167" s="3"/>
    </row>
    <row r="168" spans="1:23" ht="19.5" customHeight="1">
      <c r="A168" s="14" t="s">
        <v>28</v>
      </c>
      <c r="B168" s="4521" t="s">
        <v>145</v>
      </c>
      <c r="C168" s="4522"/>
      <c r="D168" s="4522"/>
      <c r="E168" s="4522"/>
      <c r="F168" s="4522"/>
      <c r="G168" s="4522"/>
      <c r="H168" s="4522"/>
      <c r="I168" s="4522"/>
      <c r="J168" s="4522"/>
      <c r="K168" s="4522"/>
      <c r="L168" s="4522"/>
      <c r="M168" s="4522"/>
      <c r="N168" s="4522"/>
      <c r="O168" s="4522"/>
      <c r="P168" s="4522"/>
      <c r="Q168" s="4522"/>
      <c r="R168" s="4522"/>
      <c r="S168" s="4522"/>
      <c r="T168" s="4523"/>
    </row>
    <row r="169" spans="1:23" ht="18" customHeight="1" thickBot="1">
      <c r="B169" s="4354" t="s">
        <v>210</v>
      </c>
      <c r="C169" s="4297"/>
      <c r="D169" s="4297"/>
      <c r="E169" s="4297"/>
      <c r="F169" s="4297"/>
      <c r="G169" s="4297"/>
      <c r="H169" s="4297"/>
      <c r="I169" s="4297"/>
      <c r="J169" s="4297"/>
      <c r="K169" s="4297"/>
      <c r="L169" s="4297"/>
      <c r="M169" s="4297"/>
      <c r="N169" s="4297"/>
      <c r="O169" s="4297"/>
      <c r="P169" s="4297"/>
      <c r="Q169" s="4297"/>
      <c r="R169" s="4297"/>
      <c r="S169" s="4297"/>
      <c r="T169" s="4298"/>
    </row>
    <row r="170" spans="1:23" ht="16.5" customHeight="1" thickBot="1">
      <c r="A170" s="63" t="s">
        <v>96</v>
      </c>
      <c r="B170" s="64"/>
      <c r="C170" s="4506" t="s">
        <v>151</v>
      </c>
      <c r="D170" s="4507"/>
      <c r="E170" s="4507"/>
      <c r="F170" s="4507"/>
      <c r="G170" s="4507"/>
      <c r="H170" s="4507"/>
      <c r="I170" s="4507"/>
      <c r="J170" s="4507"/>
      <c r="K170" s="4507"/>
      <c r="L170" s="4507"/>
      <c r="M170" s="4507"/>
      <c r="N170" s="4507"/>
      <c r="O170" s="4507"/>
      <c r="P170" s="4507"/>
      <c r="Q170" s="4507"/>
      <c r="R170" s="4507"/>
      <c r="S170" s="4507"/>
      <c r="T170" s="4508"/>
    </row>
    <row r="171" spans="1:23" ht="28.5" customHeight="1">
      <c r="A171" s="73" t="s">
        <v>101</v>
      </c>
      <c r="B171" s="26" t="s">
        <v>102</v>
      </c>
      <c r="C171" s="4525" t="s">
        <v>136</v>
      </c>
      <c r="D171" s="4526"/>
      <c r="E171" s="4513" t="s">
        <v>137</v>
      </c>
      <c r="F171" s="4514"/>
      <c r="G171" s="4515" t="s">
        <v>600</v>
      </c>
      <c r="H171" s="4516"/>
      <c r="I171" s="4515" t="s">
        <v>601</v>
      </c>
      <c r="J171" s="4516"/>
      <c r="K171" s="4513" t="s">
        <v>138</v>
      </c>
      <c r="L171" s="4514"/>
      <c r="M171" s="4513" t="s">
        <v>139</v>
      </c>
      <c r="N171" s="4514"/>
      <c r="O171" s="4513" t="s">
        <v>59</v>
      </c>
      <c r="P171" s="4514"/>
      <c r="Q171" s="4513" t="s">
        <v>140</v>
      </c>
      <c r="R171" s="4514"/>
      <c r="S171" s="4513" t="s">
        <v>141</v>
      </c>
      <c r="T171" s="4524"/>
    </row>
    <row r="172" spans="1:23" ht="12.75" customHeight="1">
      <c r="A172" s="50" t="s">
        <v>125</v>
      </c>
      <c r="B172" s="90">
        <v>52.631578947368439</v>
      </c>
      <c r="C172" s="4271">
        <v>2</v>
      </c>
      <c r="D172" s="4286"/>
      <c r="E172" s="4271">
        <v>7.1428571428571388</v>
      </c>
      <c r="F172" s="4282"/>
      <c r="G172" s="4355" t="s">
        <v>597</v>
      </c>
      <c r="H172" s="4294"/>
      <c r="I172" s="4294"/>
      <c r="J172" s="4311"/>
      <c r="K172" s="4269">
        <v>79.166666666666686</v>
      </c>
      <c r="L172" s="4282"/>
      <c r="M172" s="4271">
        <v>133.33333333333334</v>
      </c>
      <c r="N172" s="4286"/>
      <c r="O172" s="4269">
        <v>0</v>
      </c>
      <c r="P172" s="4282"/>
      <c r="Q172" s="4271">
        <v>7.1428571428571388</v>
      </c>
      <c r="R172" s="4286"/>
      <c r="S172" s="4269">
        <v>0</v>
      </c>
      <c r="T172" s="4283"/>
    </row>
    <row r="173" spans="1:23" ht="12.75" customHeight="1">
      <c r="A173" s="50" t="s">
        <v>126</v>
      </c>
      <c r="B173" s="90">
        <v>-13.970588235294116</v>
      </c>
      <c r="C173" s="4271">
        <v>3</v>
      </c>
      <c r="D173" s="4286"/>
      <c r="E173" s="4271">
        <v>-10</v>
      </c>
      <c r="F173" s="4282"/>
      <c r="G173" s="4358" t="s">
        <v>597</v>
      </c>
      <c r="H173" s="4282"/>
      <c r="I173" s="4282"/>
      <c r="J173" s="4286"/>
      <c r="K173" s="4269">
        <v>-6.9767441860465169</v>
      </c>
      <c r="L173" s="4282"/>
      <c r="M173" s="4271">
        <v>200</v>
      </c>
      <c r="N173" s="4286"/>
      <c r="O173" s="4269">
        <v>0</v>
      </c>
      <c r="P173" s="4282"/>
      <c r="Q173" s="4271">
        <v>-60</v>
      </c>
      <c r="R173" s="4286"/>
      <c r="S173" s="4269">
        <v>0</v>
      </c>
      <c r="T173" s="4283"/>
    </row>
    <row r="174" spans="1:23" ht="12.75" customHeight="1">
      <c r="A174" s="50" t="s">
        <v>127</v>
      </c>
      <c r="B174" s="90">
        <v>-19.512195121951208</v>
      </c>
      <c r="C174" s="4271">
        <v>4</v>
      </c>
      <c r="D174" s="4286"/>
      <c r="E174" s="4271">
        <v>-20</v>
      </c>
      <c r="F174" s="4282"/>
      <c r="G174" s="4358" t="s">
        <v>597</v>
      </c>
      <c r="H174" s="4282"/>
      <c r="I174" s="4282"/>
      <c r="J174" s="4286"/>
      <c r="K174" s="4269">
        <v>-13.63636363636364</v>
      </c>
      <c r="L174" s="4282"/>
      <c r="M174" s="4271">
        <v>0</v>
      </c>
      <c r="N174" s="4286"/>
      <c r="O174" s="4269">
        <v>0</v>
      </c>
      <c r="P174" s="4282"/>
      <c r="Q174" s="4271">
        <v>-31.578947368421055</v>
      </c>
      <c r="R174" s="4286"/>
      <c r="S174" s="4269">
        <v>0</v>
      </c>
      <c r="T174" s="4283"/>
    </row>
    <row r="175" spans="1:23" ht="12.75" customHeight="1">
      <c r="A175" s="51" t="s">
        <v>401</v>
      </c>
      <c r="B175" s="91">
        <v>-23.376623376623371</v>
      </c>
      <c r="C175" s="4275">
        <v>5</v>
      </c>
      <c r="D175" s="4295"/>
      <c r="E175" s="4275">
        <v>-40</v>
      </c>
      <c r="F175" s="4357"/>
      <c r="G175" s="4356" t="s">
        <v>597</v>
      </c>
      <c r="H175" s="4357"/>
      <c r="I175" s="4357"/>
      <c r="J175" s="4295"/>
      <c r="K175" s="4330">
        <v>-20.930232558139537</v>
      </c>
      <c r="L175" s="4357"/>
      <c r="M175" s="4275">
        <v>200</v>
      </c>
      <c r="N175" s="4295"/>
      <c r="O175" s="4330">
        <v>0</v>
      </c>
      <c r="P175" s="4357"/>
      <c r="Q175" s="4275">
        <v>-33.333333333333343</v>
      </c>
      <c r="R175" s="4295"/>
      <c r="S175" s="4330">
        <v>0</v>
      </c>
      <c r="T175" s="4277"/>
    </row>
    <row r="176" spans="1:23" ht="12.75" customHeight="1">
      <c r="A176" s="50" t="s">
        <v>421</v>
      </c>
      <c r="B176" s="90">
        <f t="shared" ref="B176:B206" si="169">SUM(B120/B116)*100-100</f>
        <v>0</v>
      </c>
      <c r="C176" s="4271">
        <f>(C120/C116)*100-100</f>
        <v>-60</v>
      </c>
      <c r="D176" s="4286"/>
      <c r="E176" s="4271">
        <f t="shared" ref="E176:E199" si="170">SUM(E120/E116)*100-100</f>
        <v>-13.333333333333329</v>
      </c>
      <c r="F176" s="4282"/>
      <c r="G176" s="4358" t="s">
        <v>597</v>
      </c>
      <c r="H176" s="4282"/>
      <c r="I176" s="4282"/>
      <c r="J176" s="4286"/>
      <c r="K176" s="4269">
        <f t="shared" ref="K176:K196" si="171">SUM(K120/K116)*100-100</f>
        <v>6.9767441860465027</v>
      </c>
      <c r="L176" s="4282"/>
      <c r="M176" s="4271">
        <f t="shared" ref="M176:M190" si="172">SUM(M120/M116)*100-100</f>
        <v>28.571428571428584</v>
      </c>
      <c r="N176" s="4286"/>
      <c r="O176" s="4269">
        <v>0</v>
      </c>
      <c r="P176" s="4282"/>
      <c r="Q176" s="4271">
        <f t="shared" ref="Q176:Q199" si="173">SUM(Q120/Q116)*100-100</f>
        <v>6.6666666666666714</v>
      </c>
      <c r="R176" s="4286"/>
      <c r="S176" s="4271">
        <f>SUM(S120/S116)*100-100</f>
        <v>-100</v>
      </c>
      <c r="T176" s="4283"/>
    </row>
    <row r="177" spans="1:20" ht="12.75" customHeight="1">
      <c r="A177" s="50" t="s">
        <v>571</v>
      </c>
      <c r="B177" s="90">
        <f t="shared" si="169"/>
        <v>-4.2735042735042725</v>
      </c>
      <c r="C177" s="4271">
        <f>(C121/C117)*100-100</f>
        <v>-50</v>
      </c>
      <c r="D177" s="4286"/>
      <c r="E177" s="4271">
        <f t="shared" si="170"/>
        <v>5.5555555555555571</v>
      </c>
      <c r="F177" s="4282"/>
      <c r="G177" s="4358" t="s">
        <v>597</v>
      </c>
      <c r="H177" s="4282"/>
      <c r="I177" s="4282"/>
      <c r="J177" s="4286"/>
      <c r="K177" s="4269">
        <f t="shared" si="171"/>
        <v>-16.25</v>
      </c>
      <c r="L177" s="4282"/>
      <c r="M177" s="4271">
        <f t="shared" si="172"/>
        <v>-83.333333333333343</v>
      </c>
      <c r="N177" s="4286"/>
      <c r="O177" s="4269">
        <v>0</v>
      </c>
      <c r="P177" s="4282"/>
      <c r="Q177" s="4271">
        <f t="shared" si="173"/>
        <v>90</v>
      </c>
      <c r="R177" s="4286"/>
      <c r="S177" s="4271">
        <f>SUM(S121/S117)*100-100</f>
        <v>400</v>
      </c>
      <c r="T177" s="4283"/>
    </row>
    <row r="178" spans="1:20" ht="12.75" customHeight="1">
      <c r="A178" s="50" t="s">
        <v>422</v>
      </c>
      <c r="B178" s="90">
        <f t="shared" si="169"/>
        <v>-21.212121212121218</v>
      </c>
      <c r="C178" s="4271" t="s">
        <v>597</v>
      </c>
      <c r="D178" s="4286"/>
      <c r="E178" s="4271">
        <f t="shared" si="170"/>
        <v>8.3333333333333286</v>
      </c>
      <c r="F178" s="4282"/>
      <c r="G178" s="4358" t="s">
        <v>597</v>
      </c>
      <c r="H178" s="4282"/>
      <c r="I178" s="4282"/>
      <c r="J178" s="4286"/>
      <c r="K178" s="4269">
        <f t="shared" si="171"/>
        <v>-34.210526315789465</v>
      </c>
      <c r="L178" s="4282"/>
      <c r="M178" s="4271">
        <f t="shared" si="172"/>
        <v>-66.666666666666671</v>
      </c>
      <c r="N178" s="4286"/>
      <c r="O178" s="4269">
        <v>0</v>
      </c>
      <c r="P178" s="4282"/>
      <c r="Q178" s="4271">
        <f t="shared" si="173"/>
        <v>-7.6923076923076934</v>
      </c>
      <c r="R178" s="4286"/>
      <c r="S178" s="4271">
        <v>0</v>
      </c>
      <c r="T178" s="4283"/>
    </row>
    <row r="179" spans="1:20" ht="12.75" customHeight="1">
      <c r="A179" s="51" t="s">
        <v>475</v>
      </c>
      <c r="B179" s="91">
        <f t="shared" si="169"/>
        <v>-15.254237288135599</v>
      </c>
      <c r="C179" s="4275">
        <f>(C123/C119)*100-100</f>
        <v>-100</v>
      </c>
      <c r="D179" s="4295"/>
      <c r="E179" s="4275">
        <f t="shared" si="170"/>
        <v>-33.333333333333343</v>
      </c>
      <c r="F179" s="4357"/>
      <c r="G179" s="4356" t="s">
        <v>597</v>
      </c>
      <c r="H179" s="4357"/>
      <c r="I179" s="4357"/>
      <c r="J179" s="4295"/>
      <c r="K179" s="4330">
        <f t="shared" si="171"/>
        <v>-29.411764705882348</v>
      </c>
      <c r="L179" s="4357"/>
      <c r="M179" s="4275">
        <f t="shared" si="172"/>
        <v>-33.333333333333343</v>
      </c>
      <c r="N179" s="4295"/>
      <c r="O179" s="4330">
        <v>0</v>
      </c>
      <c r="P179" s="4357"/>
      <c r="Q179" s="4275">
        <f t="shared" si="173"/>
        <v>100</v>
      </c>
      <c r="R179" s="4295"/>
      <c r="S179" s="4275">
        <f>SUM(S123/S119)*100-100</f>
        <v>-100</v>
      </c>
      <c r="T179" s="4277"/>
    </row>
    <row r="180" spans="1:20" ht="12.75" customHeight="1">
      <c r="A180" s="50" t="s">
        <v>522</v>
      </c>
      <c r="B180" s="90">
        <f t="shared" si="169"/>
        <v>-4.8275862068965552</v>
      </c>
      <c r="C180" s="4271">
        <f>(C124/C120)*100-100</f>
        <v>0</v>
      </c>
      <c r="D180" s="4286"/>
      <c r="E180" s="4271">
        <f t="shared" si="170"/>
        <v>-30.769230769230774</v>
      </c>
      <c r="F180" s="4282"/>
      <c r="G180" s="4358" t="s">
        <v>597</v>
      </c>
      <c r="H180" s="4282"/>
      <c r="I180" s="4282"/>
      <c r="J180" s="4286"/>
      <c r="K180" s="4269">
        <f t="shared" si="171"/>
        <v>-4.3478260869565162</v>
      </c>
      <c r="L180" s="4282"/>
      <c r="M180" s="4271">
        <f t="shared" si="172"/>
        <v>-11.111111111111114</v>
      </c>
      <c r="N180" s="4286"/>
      <c r="O180" s="4269">
        <v>0</v>
      </c>
      <c r="P180" s="4282"/>
      <c r="Q180" s="4271">
        <f t="shared" si="173"/>
        <v>18.75</v>
      </c>
      <c r="R180" s="4286"/>
      <c r="S180" s="4271">
        <v>0</v>
      </c>
      <c r="T180" s="4283"/>
    </row>
    <row r="181" spans="1:20" ht="12.75" customHeight="1">
      <c r="A181" s="50" t="s">
        <v>480</v>
      </c>
      <c r="B181" s="90">
        <f t="shared" si="169"/>
        <v>-29.464285714285708</v>
      </c>
      <c r="C181" s="4271">
        <f>(C125/C121)*100-100</f>
        <v>-100</v>
      </c>
      <c r="D181" s="4286"/>
      <c r="E181" s="4271">
        <f t="shared" si="170"/>
        <v>-10.526315789473685</v>
      </c>
      <c r="F181" s="4282"/>
      <c r="G181" s="4358" t="s">
        <v>597</v>
      </c>
      <c r="H181" s="4282"/>
      <c r="I181" s="4282"/>
      <c r="J181" s="4286"/>
      <c r="K181" s="4269">
        <f t="shared" si="171"/>
        <v>-31.343283582089555</v>
      </c>
      <c r="L181" s="4282"/>
      <c r="M181" s="4271">
        <f t="shared" si="172"/>
        <v>400</v>
      </c>
      <c r="N181" s="4286"/>
      <c r="O181" s="4269">
        <v>0</v>
      </c>
      <c r="P181" s="4282"/>
      <c r="Q181" s="4271">
        <f t="shared" si="173"/>
        <v>-42.105263157894733</v>
      </c>
      <c r="R181" s="4286"/>
      <c r="S181" s="4271">
        <f>SUM(S125/S121)*100-100</f>
        <v>-100</v>
      </c>
      <c r="T181" s="4283"/>
    </row>
    <row r="182" spans="1:20" ht="12.75" customHeight="1">
      <c r="A182" s="50" t="s">
        <v>494</v>
      </c>
      <c r="B182" s="90">
        <f t="shared" si="169"/>
        <v>34.615384615384613</v>
      </c>
      <c r="C182" s="4271" t="s">
        <v>597</v>
      </c>
      <c r="D182" s="4286"/>
      <c r="E182" s="4271">
        <f t="shared" si="170"/>
        <v>-15.384615384615387</v>
      </c>
      <c r="F182" s="4282"/>
      <c r="G182" s="4358" t="s">
        <v>597</v>
      </c>
      <c r="H182" s="4282"/>
      <c r="I182" s="4282"/>
      <c r="J182" s="4286"/>
      <c r="K182" s="4269">
        <f t="shared" si="171"/>
        <v>60</v>
      </c>
      <c r="L182" s="4282"/>
      <c r="M182" s="4271">
        <f t="shared" si="172"/>
        <v>200</v>
      </c>
      <c r="N182" s="4286"/>
      <c r="O182" s="4269">
        <v>0</v>
      </c>
      <c r="P182" s="4282"/>
      <c r="Q182" s="4271">
        <f t="shared" si="173"/>
        <v>33.333333333333314</v>
      </c>
      <c r="R182" s="4286"/>
      <c r="S182" s="4271">
        <f>SUM(S126/S122)*100-100</f>
        <v>-100</v>
      </c>
      <c r="T182" s="4283"/>
    </row>
    <row r="183" spans="1:20" ht="12.75" customHeight="1">
      <c r="A183" s="51" t="s">
        <v>424</v>
      </c>
      <c r="B183" s="91">
        <f t="shared" si="169"/>
        <v>-16</v>
      </c>
      <c r="C183" s="4275" t="s">
        <v>597</v>
      </c>
      <c r="D183" s="4295"/>
      <c r="E183" s="4275">
        <f t="shared" si="170"/>
        <v>-12.5</v>
      </c>
      <c r="F183" s="4357"/>
      <c r="G183" s="4356" t="s">
        <v>597</v>
      </c>
      <c r="H183" s="4357"/>
      <c r="I183" s="4357"/>
      <c r="J183" s="4295"/>
      <c r="K183" s="4330">
        <f t="shared" si="171"/>
        <v>-4.1666666666666572</v>
      </c>
      <c r="L183" s="4357"/>
      <c r="M183" s="4275">
        <f t="shared" si="172"/>
        <v>50</v>
      </c>
      <c r="N183" s="4295"/>
      <c r="O183" s="4330">
        <v>0</v>
      </c>
      <c r="P183" s="4357"/>
      <c r="Q183" s="4275">
        <f t="shared" si="173"/>
        <v>-50</v>
      </c>
      <c r="R183" s="4295"/>
      <c r="S183" s="4275">
        <v>0</v>
      </c>
      <c r="T183" s="4277"/>
    </row>
    <row r="184" spans="1:20" ht="12.75" customHeight="1">
      <c r="A184" s="50" t="s">
        <v>412</v>
      </c>
      <c r="B184" s="90">
        <f t="shared" si="169"/>
        <v>-13.768115942028984</v>
      </c>
      <c r="C184" s="4271">
        <f>(C128/C124)*100-100</f>
        <v>0</v>
      </c>
      <c r="D184" s="4286"/>
      <c r="E184" s="4271">
        <f t="shared" si="170"/>
        <v>33.333333333333314</v>
      </c>
      <c r="F184" s="4282"/>
      <c r="G184" s="4355" t="s">
        <v>597</v>
      </c>
      <c r="H184" s="4294"/>
      <c r="I184" s="4294"/>
      <c r="J184" s="4311"/>
      <c r="K184" s="4269">
        <f t="shared" si="171"/>
        <v>-29.545454545454547</v>
      </c>
      <c r="L184" s="4282"/>
      <c r="M184" s="4271">
        <f t="shared" si="172"/>
        <v>-12.5</v>
      </c>
      <c r="N184" s="4286"/>
      <c r="O184" s="4269">
        <v>0</v>
      </c>
      <c r="P184" s="4282"/>
      <c r="Q184" s="4271">
        <f t="shared" si="173"/>
        <v>21.05263157894737</v>
      </c>
      <c r="R184" s="4286"/>
      <c r="S184" s="4271">
        <f>SUM(S128/S124)*100-100</f>
        <v>-66.666666666666671</v>
      </c>
      <c r="T184" s="4283"/>
    </row>
    <row r="185" spans="1:20" ht="12.75" customHeight="1">
      <c r="A185" s="50" t="s">
        <v>207</v>
      </c>
      <c r="B185" s="90">
        <f t="shared" si="169"/>
        <v>-3.7974683544303787</v>
      </c>
      <c r="C185" s="4271" t="s">
        <v>597</v>
      </c>
      <c r="D185" s="4286"/>
      <c r="E185" s="4271">
        <f t="shared" si="170"/>
        <v>17.64705882352942</v>
      </c>
      <c r="F185" s="4282"/>
      <c r="G185" s="4358" t="s">
        <v>597</v>
      </c>
      <c r="H185" s="4282"/>
      <c r="I185" s="4282"/>
      <c r="J185" s="4286"/>
      <c r="K185" s="4269">
        <f t="shared" si="171"/>
        <v>-19.565217391304344</v>
      </c>
      <c r="L185" s="4282"/>
      <c r="M185" s="4271">
        <f t="shared" si="172"/>
        <v>-20</v>
      </c>
      <c r="N185" s="4286"/>
      <c r="O185" s="4271">
        <v>0</v>
      </c>
      <c r="P185" s="4286"/>
      <c r="Q185" s="4271">
        <f t="shared" si="173"/>
        <v>18.181818181818187</v>
      </c>
      <c r="R185" s="4286"/>
      <c r="S185" s="4271">
        <v>0</v>
      </c>
      <c r="T185" s="4283"/>
    </row>
    <row r="186" spans="1:20" ht="12.75" customHeight="1">
      <c r="A186" s="50" t="s">
        <v>61</v>
      </c>
      <c r="B186" s="90">
        <f t="shared" si="169"/>
        <v>-28.571428571428569</v>
      </c>
      <c r="C186" s="4271" t="s">
        <v>597</v>
      </c>
      <c r="D186" s="4286"/>
      <c r="E186" s="4271">
        <f t="shared" si="170"/>
        <v>-36.363636363636367</v>
      </c>
      <c r="F186" s="4282"/>
      <c r="G186" s="4271" t="s">
        <v>597</v>
      </c>
      <c r="H186" s="4319"/>
      <c r="I186" s="4271" t="s">
        <v>597</v>
      </c>
      <c r="J186" s="4319"/>
      <c r="K186" s="4269">
        <f t="shared" si="171"/>
        <v>-27.5</v>
      </c>
      <c r="L186" s="4282"/>
      <c r="M186" s="4271">
        <f t="shared" si="172"/>
        <v>-33.333333333333343</v>
      </c>
      <c r="N186" s="4286"/>
      <c r="O186" s="4271">
        <v>0</v>
      </c>
      <c r="P186" s="4286"/>
      <c r="Q186" s="4271">
        <f t="shared" si="173"/>
        <v>-31.25</v>
      </c>
      <c r="R186" s="4286"/>
      <c r="S186" s="4271">
        <v>0</v>
      </c>
      <c r="T186" s="4283"/>
    </row>
    <row r="187" spans="1:20" ht="12.75" customHeight="1">
      <c r="A187" s="51" t="s">
        <v>547</v>
      </c>
      <c r="B187" s="91">
        <f t="shared" si="169"/>
        <v>35.714285714285722</v>
      </c>
      <c r="C187" s="4275">
        <f>(C131/C127)*100-100</f>
        <v>0</v>
      </c>
      <c r="D187" s="4295"/>
      <c r="E187" s="4275">
        <f t="shared" si="170"/>
        <v>42.857142857142861</v>
      </c>
      <c r="F187" s="4357"/>
      <c r="G187" s="4275" t="s">
        <v>597</v>
      </c>
      <c r="H187" s="4325"/>
      <c r="I187" s="4275" t="s">
        <v>597</v>
      </c>
      <c r="J187" s="4325"/>
      <c r="K187" s="4330">
        <f t="shared" si="171"/>
        <v>26.08695652173914</v>
      </c>
      <c r="L187" s="4357"/>
      <c r="M187" s="4275">
        <f t="shared" si="172"/>
        <v>-100</v>
      </c>
      <c r="N187" s="4295"/>
      <c r="O187" s="4275">
        <v>0</v>
      </c>
      <c r="P187" s="4295"/>
      <c r="Q187" s="4275">
        <f t="shared" si="173"/>
        <v>100</v>
      </c>
      <c r="R187" s="4295"/>
      <c r="S187" s="4275">
        <v>0</v>
      </c>
      <c r="T187" s="4277"/>
    </row>
    <row r="188" spans="1:20" ht="12.75" customHeight="1">
      <c r="A188" s="659" t="s">
        <v>599</v>
      </c>
      <c r="B188" s="164">
        <f t="shared" si="169"/>
        <v>-25.210084033613441</v>
      </c>
      <c r="C188" s="4290">
        <f>(C132/C128)*100-100</f>
        <v>-100</v>
      </c>
      <c r="D188" s="4294"/>
      <c r="E188" s="4290">
        <f t="shared" si="170"/>
        <v>-54.166666666666671</v>
      </c>
      <c r="F188" s="4294"/>
      <c r="G188" s="4271" t="s">
        <v>597</v>
      </c>
      <c r="H188" s="4319"/>
      <c r="I188" s="4271" t="s">
        <v>597</v>
      </c>
      <c r="J188" s="4319"/>
      <c r="K188" s="4269">
        <f t="shared" si="171"/>
        <v>-20.967741935483872</v>
      </c>
      <c r="L188" s="4282"/>
      <c r="M188" s="4271">
        <f t="shared" si="172"/>
        <v>-28.571428571428569</v>
      </c>
      <c r="N188" s="4286"/>
      <c r="O188" s="4271">
        <v>0</v>
      </c>
      <c r="P188" s="4286"/>
      <c r="Q188" s="4271">
        <f t="shared" si="173"/>
        <v>-17.391304347826093</v>
      </c>
      <c r="R188" s="4286"/>
      <c r="S188" s="4271">
        <f>SUM(S132/S128)*100-100</f>
        <v>-100</v>
      </c>
      <c r="T188" s="4283"/>
    </row>
    <row r="189" spans="1:20" ht="12.75" customHeight="1">
      <c r="A189" s="50" t="s">
        <v>626</v>
      </c>
      <c r="B189" s="90">
        <f t="shared" si="169"/>
        <v>0</v>
      </c>
      <c r="C189" s="4271">
        <f>(C133/C129)*100-100</f>
        <v>-100</v>
      </c>
      <c r="D189" s="4282"/>
      <c r="E189" s="4271">
        <f t="shared" si="170"/>
        <v>-40</v>
      </c>
      <c r="F189" s="4282"/>
      <c r="G189" s="4271" t="s">
        <v>597</v>
      </c>
      <c r="H189" s="4319"/>
      <c r="I189" s="4271" t="s">
        <v>597</v>
      </c>
      <c r="J189" s="4269"/>
      <c r="K189" s="4271">
        <f t="shared" si="171"/>
        <v>2.7027027027026946</v>
      </c>
      <c r="L189" s="4282"/>
      <c r="M189" s="4271">
        <f t="shared" si="172"/>
        <v>-50</v>
      </c>
      <c r="N189" s="4282"/>
      <c r="O189" s="4271">
        <v>0</v>
      </c>
      <c r="P189" s="4319"/>
      <c r="Q189" s="4271">
        <f t="shared" si="173"/>
        <v>69.230769230769226</v>
      </c>
      <c r="R189" s="4282"/>
      <c r="S189" s="4271">
        <f>SUM(S133/S129)*100-100</f>
        <v>0</v>
      </c>
      <c r="T189" s="4283"/>
    </row>
    <row r="190" spans="1:20" ht="12.75" customHeight="1">
      <c r="A190" s="50" t="s">
        <v>638</v>
      </c>
      <c r="B190" s="90">
        <f t="shared" si="169"/>
        <v>-34</v>
      </c>
      <c r="C190" s="4271" t="s">
        <v>597</v>
      </c>
      <c r="D190" s="4282"/>
      <c r="E190" s="4271">
        <f t="shared" si="170"/>
        <v>0</v>
      </c>
      <c r="F190" s="4282"/>
      <c r="G190" s="4271" t="s">
        <v>597</v>
      </c>
      <c r="H190" s="4319"/>
      <c r="I190" s="4271" t="s">
        <v>597</v>
      </c>
      <c r="J190" s="4269"/>
      <c r="K190" s="4271">
        <f t="shared" si="171"/>
        <v>-51.724137931034484</v>
      </c>
      <c r="L190" s="4282"/>
      <c r="M190" s="4271">
        <f t="shared" si="172"/>
        <v>-100</v>
      </c>
      <c r="N190" s="4282"/>
      <c r="O190" s="4271">
        <f t="shared" ref="O190:O197" si="174">SUM(O134/O130)*100-100</f>
        <v>300</v>
      </c>
      <c r="P190" s="4286"/>
      <c r="Q190" s="4269">
        <f t="shared" si="173"/>
        <v>-27.272727272727266</v>
      </c>
      <c r="R190" s="4282"/>
      <c r="S190" s="4271" t="s">
        <v>597</v>
      </c>
      <c r="T190" s="4331"/>
    </row>
    <row r="191" spans="1:20" ht="12.75" customHeight="1">
      <c r="A191" s="88" t="s">
        <v>639</v>
      </c>
      <c r="B191" s="1243">
        <f t="shared" si="169"/>
        <v>-3.5087719298245617</v>
      </c>
      <c r="C191" s="4275">
        <f>(C135/C131)*100-100</f>
        <v>-100</v>
      </c>
      <c r="D191" s="4357"/>
      <c r="E191" s="4275">
        <f t="shared" si="170"/>
        <v>-10</v>
      </c>
      <c r="F191" s="4357"/>
      <c r="G191" s="4275" t="s">
        <v>597</v>
      </c>
      <c r="H191" s="4325"/>
      <c r="I191" s="4275" t="s">
        <v>597</v>
      </c>
      <c r="J191" s="4330"/>
      <c r="K191" s="4275">
        <f t="shared" si="171"/>
        <v>-17.241379310344826</v>
      </c>
      <c r="L191" s="4357"/>
      <c r="M191" s="4275" t="s">
        <v>597</v>
      </c>
      <c r="N191" s="4325"/>
      <c r="O191" s="4275">
        <f t="shared" si="174"/>
        <v>500</v>
      </c>
      <c r="P191" s="4357"/>
      <c r="Q191" s="4275">
        <f t="shared" si="173"/>
        <v>-6.25</v>
      </c>
      <c r="R191" s="4357"/>
      <c r="S191" s="4275" t="s">
        <v>597</v>
      </c>
      <c r="T191" s="4322"/>
    </row>
    <row r="192" spans="1:20" ht="12.75" customHeight="1">
      <c r="A192" s="660" t="s">
        <v>689</v>
      </c>
      <c r="B192" s="90">
        <f t="shared" si="169"/>
        <v>-16.853932584269657</v>
      </c>
      <c r="C192" s="4290" t="s">
        <v>597</v>
      </c>
      <c r="D192" s="4311"/>
      <c r="E192" s="4290">
        <f t="shared" si="170"/>
        <v>0</v>
      </c>
      <c r="F192" s="4311"/>
      <c r="G192" s="4290" t="s">
        <v>597</v>
      </c>
      <c r="H192" s="4329"/>
      <c r="I192" s="4271" t="s">
        <v>597</v>
      </c>
      <c r="J192" s="4269"/>
      <c r="K192" s="4290">
        <f t="shared" si="171"/>
        <v>-20.408163265306129</v>
      </c>
      <c r="L192" s="4311"/>
      <c r="M192" s="4271">
        <f>SUM(M136/M132)*100-100</f>
        <v>-80</v>
      </c>
      <c r="N192" s="4282"/>
      <c r="O192" s="4271">
        <f t="shared" si="174"/>
        <v>-20</v>
      </c>
      <c r="P192" s="4282"/>
      <c r="Q192" s="4271">
        <f t="shared" si="173"/>
        <v>0</v>
      </c>
      <c r="R192" s="4282"/>
      <c r="S192" s="4290" t="s">
        <v>597</v>
      </c>
      <c r="T192" s="4335"/>
    </row>
    <row r="193" spans="1:20" ht="12.75" customHeight="1">
      <c r="A193" s="89" t="s">
        <v>707</v>
      </c>
      <c r="B193" s="90">
        <f t="shared" si="169"/>
        <v>-7.8947368421052602</v>
      </c>
      <c r="C193" s="4271" t="s">
        <v>597</v>
      </c>
      <c r="D193" s="4319"/>
      <c r="E193" s="4271">
        <f t="shared" si="170"/>
        <v>-16.666666666666657</v>
      </c>
      <c r="F193" s="4282"/>
      <c r="G193" s="4271" t="s">
        <v>597</v>
      </c>
      <c r="H193" s="4319"/>
      <c r="I193" s="4271" t="s">
        <v>597</v>
      </c>
      <c r="J193" s="4270"/>
      <c r="K193" s="4271">
        <f t="shared" si="171"/>
        <v>2.6315789473684248</v>
      </c>
      <c r="L193" s="4286"/>
      <c r="M193" s="4271">
        <f>SUM(M137/M133)*100-100</f>
        <v>-50</v>
      </c>
      <c r="N193" s="4319"/>
      <c r="O193" s="4271">
        <f t="shared" si="174"/>
        <v>400</v>
      </c>
      <c r="P193" s="4286"/>
      <c r="Q193" s="4271">
        <f t="shared" si="173"/>
        <v>-36.363636363636367</v>
      </c>
      <c r="R193" s="4286"/>
      <c r="S193" s="4271">
        <f>SUM(S137/S133)*100-100</f>
        <v>-100</v>
      </c>
      <c r="T193" s="4331"/>
    </row>
    <row r="194" spans="1:20" ht="12.75" customHeight="1">
      <c r="A194" s="89" t="s">
        <v>708</v>
      </c>
      <c r="B194" s="90">
        <f t="shared" si="169"/>
        <v>72.72727272727272</v>
      </c>
      <c r="C194" s="4271" t="s">
        <v>597</v>
      </c>
      <c r="D194" s="4286"/>
      <c r="E194" s="4271">
        <f>SUM(E138/E134)*100-100</f>
        <v>0</v>
      </c>
      <c r="F194" s="4282"/>
      <c r="G194" s="4271" t="s">
        <v>597</v>
      </c>
      <c r="H194" s="4319"/>
      <c r="I194" s="4271" t="s">
        <v>597</v>
      </c>
      <c r="J194" s="4269"/>
      <c r="K194" s="4271">
        <f t="shared" si="171"/>
        <v>150</v>
      </c>
      <c r="L194" s="4286"/>
      <c r="M194" s="4271" t="s">
        <v>597</v>
      </c>
      <c r="N194" s="4319"/>
      <c r="O194" s="4271">
        <f t="shared" si="174"/>
        <v>-100</v>
      </c>
      <c r="P194" s="4286"/>
      <c r="Q194" s="4271">
        <f t="shared" si="173"/>
        <v>37.5</v>
      </c>
      <c r="R194" s="4286"/>
      <c r="S194" s="4271" t="s">
        <v>597</v>
      </c>
      <c r="T194" s="4331"/>
    </row>
    <row r="195" spans="1:20" ht="12.75" customHeight="1">
      <c r="A195" s="51" t="s">
        <v>709</v>
      </c>
      <c r="B195" s="91">
        <f t="shared" si="169"/>
        <v>-14.545454545454547</v>
      </c>
      <c r="C195" s="4275" t="s">
        <v>597</v>
      </c>
      <c r="D195" s="4295"/>
      <c r="E195" s="4275">
        <f t="shared" si="170"/>
        <v>-44.444444444444443</v>
      </c>
      <c r="F195" s="4357"/>
      <c r="G195" s="4275" t="s">
        <v>597</v>
      </c>
      <c r="H195" s="4325"/>
      <c r="I195" s="4275" t="s">
        <v>597</v>
      </c>
      <c r="J195" s="4330"/>
      <c r="K195" s="4275">
        <f t="shared" si="171"/>
        <v>-25</v>
      </c>
      <c r="L195" s="4295"/>
      <c r="M195" s="4275" t="s">
        <v>597</v>
      </c>
      <c r="N195" s="4325"/>
      <c r="O195" s="4275">
        <f t="shared" si="174"/>
        <v>0</v>
      </c>
      <c r="P195" s="4295"/>
      <c r="Q195" s="4275">
        <f t="shared" si="173"/>
        <v>-6.6666666666666714</v>
      </c>
      <c r="R195" s="4295"/>
      <c r="S195" s="4275">
        <f>SUM(S139/S135)*100-100</f>
        <v>-100</v>
      </c>
      <c r="T195" s="4322"/>
    </row>
    <row r="196" spans="1:20" ht="12.75" customHeight="1">
      <c r="A196" s="660" t="s">
        <v>725</v>
      </c>
      <c r="B196" s="90">
        <f t="shared" si="169"/>
        <v>51.351351351351354</v>
      </c>
      <c r="C196" s="4290" t="s">
        <v>597</v>
      </c>
      <c r="D196" s="4311"/>
      <c r="E196" s="4290">
        <f t="shared" si="170"/>
        <v>72.72727272727272</v>
      </c>
      <c r="F196" s="4311"/>
      <c r="G196" s="4290" t="s">
        <v>597</v>
      </c>
      <c r="H196" s="4329"/>
      <c r="I196" s="4271" t="s">
        <v>597</v>
      </c>
      <c r="J196" s="4269"/>
      <c r="K196" s="4290">
        <f t="shared" si="171"/>
        <v>12.820512820512818</v>
      </c>
      <c r="L196" s="4311"/>
      <c r="M196" s="4271">
        <f t="shared" ref="M196:M201" si="175">SUM(M140/M136)*100-100</f>
        <v>800</v>
      </c>
      <c r="N196" s="4282"/>
      <c r="O196" s="4271">
        <f t="shared" si="174"/>
        <v>-25</v>
      </c>
      <c r="P196" s="4282"/>
      <c r="Q196" s="4271">
        <f t="shared" si="173"/>
        <v>73.684210526315809</v>
      </c>
      <c r="R196" s="4282"/>
      <c r="S196" s="4290" t="s">
        <v>597</v>
      </c>
      <c r="T196" s="4335"/>
    </row>
    <row r="197" spans="1:20" ht="12.75" customHeight="1">
      <c r="A197" s="89" t="s">
        <v>726</v>
      </c>
      <c r="B197" s="90">
        <f t="shared" si="169"/>
        <v>-11.428571428571431</v>
      </c>
      <c r="C197" s="4271">
        <f t="shared" ref="C197" si="176">SUM(C141/C137)*100-100</f>
        <v>0</v>
      </c>
      <c r="D197" s="4319"/>
      <c r="E197" s="4271">
        <f t="shared" si="170"/>
        <v>-70</v>
      </c>
      <c r="F197" s="4282"/>
      <c r="G197" s="4271" t="s">
        <v>597</v>
      </c>
      <c r="H197" s="4319"/>
      <c r="I197" s="4271" t="s">
        <v>597</v>
      </c>
      <c r="J197" s="4270"/>
      <c r="K197" s="4271">
        <f t="shared" ref="K197:K219" si="177">SUM(K141/K137)*100-100</f>
        <v>-2.5641025641025692</v>
      </c>
      <c r="L197" s="4286"/>
      <c r="M197" s="4271">
        <f t="shared" si="175"/>
        <v>0</v>
      </c>
      <c r="N197" s="4319"/>
      <c r="O197" s="4271">
        <f t="shared" si="174"/>
        <v>-40</v>
      </c>
      <c r="P197" s="4286"/>
      <c r="Q197" s="4271">
        <f t="shared" si="173"/>
        <v>14.285714285714278</v>
      </c>
      <c r="R197" s="4286"/>
      <c r="S197" s="4271" t="s">
        <v>597</v>
      </c>
      <c r="T197" s="4331"/>
    </row>
    <row r="198" spans="1:20">
      <c r="A198" s="89" t="s">
        <v>727</v>
      </c>
      <c r="B198" s="90">
        <f t="shared" si="169"/>
        <v>-35.087719298245617</v>
      </c>
      <c r="C198" s="4271" t="s">
        <v>597</v>
      </c>
      <c r="D198" s="4286"/>
      <c r="E198" s="4271">
        <f t="shared" si="170"/>
        <v>-14.285714285714292</v>
      </c>
      <c r="F198" s="4282"/>
      <c r="G198" s="4271" t="s">
        <v>597</v>
      </c>
      <c r="H198" s="4319"/>
      <c r="I198" s="4271" t="s">
        <v>597</v>
      </c>
      <c r="J198" s="4269"/>
      <c r="K198" s="4271">
        <f t="shared" si="177"/>
        <v>-45.714285714285715</v>
      </c>
      <c r="L198" s="4286"/>
      <c r="M198" s="4271">
        <f t="shared" si="175"/>
        <v>-100</v>
      </c>
      <c r="N198" s="4319"/>
      <c r="O198" s="4271" t="s">
        <v>597</v>
      </c>
      <c r="P198" s="4286"/>
      <c r="Q198" s="4271">
        <f t="shared" si="173"/>
        <v>-18.181818181818173</v>
      </c>
      <c r="R198" s="4286"/>
      <c r="S198" s="4271">
        <f>SUM(S142/S138)*100-100</f>
        <v>100</v>
      </c>
      <c r="T198" s="4331"/>
    </row>
    <row r="199" spans="1:20">
      <c r="A199" s="51" t="s">
        <v>728</v>
      </c>
      <c r="B199" s="91">
        <f t="shared" si="169"/>
        <v>-27.659574468085097</v>
      </c>
      <c r="C199" s="4275" t="s">
        <v>597</v>
      </c>
      <c r="D199" s="4295"/>
      <c r="E199" s="4275">
        <f t="shared" si="170"/>
        <v>-40</v>
      </c>
      <c r="F199" s="4357"/>
      <c r="G199" s="4275" t="s">
        <v>597</v>
      </c>
      <c r="H199" s="4295"/>
      <c r="I199" s="4275" t="s">
        <v>597</v>
      </c>
      <c r="J199" s="4295"/>
      <c r="K199" s="4275">
        <f t="shared" si="177"/>
        <v>-22.222222222222214</v>
      </c>
      <c r="L199" s="4295"/>
      <c r="M199" s="4275">
        <f t="shared" si="175"/>
        <v>-75</v>
      </c>
      <c r="N199" s="4325"/>
      <c r="O199" s="4275">
        <f t="shared" ref="O199:O204" si="178">SUM(O143/O139)*100-100</f>
        <v>-66.666666666666671</v>
      </c>
      <c r="P199" s="4325"/>
      <c r="Q199" s="4275">
        <f t="shared" si="173"/>
        <v>0</v>
      </c>
      <c r="R199" s="4295"/>
      <c r="S199" s="4275" t="s">
        <v>597</v>
      </c>
      <c r="T199" s="4322"/>
    </row>
    <row r="200" spans="1:20">
      <c r="A200" s="660" t="s">
        <v>765</v>
      </c>
      <c r="B200" s="90">
        <f t="shared" si="169"/>
        <v>-28.571428571428569</v>
      </c>
      <c r="C200" s="4290" t="s">
        <v>597</v>
      </c>
      <c r="D200" s="4311"/>
      <c r="E200" s="4290">
        <f t="shared" ref="E200:E213" si="179">SUM(E144/E140)*100-100</f>
        <v>-21.05263157894737</v>
      </c>
      <c r="F200" s="4311"/>
      <c r="G200" s="4290" t="s">
        <v>597</v>
      </c>
      <c r="H200" s="4329"/>
      <c r="I200" s="4271" t="s">
        <v>597</v>
      </c>
      <c r="J200" s="4269"/>
      <c r="K200" s="4290">
        <f t="shared" si="177"/>
        <v>-9.0909090909090935</v>
      </c>
      <c r="L200" s="4311"/>
      <c r="M200" s="4271">
        <f t="shared" si="175"/>
        <v>-66.666666666666671</v>
      </c>
      <c r="N200" s="4282"/>
      <c r="O200" s="4271">
        <f t="shared" si="178"/>
        <v>-33.333333333333343</v>
      </c>
      <c r="P200" s="4282"/>
      <c r="Q200" s="4271">
        <f t="shared" ref="Q200:Q219" si="180">SUM(Q144/Q140)*100-100</f>
        <v>-42.424242424242422</v>
      </c>
      <c r="R200" s="4282"/>
      <c r="S200" s="4290">
        <f>SUM(S144/S140)*100-100</f>
        <v>-66.666666666666671</v>
      </c>
      <c r="T200" s="4335"/>
    </row>
    <row r="201" spans="1:20">
      <c r="A201" s="89" t="s">
        <v>769</v>
      </c>
      <c r="B201" s="90">
        <f t="shared" si="169"/>
        <v>-16.129032258064512</v>
      </c>
      <c r="C201" s="4271">
        <f>SUM(C145/C141)*100-100</f>
        <v>100</v>
      </c>
      <c r="D201" s="4282"/>
      <c r="E201" s="4271">
        <f t="shared" si="179"/>
        <v>266.66666666666663</v>
      </c>
      <c r="F201" s="4282"/>
      <c r="G201" s="4271" t="s">
        <v>597</v>
      </c>
      <c r="H201" s="4319"/>
      <c r="I201" s="4271" t="s">
        <v>597</v>
      </c>
      <c r="J201" s="4270"/>
      <c r="K201" s="4271">
        <f t="shared" si="177"/>
        <v>-31.578947368421055</v>
      </c>
      <c r="L201" s="4286"/>
      <c r="M201" s="4271">
        <f t="shared" si="175"/>
        <v>0</v>
      </c>
      <c r="N201" s="4319"/>
      <c r="O201" s="4271">
        <f t="shared" si="178"/>
        <v>-100</v>
      </c>
      <c r="P201" s="4286"/>
      <c r="Q201" s="4271">
        <f t="shared" si="180"/>
        <v>-25</v>
      </c>
      <c r="R201" s="4286"/>
      <c r="S201" s="4271">
        <v>0</v>
      </c>
      <c r="T201" s="4331"/>
    </row>
    <row r="202" spans="1:20">
      <c r="A202" s="89" t="s">
        <v>755</v>
      </c>
      <c r="B202" s="90">
        <f t="shared" si="169"/>
        <v>-10.810810810810807</v>
      </c>
      <c r="C202" s="4271" t="s">
        <v>597</v>
      </c>
      <c r="D202" s="4282"/>
      <c r="E202" s="4271">
        <f t="shared" si="179"/>
        <v>-50</v>
      </c>
      <c r="F202" s="4282"/>
      <c r="G202" s="4271" t="s">
        <v>597</v>
      </c>
      <c r="H202" s="4319"/>
      <c r="I202" s="4271" t="s">
        <v>597</v>
      </c>
      <c r="J202" s="4270"/>
      <c r="K202" s="4271">
        <f t="shared" si="177"/>
        <v>-31.578947368421055</v>
      </c>
      <c r="L202" s="4286"/>
      <c r="M202" s="4271" t="s">
        <v>597</v>
      </c>
      <c r="N202" s="4319"/>
      <c r="O202" s="4271">
        <f t="shared" si="178"/>
        <v>100</v>
      </c>
      <c r="P202" s="4286"/>
      <c r="Q202" s="4271">
        <f t="shared" si="180"/>
        <v>-33.333333333333343</v>
      </c>
      <c r="R202" s="4286"/>
      <c r="S202" s="4271">
        <v>1</v>
      </c>
      <c r="T202" s="4331"/>
    </row>
    <row r="203" spans="1:20">
      <c r="A203" s="51" t="s">
        <v>770</v>
      </c>
      <c r="B203" s="91">
        <f t="shared" si="169"/>
        <v>23.529411764705884</v>
      </c>
      <c r="C203" s="4275" t="s">
        <v>597</v>
      </c>
      <c r="D203" s="4357"/>
      <c r="E203" s="4275">
        <f t="shared" si="179"/>
        <v>133.33333333333334</v>
      </c>
      <c r="F203" s="4357"/>
      <c r="G203" s="4275" t="s">
        <v>597</v>
      </c>
      <c r="H203" s="4325"/>
      <c r="I203" s="4275" t="s">
        <v>597</v>
      </c>
      <c r="J203" s="4493"/>
      <c r="K203" s="4275">
        <f t="shared" si="177"/>
        <v>-7.1428571428571388</v>
      </c>
      <c r="L203" s="4295"/>
      <c r="M203" s="4275">
        <f>SUM(M147/M143)*100-100</f>
        <v>0</v>
      </c>
      <c r="N203" s="4325"/>
      <c r="O203" s="4275">
        <f t="shared" si="178"/>
        <v>0</v>
      </c>
      <c r="P203" s="4295"/>
      <c r="Q203" s="4275">
        <f t="shared" si="180"/>
        <v>35.714285714285722</v>
      </c>
      <c r="R203" s="4295"/>
      <c r="S203" s="4275">
        <v>0</v>
      </c>
      <c r="T203" s="4322"/>
    </row>
    <row r="204" spans="1:20">
      <c r="A204" s="50" t="s">
        <v>792</v>
      </c>
      <c r="B204" s="90">
        <f t="shared" si="169"/>
        <v>-1.25</v>
      </c>
      <c r="C204" s="4271" t="s">
        <v>597</v>
      </c>
      <c r="D204" s="4286"/>
      <c r="E204" s="4271">
        <f t="shared" si="179"/>
        <v>-33.333333333333343</v>
      </c>
      <c r="F204" s="4286"/>
      <c r="G204" s="4271" t="s">
        <v>597</v>
      </c>
      <c r="H204" s="4319"/>
      <c r="I204" s="4271" t="s">
        <v>597</v>
      </c>
      <c r="J204" s="4269"/>
      <c r="K204" s="4271">
        <f t="shared" si="177"/>
        <v>-5</v>
      </c>
      <c r="L204" s="4286"/>
      <c r="M204" s="4271">
        <f>SUM(M148/M144)*100-100</f>
        <v>33.333333333333314</v>
      </c>
      <c r="N204" s="4282"/>
      <c r="O204" s="4271">
        <f t="shared" si="178"/>
        <v>150</v>
      </c>
      <c r="P204" s="4282"/>
      <c r="Q204" s="4271">
        <f t="shared" si="180"/>
        <v>10.526315789473699</v>
      </c>
      <c r="R204" s="4282"/>
      <c r="S204" s="4271">
        <v>0</v>
      </c>
      <c r="T204" s="4331"/>
    </row>
    <row r="205" spans="1:20">
      <c r="A205" s="89" t="s">
        <v>798</v>
      </c>
      <c r="B205" s="90">
        <f t="shared" si="169"/>
        <v>1.9230769230769198</v>
      </c>
      <c r="C205" s="4271" t="s">
        <v>597</v>
      </c>
      <c r="D205" s="4286"/>
      <c r="E205" s="4271">
        <f t="shared" si="179"/>
        <v>-9.0909090909090935</v>
      </c>
      <c r="F205" s="4286"/>
      <c r="G205" s="4271" t="s">
        <v>597</v>
      </c>
      <c r="H205" s="4319"/>
      <c r="I205" s="4271" t="s">
        <v>597</v>
      </c>
      <c r="J205" s="4269"/>
      <c r="K205" s="4271">
        <f t="shared" si="177"/>
        <v>-19.230769230769226</v>
      </c>
      <c r="L205" s="4286"/>
      <c r="M205" s="4271">
        <f>SUM(M149/M145)*100-100</f>
        <v>300</v>
      </c>
      <c r="N205" s="4282"/>
      <c r="O205" s="4271" t="s">
        <v>597</v>
      </c>
      <c r="P205" s="4286"/>
      <c r="Q205" s="4271">
        <f t="shared" si="180"/>
        <v>0</v>
      </c>
      <c r="R205" s="4282"/>
      <c r="S205" s="4271">
        <v>1</v>
      </c>
      <c r="T205" s="4331"/>
    </row>
    <row r="206" spans="1:20">
      <c r="A206" s="89" t="s">
        <v>787</v>
      </c>
      <c r="B206" s="90">
        <f t="shared" si="169"/>
        <v>21.212121212121218</v>
      </c>
      <c r="C206" s="4271" t="s">
        <v>597</v>
      </c>
      <c r="D206" s="4286"/>
      <c r="E206" s="4271">
        <f t="shared" si="179"/>
        <v>100</v>
      </c>
      <c r="F206" s="4286"/>
      <c r="G206" s="4271" t="s">
        <v>597</v>
      </c>
      <c r="H206" s="4319"/>
      <c r="I206" s="4271" t="s">
        <v>597</v>
      </c>
      <c r="J206" s="4269"/>
      <c r="K206" s="4271">
        <f t="shared" si="177"/>
        <v>23.07692307692308</v>
      </c>
      <c r="L206" s="4286"/>
      <c r="M206" s="4271">
        <f>SUM(M150/M146)*100-100</f>
        <v>-100</v>
      </c>
      <c r="N206" s="4282"/>
      <c r="O206" s="4271">
        <f>SUM(O150/O146)*100-100</f>
        <v>150</v>
      </c>
      <c r="P206" s="4282"/>
      <c r="Q206" s="4271">
        <f t="shared" si="180"/>
        <v>116.66666666666666</v>
      </c>
      <c r="R206" s="4282"/>
      <c r="S206" s="4271">
        <v>2</v>
      </c>
      <c r="T206" s="4331"/>
    </row>
    <row r="207" spans="1:20">
      <c r="A207" s="51" t="s">
        <v>799</v>
      </c>
      <c r="B207" s="91">
        <f>SUM(B151/B147)*100-100</f>
        <v>4.7619047619047734</v>
      </c>
      <c r="C207" s="4275" t="s">
        <v>597</v>
      </c>
      <c r="D207" s="4357"/>
      <c r="E207" s="4275">
        <f>SUM(E151/E147)*100-100</f>
        <v>42.857142857142861</v>
      </c>
      <c r="F207" s="4357"/>
      <c r="G207" s="4275" t="s">
        <v>597</v>
      </c>
      <c r="H207" s="4325"/>
      <c r="I207" s="4275" t="s">
        <v>597</v>
      </c>
      <c r="J207" s="4493"/>
      <c r="K207" s="4275">
        <f>SUM(K151/K147)*100-100</f>
        <v>-7.6923076923076934</v>
      </c>
      <c r="L207" s="4295"/>
      <c r="M207" s="4275">
        <f>SUM(M151/M147)*100-100</f>
        <v>300</v>
      </c>
      <c r="N207" s="4325"/>
      <c r="O207" s="4275">
        <f>SUM(O151/O147)*100-100</f>
        <v>-50</v>
      </c>
      <c r="P207" s="4295"/>
      <c r="Q207" s="4275">
        <f>SUM(Q151/Q147)*100-100</f>
        <v>-26.31578947368422</v>
      </c>
      <c r="R207" s="4295"/>
      <c r="S207" s="4275">
        <v>3</v>
      </c>
      <c r="T207" s="4322"/>
    </row>
    <row r="208" spans="1:20">
      <c r="A208" s="50" t="s">
        <v>825</v>
      </c>
      <c r="B208" s="90">
        <f>SUM(B152/B148)*100-100</f>
        <v>-12.658227848101262</v>
      </c>
      <c r="C208" s="4271">
        <f>SUM(C152/C148)*100-100</f>
        <v>0</v>
      </c>
      <c r="D208" s="4286"/>
      <c r="E208" s="4271">
        <f t="shared" si="179"/>
        <v>30</v>
      </c>
      <c r="F208" s="4286"/>
      <c r="G208" s="4271" t="s">
        <v>597</v>
      </c>
      <c r="H208" s="4286"/>
      <c r="I208" s="4271" t="s">
        <v>840</v>
      </c>
      <c r="J208" s="4286"/>
      <c r="K208" s="4271">
        <f t="shared" si="177"/>
        <v>-18.421052631578945</v>
      </c>
      <c r="L208" s="4286"/>
      <c r="M208" s="4271">
        <f t="shared" ref="M208:M213" si="181">SUM(M152/M148)*100-100</f>
        <v>0</v>
      </c>
      <c r="N208" s="4282"/>
      <c r="O208" s="4271">
        <f t="shared" ref="O208:O219" si="182">SUM(O152/O148)*100-100</f>
        <v>-80</v>
      </c>
      <c r="P208" s="4282"/>
      <c r="Q208" s="4271">
        <f t="shared" si="180"/>
        <v>-9.5238095238095184</v>
      </c>
      <c r="R208" s="4282"/>
      <c r="S208" s="4271">
        <v>0</v>
      </c>
      <c r="T208" s="4331"/>
    </row>
    <row r="209" spans="1:22">
      <c r="A209" s="89" t="s">
        <v>829</v>
      </c>
      <c r="B209" s="90">
        <f>SUM(B153/B149)*100-100</f>
        <v>11.320754716981128</v>
      </c>
      <c r="C209" s="4271">
        <f>SUM(C153/C149)*100-100</f>
        <v>100</v>
      </c>
      <c r="D209" s="4286"/>
      <c r="E209" s="4271">
        <f t="shared" si="179"/>
        <v>-20</v>
      </c>
      <c r="F209" s="4286"/>
      <c r="G209" s="4271" t="s">
        <v>840</v>
      </c>
      <c r="H209" s="4286"/>
      <c r="I209" s="4271" t="s">
        <v>841</v>
      </c>
      <c r="J209" s="4286"/>
      <c r="K209" s="4271">
        <f t="shared" si="177"/>
        <v>28.571428571428584</v>
      </c>
      <c r="L209" s="4286"/>
      <c r="M209" s="4271">
        <f t="shared" si="181"/>
        <v>-75</v>
      </c>
      <c r="N209" s="4282"/>
      <c r="O209" s="4271">
        <f t="shared" si="182"/>
        <v>-20</v>
      </c>
      <c r="P209" s="4282"/>
      <c r="Q209" s="4271">
        <f t="shared" si="180"/>
        <v>41.666666666666686</v>
      </c>
      <c r="R209" s="4282"/>
      <c r="S209" s="4271">
        <v>0</v>
      </c>
      <c r="T209" s="4331"/>
    </row>
    <row r="210" spans="1:22">
      <c r="A210" s="89" t="s">
        <v>844</v>
      </c>
      <c r="B210" s="90">
        <f t="shared" ref="B210" si="183">SUM(B154/B150)*100-100</f>
        <v>-10</v>
      </c>
      <c r="C210" s="4271">
        <v>0</v>
      </c>
      <c r="D210" s="4286"/>
      <c r="E210" s="4271">
        <f t="shared" si="179"/>
        <v>83.333333333333314</v>
      </c>
      <c r="F210" s="4286"/>
      <c r="G210" s="4271" t="s">
        <v>840</v>
      </c>
      <c r="H210" s="4286"/>
      <c r="I210" s="4271" t="s">
        <v>841</v>
      </c>
      <c r="J210" s="4286"/>
      <c r="K210" s="4271">
        <f t="shared" si="177"/>
        <v>-25</v>
      </c>
      <c r="L210" s="4286"/>
      <c r="M210" s="4271">
        <v>0</v>
      </c>
      <c r="N210" s="4282"/>
      <c r="O210" s="4271">
        <f t="shared" si="182"/>
        <v>-80</v>
      </c>
      <c r="P210" s="4282"/>
      <c r="Q210" s="4271">
        <f t="shared" si="180"/>
        <v>-15.384615384615387</v>
      </c>
      <c r="R210" s="4282"/>
      <c r="S210" s="4271">
        <v>0</v>
      </c>
      <c r="T210" s="4331"/>
    </row>
    <row r="211" spans="1:22">
      <c r="A211" s="88" t="s">
        <v>845</v>
      </c>
      <c r="B211" s="2621">
        <f t="shared" ref="B211" si="184">SUM(B155/B151)*100-100</f>
        <v>-29.545454545454547</v>
      </c>
      <c r="C211" s="4323">
        <v>0</v>
      </c>
      <c r="D211" s="4502"/>
      <c r="E211" s="4323">
        <f t="shared" si="179"/>
        <v>-80</v>
      </c>
      <c r="F211" s="4502"/>
      <c r="G211" s="4323" t="s">
        <v>840</v>
      </c>
      <c r="H211" s="4502"/>
      <c r="I211" s="4323" t="s">
        <v>841</v>
      </c>
      <c r="J211" s="4502"/>
      <c r="K211" s="4323">
        <f t="shared" si="177"/>
        <v>16.666666666666671</v>
      </c>
      <c r="L211" s="4502"/>
      <c r="M211" s="4323">
        <f t="shared" si="181"/>
        <v>-75</v>
      </c>
      <c r="N211" s="4357"/>
      <c r="O211" s="4323">
        <f t="shared" si="182"/>
        <v>600</v>
      </c>
      <c r="P211" s="4357"/>
      <c r="Q211" s="4323">
        <f t="shared" si="180"/>
        <v>-50</v>
      </c>
      <c r="R211" s="4357"/>
      <c r="S211" s="4323">
        <v>0</v>
      </c>
      <c r="T211" s="4328"/>
    </row>
    <row r="212" spans="1:22">
      <c r="A212" s="2907" t="s">
        <v>846</v>
      </c>
      <c r="B212" s="2896">
        <f t="shared" ref="B212:C213" si="185">SUM(B156/B152)*100-100</f>
        <v>13.043478260869563</v>
      </c>
      <c r="C212" s="4273">
        <f t="shared" si="185"/>
        <v>0</v>
      </c>
      <c r="D212" s="4494"/>
      <c r="E212" s="4273">
        <f t="shared" si="179"/>
        <v>15.384615384615373</v>
      </c>
      <c r="F212" s="4494"/>
      <c r="G212" s="4273" t="s">
        <v>840</v>
      </c>
      <c r="H212" s="4494"/>
      <c r="I212" s="4273" t="s">
        <v>841</v>
      </c>
      <c r="J212" s="4494"/>
      <c r="K212" s="4273">
        <f t="shared" si="177"/>
        <v>0</v>
      </c>
      <c r="L212" s="4494"/>
      <c r="M212" s="4273">
        <f t="shared" si="181"/>
        <v>-75</v>
      </c>
      <c r="N212" s="4494"/>
      <c r="O212" s="4273">
        <f t="shared" si="182"/>
        <v>100</v>
      </c>
      <c r="P212" s="4494"/>
      <c r="Q212" s="4273">
        <f t="shared" si="180"/>
        <v>47.368421052631561</v>
      </c>
      <c r="R212" s="4494"/>
      <c r="S212" s="4273">
        <v>0</v>
      </c>
      <c r="T212" s="4327"/>
      <c r="U212" s="2262"/>
      <c r="V212" s="20"/>
    </row>
    <row r="213" spans="1:22">
      <c r="A213" s="2566" t="s">
        <v>868</v>
      </c>
      <c r="B213" s="90">
        <f t="shared" ref="B213:B219" si="186">SUM(B157/B153)*100-100</f>
        <v>23.728813559322035</v>
      </c>
      <c r="C213" s="4271">
        <f t="shared" si="185"/>
        <v>-50</v>
      </c>
      <c r="D213" s="4286"/>
      <c r="E213" s="4271">
        <f t="shared" si="179"/>
        <v>0</v>
      </c>
      <c r="F213" s="4286"/>
      <c r="G213" s="4271" t="s">
        <v>840</v>
      </c>
      <c r="H213" s="4286"/>
      <c r="I213" s="4271" t="s">
        <v>841</v>
      </c>
      <c r="J213" s="4286"/>
      <c r="K213" s="4271">
        <f t="shared" si="177"/>
        <v>3.7037037037036953</v>
      </c>
      <c r="L213" s="4286"/>
      <c r="M213" s="4271">
        <f t="shared" si="181"/>
        <v>200</v>
      </c>
      <c r="N213" s="4286"/>
      <c r="O213" s="4271">
        <f t="shared" si="182"/>
        <v>25</v>
      </c>
      <c r="P213" s="4286"/>
      <c r="Q213" s="4271">
        <f t="shared" si="180"/>
        <v>64.70588235294116</v>
      </c>
      <c r="R213" s="4286"/>
      <c r="S213" s="4271">
        <v>0</v>
      </c>
      <c r="T213" s="4269"/>
      <c r="U213" s="2262"/>
    </row>
    <row r="214" spans="1:22">
      <c r="A214" s="2566" t="s">
        <v>881</v>
      </c>
      <c r="B214" s="90">
        <f t="shared" si="186"/>
        <v>13.888888888888886</v>
      </c>
      <c r="C214" s="4271" t="s">
        <v>597</v>
      </c>
      <c r="D214" s="4286"/>
      <c r="E214" s="4271">
        <f t="shared" ref="E214:E219" si="187">SUM(E158/E154)*100-100</f>
        <v>-72.727272727272734</v>
      </c>
      <c r="F214" s="4286"/>
      <c r="G214" s="4271" t="s">
        <v>840</v>
      </c>
      <c r="H214" s="4286"/>
      <c r="I214" s="4271" t="s">
        <v>841</v>
      </c>
      <c r="J214" s="4286"/>
      <c r="K214" s="4271">
        <f t="shared" si="177"/>
        <v>75</v>
      </c>
      <c r="L214" s="4286"/>
      <c r="M214" s="4271">
        <f t="shared" ref="M214:M219" si="188">SUM(M158/M154)*100-100</f>
        <v>200</v>
      </c>
      <c r="N214" s="4286"/>
      <c r="O214" s="4271">
        <f t="shared" si="182"/>
        <v>0</v>
      </c>
      <c r="P214" s="4286"/>
      <c r="Q214" s="4271">
        <f t="shared" si="180"/>
        <v>18.181818181818187</v>
      </c>
      <c r="R214" s="4286"/>
      <c r="S214" s="4271">
        <v>0</v>
      </c>
      <c r="T214" s="4269"/>
      <c r="U214" s="2262"/>
      <c r="V214" s="20"/>
    </row>
    <row r="215" spans="1:22">
      <c r="A215" s="88" t="s">
        <v>898</v>
      </c>
      <c r="B215" s="2621">
        <f t="shared" si="186"/>
        <v>12.90322580645163</v>
      </c>
      <c r="C215" s="4323" t="s">
        <v>597</v>
      </c>
      <c r="D215" s="4502"/>
      <c r="E215" s="4323">
        <f t="shared" si="187"/>
        <v>200</v>
      </c>
      <c r="F215" s="4502"/>
      <c r="G215" s="4323" t="s">
        <v>840</v>
      </c>
      <c r="H215" s="4502"/>
      <c r="I215" s="4323" t="s">
        <v>841</v>
      </c>
      <c r="J215" s="4502"/>
      <c r="K215" s="4323">
        <f t="shared" si="177"/>
        <v>-14.285714285714292</v>
      </c>
      <c r="L215" s="4502"/>
      <c r="M215" s="4323">
        <f t="shared" si="188"/>
        <v>100</v>
      </c>
      <c r="N215" s="4357"/>
      <c r="O215" s="4323">
        <f t="shared" si="182"/>
        <v>-42.857142857142861</v>
      </c>
      <c r="P215" s="4357"/>
      <c r="Q215" s="4323">
        <f t="shared" si="180"/>
        <v>57.142857142857139</v>
      </c>
      <c r="R215" s="4357"/>
      <c r="S215" s="4323">
        <v>0</v>
      </c>
      <c r="T215" s="4328"/>
    </row>
    <row r="216" spans="1:22" s="1991" customFormat="1">
      <c r="A216" s="2907" t="s">
        <v>905</v>
      </c>
      <c r="B216" s="2896">
        <f t="shared" si="186"/>
        <v>-6.4102564102564088</v>
      </c>
      <c r="C216" s="4273">
        <f>(C160/C156)*100-100</f>
        <v>100</v>
      </c>
      <c r="D216" s="4438"/>
      <c r="E216" s="4273">
        <f t="shared" si="187"/>
        <v>0</v>
      </c>
      <c r="F216" s="4438"/>
      <c r="G216" s="4273" t="s">
        <v>840</v>
      </c>
      <c r="H216" s="4438"/>
      <c r="I216" s="4273" t="s">
        <v>841</v>
      </c>
      <c r="J216" s="4438"/>
      <c r="K216" s="4273">
        <f t="shared" si="177"/>
        <v>-12.903225806451616</v>
      </c>
      <c r="L216" s="4438"/>
      <c r="M216" s="4273">
        <f t="shared" si="188"/>
        <v>300</v>
      </c>
      <c r="N216" s="4438"/>
      <c r="O216" s="4273">
        <f t="shared" si="182"/>
        <v>0</v>
      </c>
      <c r="P216" s="4438"/>
      <c r="Q216" s="4273">
        <f t="shared" si="180"/>
        <v>-21.428571428571431</v>
      </c>
      <c r="R216" s="4438"/>
      <c r="S216" s="4273">
        <v>0</v>
      </c>
      <c r="T216" s="4333"/>
      <c r="U216" s="3369"/>
    </row>
    <row r="217" spans="1:22">
      <c r="A217" s="2566" t="s">
        <v>919</v>
      </c>
      <c r="B217" s="90">
        <f t="shared" si="186"/>
        <v>-17.808219178082197</v>
      </c>
      <c r="C217" s="4271">
        <f>(C161/C157)*100-100</f>
        <v>100</v>
      </c>
      <c r="D217" s="4286"/>
      <c r="E217" s="4271">
        <f t="shared" si="187"/>
        <v>37.5</v>
      </c>
      <c r="F217" s="4286"/>
      <c r="G217" s="4271" t="s">
        <v>840</v>
      </c>
      <c r="H217" s="4286"/>
      <c r="I217" s="4271" t="s">
        <v>841</v>
      </c>
      <c r="J217" s="4286"/>
      <c r="K217" s="4271">
        <f t="shared" si="177"/>
        <v>14.285714285714278</v>
      </c>
      <c r="L217" s="4286"/>
      <c r="M217" s="4271">
        <f t="shared" si="188"/>
        <v>-66.666666666666671</v>
      </c>
      <c r="N217" s="4286"/>
      <c r="O217" s="4271">
        <f t="shared" si="182"/>
        <v>-40</v>
      </c>
      <c r="P217" s="4286"/>
      <c r="Q217" s="4271">
        <f t="shared" si="180"/>
        <v>-60.714285714285715</v>
      </c>
      <c r="R217" s="4286"/>
      <c r="S217" s="4271">
        <v>0</v>
      </c>
      <c r="T217" s="4269"/>
      <c r="U217" s="2262"/>
    </row>
    <row r="218" spans="1:22">
      <c r="A218" s="2566" t="s">
        <v>926</v>
      </c>
      <c r="B218" s="90">
        <f t="shared" si="186"/>
        <v>-2.4390243902439011</v>
      </c>
      <c r="C218" s="4271" t="s">
        <v>597</v>
      </c>
      <c r="D218" s="4286"/>
      <c r="E218" s="4271">
        <f t="shared" si="187"/>
        <v>133.33333333333334</v>
      </c>
      <c r="F218" s="4286"/>
      <c r="G218" s="4271" t="s">
        <v>840</v>
      </c>
      <c r="H218" s="4286"/>
      <c r="I218" s="4271" t="s">
        <v>841</v>
      </c>
      <c r="J218" s="4286"/>
      <c r="K218" s="4271">
        <f t="shared" si="177"/>
        <v>-28.571428571428569</v>
      </c>
      <c r="L218" s="4286"/>
      <c r="M218" s="4271">
        <f t="shared" si="188"/>
        <v>-100</v>
      </c>
      <c r="N218" s="4286"/>
      <c r="O218" s="4271">
        <f t="shared" si="182"/>
        <v>100</v>
      </c>
      <c r="P218" s="4286"/>
      <c r="Q218" s="4271">
        <f t="shared" si="180"/>
        <v>23.07692307692308</v>
      </c>
      <c r="R218" s="4286"/>
      <c r="S218" s="4271">
        <v>0</v>
      </c>
      <c r="T218" s="4269"/>
      <c r="U218" s="2262"/>
      <c r="V218" s="20"/>
    </row>
    <row r="219" spans="1:22" s="1723" customFormat="1" ht="13.5" thickBot="1">
      <c r="A219" s="3378" t="s">
        <v>936</v>
      </c>
      <c r="B219" s="3379">
        <f t="shared" si="186"/>
        <v>5.7142857142857224</v>
      </c>
      <c r="C219" s="4312" t="s">
        <v>597</v>
      </c>
      <c r="D219" s="4313"/>
      <c r="E219" s="4312">
        <f t="shared" si="187"/>
        <v>16.666666666666671</v>
      </c>
      <c r="F219" s="4313"/>
      <c r="G219" s="4312" t="s">
        <v>840</v>
      </c>
      <c r="H219" s="4313"/>
      <c r="I219" s="4312" t="s">
        <v>841</v>
      </c>
      <c r="J219" s="4313"/>
      <c r="K219" s="4312">
        <f t="shared" si="177"/>
        <v>-8.3333333333333428</v>
      </c>
      <c r="L219" s="4313"/>
      <c r="M219" s="4312">
        <f t="shared" si="188"/>
        <v>-100</v>
      </c>
      <c r="N219" s="4313"/>
      <c r="O219" s="4312">
        <f t="shared" si="182"/>
        <v>25</v>
      </c>
      <c r="P219" s="4313"/>
      <c r="Q219" s="4312">
        <f t="shared" si="180"/>
        <v>27.272727272727266</v>
      </c>
      <c r="R219" s="4313"/>
      <c r="S219" s="4312">
        <v>0</v>
      </c>
      <c r="T219" s="4334"/>
      <c r="U219" s="3369"/>
      <c r="V219" s="1991"/>
    </row>
    <row r="220" spans="1:22" ht="12.75" customHeight="1">
      <c r="A220" s="55" t="s">
        <v>606</v>
      </c>
      <c r="E220" s="55"/>
      <c r="F220" s="55"/>
      <c r="G220" s="55"/>
      <c r="H220" s="55"/>
      <c r="I220" s="55"/>
      <c r="J220" s="55"/>
      <c r="K220" s="55"/>
      <c r="L220" s="55"/>
      <c r="M220" s="55"/>
      <c r="N220" s="55"/>
      <c r="O220" s="55"/>
      <c r="P220" s="55"/>
      <c r="Q220" s="55"/>
      <c r="R220" s="55"/>
      <c r="U220" s="20"/>
    </row>
    <row r="221" spans="1:22" ht="19.5" customHeight="1">
      <c r="A221" s="55"/>
      <c r="E221" s="55"/>
      <c r="F221" s="55"/>
      <c r="G221" s="55"/>
      <c r="H221" s="55"/>
      <c r="I221" s="55"/>
      <c r="J221" s="55"/>
      <c r="K221" s="55"/>
      <c r="L221" s="55"/>
      <c r="M221" s="55"/>
      <c r="N221" s="55"/>
      <c r="O221" s="55"/>
      <c r="P221" s="55"/>
      <c r="Q221" s="55"/>
      <c r="R221" s="55"/>
    </row>
    <row r="222" spans="1:22" ht="21.2" customHeight="1">
      <c r="A222" s="14" t="s">
        <v>29</v>
      </c>
      <c r="B222" s="4510" t="s">
        <v>146</v>
      </c>
      <c r="C222" s="4511"/>
      <c r="D222" s="4511"/>
      <c r="E222" s="4511"/>
      <c r="F222" s="4511"/>
      <c r="G222" s="4511"/>
      <c r="H222" s="4511"/>
      <c r="I222" s="4511"/>
      <c r="J222" s="4511"/>
      <c r="K222" s="4511"/>
      <c r="L222" s="4511"/>
      <c r="M222" s="4511"/>
      <c r="N222" s="4511"/>
      <c r="O222" s="4511"/>
      <c r="P222" s="4511"/>
      <c r="Q222" s="4511"/>
      <c r="R222" s="4511"/>
      <c r="S222" s="4511"/>
      <c r="T222" s="4512"/>
    </row>
    <row r="223" spans="1:22" ht="16.5" customHeight="1" thickBot="1">
      <c r="B223" s="4299" t="s">
        <v>211</v>
      </c>
      <c r="C223" s="4297"/>
      <c r="D223" s="4297"/>
      <c r="E223" s="4297"/>
      <c r="F223" s="4297"/>
      <c r="G223" s="4297"/>
      <c r="H223" s="4297"/>
      <c r="I223" s="4297"/>
      <c r="J223" s="4297"/>
      <c r="K223" s="4297"/>
      <c r="L223" s="4297"/>
      <c r="M223" s="4297"/>
      <c r="N223" s="4297"/>
      <c r="O223" s="4297"/>
      <c r="P223" s="4297"/>
      <c r="Q223" s="4297"/>
      <c r="R223" s="4297"/>
      <c r="S223" s="4297"/>
      <c r="T223" s="4298"/>
    </row>
    <row r="224" spans="1:22" ht="21.2" customHeight="1" thickBot="1">
      <c r="A224" s="63" t="s">
        <v>96</v>
      </c>
      <c r="B224" s="64"/>
      <c r="C224" s="4506" t="s">
        <v>151</v>
      </c>
      <c r="D224" s="4507"/>
      <c r="E224" s="4507"/>
      <c r="F224" s="4507"/>
      <c r="G224" s="4507"/>
      <c r="H224" s="4507"/>
      <c r="I224" s="4507"/>
      <c r="J224" s="4507"/>
      <c r="K224" s="4507"/>
      <c r="L224" s="4507"/>
      <c r="M224" s="4507"/>
      <c r="N224" s="4507"/>
      <c r="O224" s="4507"/>
      <c r="P224" s="4507"/>
      <c r="Q224" s="4507"/>
      <c r="R224" s="4507"/>
      <c r="S224" s="4507"/>
      <c r="T224" s="4508"/>
    </row>
    <row r="225" spans="1:23" ht="36.75" customHeight="1">
      <c r="A225" s="73" t="s">
        <v>101</v>
      </c>
      <c r="B225" s="26" t="s">
        <v>102</v>
      </c>
      <c r="C225" s="74" t="s">
        <v>136</v>
      </c>
      <c r="D225" s="75" t="s">
        <v>103</v>
      </c>
      <c r="E225" s="76" t="s">
        <v>137</v>
      </c>
      <c r="F225" s="77" t="s">
        <v>103</v>
      </c>
      <c r="G225" s="98" t="s">
        <v>600</v>
      </c>
      <c r="H225" s="96" t="s">
        <v>103</v>
      </c>
      <c r="I225" s="827" t="s">
        <v>601</v>
      </c>
      <c r="J225" s="844" t="s">
        <v>103</v>
      </c>
      <c r="K225" s="78" t="s">
        <v>138</v>
      </c>
      <c r="L225" s="75" t="s">
        <v>103</v>
      </c>
      <c r="M225" s="78" t="s">
        <v>139</v>
      </c>
      <c r="N225" s="75" t="s">
        <v>103</v>
      </c>
      <c r="O225" s="76" t="s">
        <v>59</v>
      </c>
      <c r="P225" s="77" t="s">
        <v>103</v>
      </c>
      <c r="Q225" s="76" t="s">
        <v>140</v>
      </c>
      <c r="R225" s="77" t="s">
        <v>103</v>
      </c>
      <c r="S225" s="98" t="s">
        <v>141</v>
      </c>
      <c r="T225" s="99" t="s">
        <v>103</v>
      </c>
    </row>
    <row r="226" spans="1:23">
      <c r="A226" s="89" t="s">
        <v>125</v>
      </c>
      <c r="B226" s="147">
        <v>164</v>
      </c>
      <c r="C226" s="35">
        <v>4</v>
      </c>
      <c r="D226" s="61">
        <v>2.4390243902439024</v>
      </c>
      <c r="E226" s="110">
        <v>47</v>
      </c>
      <c r="F226" s="32">
        <v>28.658536585365852</v>
      </c>
      <c r="G226" s="4290">
        <v>0</v>
      </c>
      <c r="H226" s="4288"/>
      <c r="I226" s="4288"/>
      <c r="J226" s="155">
        <f>(G226/B226)*100</f>
        <v>0</v>
      </c>
      <c r="K226" s="34">
        <v>71</v>
      </c>
      <c r="L226" s="32">
        <v>43.292682926829265</v>
      </c>
      <c r="M226" s="34">
        <v>15</v>
      </c>
      <c r="N226" s="32">
        <v>9.1463414634146343</v>
      </c>
      <c r="O226" s="34">
        <v>1</v>
      </c>
      <c r="P226" s="32">
        <v>0.6097560975609756</v>
      </c>
      <c r="Q226" s="34">
        <v>26</v>
      </c>
      <c r="R226" s="32">
        <v>15.853658536585366</v>
      </c>
      <c r="S226" s="101">
        <v>0</v>
      </c>
      <c r="T226" s="102">
        <v>0</v>
      </c>
    </row>
    <row r="227" spans="1:23">
      <c r="A227" s="89" t="s">
        <v>126</v>
      </c>
      <c r="B227" s="147">
        <v>42</v>
      </c>
      <c r="C227" s="35">
        <v>1</v>
      </c>
      <c r="D227" s="61">
        <v>2.3809523809523809</v>
      </c>
      <c r="E227" s="110">
        <v>8</v>
      </c>
      <c r="F227" s="32">
        <v>19.047619047619047</v>
      </c>
      <c r="G227" s="4271">
        <v>0</v>
      </c>
      <c r="H227" s="4269"/>
      <c r="I227" s="4269"/>
      <c r="J227" s="32">
        <f t="shared" ref="J227:J239" si="189">(G227/B227)*100</f>
        <v>0</v>
      </c>
      <c r="K227" s="34">
        <v>22</v>
      </c>
      <c r="L227" s="32">
        <v>52.380952380952387</v>
      </c>
      <c r="M227" s="34">
        <v>5</v>
      </c>
      <c r="N227" s="32">
        <v>11.904761904761903</v>
      </c>
      <c r="O227" s="34">
        <v>1</v>
      </c>
      <c r="P227" s="32">
        <v>2.3809523809523809</v>
      </c>
      <c r="Q227" s="34">
        <v>5</v>
      </c>
      <c r="R227" s="32">
        <v>11.904761904761903</v>
      </c>
      <c r="S227" s="101">
        <v>0</v>
      </c>
      <c r="T227" s="102">
        <v>0</v>
      </c>
    </row>
    <row r="228" spans="1:23">
      <c r="A228" s="89" t="s">
        <v>127</v>
      </c>
      <c r="B228" s="147">
        <v>56</v>
      </c>
      <c r="C228" s="35">
        <v>2</v>
      </c>
      <c r="D228" s="61">
        <v>3.5714285714285712</v>
      </c>
      <c r="E228" s="110">
        <v>12</v>
      </c>
      <c r="F228" s="32">
        <v>21.428571428571427</v>
      </c>
      <c r="G228" s="4271">
        <v>0</v>
      </c>
      <c r="H228" s="4269"/>
      <c r="I228" s="4269"/>
      <c r="J228" s="32">
        <f t="shared" si="189"/>
        <v>0</v>
      </c>
      <c r="K228" s="34">
        <v>26</v>
      </c>
      <c r="L228" s="32">
        <v>46.428571428571431</v>
      </c>
      <c r="M228" s="34">
        <v>5</v>
      </c>
      <c r="N228" s="32">
        <v>8.9285714285714288</v>
      </c>
      <c r="O228" s="34">
        <v>0</v>
      </c>
      <c r="P228" s="32">
        <v>0</v>
      </c>
      <c r="Q228" s="34">
        <v>11</v>
      </c>
      <c r="R228" s="32">
        <v>19.642857142857142</v>
      </c>
      <c r="S228" s="101">
        <v>0</v>
      </c>
      <c r="T228" s="102">
        <v>0</v>
      </c>
    </row>
    <row r="229" spans="1:23">
      <c r="A229" s="88" t="s">
        <v>401</v>
      </c>
      <c r="B229" s="153">
        <v>64</v>
      </c>
      <c r="C229" s="45">
        <v>0</v>
      </c>
      <c r="D229" s="62">
        <v>0</v>
      </c>
      <c r="E229" s="109">
        <v>18</v>
      </c>
      <c r="F229" s="42">
        <v>28.125</v>
      </c>
      <c r="G229" s="4275">
        <v>0</v>
      </c>
      <c r="H229" s="4278"/>
      <c r="I229" s="4278"/>
      <c r="J229" s="32">
        <f t="shared" si="189"/>
        <v>0</v>
      </c>
      <c r="K229" s="44">
        <v>24</v>
      </c>
      <c r="L229" s="42">
        <v>37.5</v>
      </c>
      <c r="M229" s="44">
        <v>3</v>
      </c>
      <c r="N229" s="42">
        <v>4.6875</v>
      </c>
      <c r="O229" s="44">
        <v>0</v>
      </c>
      <c r="P229" s="42">
        <v>0</v>
      </c>
      <c r="Q229" s="44">
        <v>19</v>
      </c>
      <c r="R229" s="42">
        <v>29.6875</v>
      </c>
      <c r="S229" s="103">
        <v>0</v>
      </c>
      <c r="T229" s="47">
        <v>0</v>
      </c>
    </row>
    <row r="230" spans="1:23">
      <c r="A230" s="89" t="s">
        <v>421</v>
      </c>
      <c r="B230" s="147">
        <v>174</v>
      </c>
      <c r="C230" s="35">
        <v>3</v>
      </c>
      <c r="D230" s="61">
        <f>SUM(C230/B230)*100</f>
        <v>1.7241379310344827</v>
      </c>
      <c r="E230" s="110">
        <v>34</v>
      </c>
      <c r="F230" s="32">
        <f>SUM(E230/B230)*100</f>
        <v>19.540229885057471</v>
      </c>
      <c r="G230" s="4290">
        <v>0</v>
      </c>
      <c r="H230" s="4288"/>
      <c r="I230" s="4288"/>
      <c r="J230" s="155">
        <f t="shared" si="189"/>
        <v>0</v>
      </c>
      <c r="K230" s="34">
        <v>80</v>
      </c>
      <c r="L230" s="32">
        <f>SUM(K230/B230)*100</f>
        <v>45.977011494252871</v>
      </c>
      <c r="M230" s="34">
        <v>21</v>
      </c>
      <c r="N230" s="32">
        <f>SUM(M230/B230)*100</f>
        <v>12.068965517241379</v>
      </c>
      <c r="O230" s="34">
        <v>3</v>
      </c>
      <c r="P230" s="32">
        <f>SUM(O230/B230)*100</f>
        <v>1.7241379310344827</v>
      </c>
      <c r="Q230" s="34">
        <v>33</v>
      </c>
      <c r="R230" s="32">
        <f>SUM(Q230/B230)*100</f>
        <v>18.96551724137931</v>
      </c>
      <c r="S230" s="101">
        <v>0</v>
      </c>
      <c r="T230" s="102">
        <f>SUM(S230/B230)*100</f>
        <v>0</v>
      </c>
    </row>
    <row r="231" spans="1:23">
      <c r="A231" s="89" t="s">
        <v>571</v>
      </c>
      <c r="B231" s="147">
        <v>58</v>
      </c>
      <c r="C231" s="35">
        <v>3</v>
      </c>
      <c r="D231" s="61">
        <f t="shared" ref="D231:D248" si="190">SUM(C231/B231)*100</f>
        <v>5.1724137931034484</v>
      </c>
      <c r="E231" s="110">
        <v>6</v>
      </c>
      <c r="F231" s="32">
        <f t="shared" ref="F231:F248" si="191">SUM(E231/B231)*100</f>
        <v>10.344827586206897</v>
      </c>
      <c r="G231" s="4271">
        <v>0</v>
      </c>
      <c r="H231" s="4269"/>
      <c r="I231" s="4269"/>
      <c r="J231" s="32">
        <f t="shared" si="189"/>
        <v>0</v>
      </c>
      <c r="K231" s="34">
        <v>31</v>
      </c>
      <c r="L231" s="32">
        <f t="shared" ref="L231:L248" si="192">SUM(K231/B231)*100</f>
        <v>53.448275862068961</v>
      </c>
      <c r="M231" s="34">
        <v>6</v>
      </c>
      <c r="N231" s="32">
        <f t="shared" ref="N231:N248" si="193">SUM(M231/B231)*100</f>
        <v>10.344827586206897</v>
      </c>
      <c r="O231" s="34">
        <v>0</v>
      </c>
      <c r="P231" s="32">
        <f t="shared" ref="P231:P248" si="194">SUM(O231/B231)*100</f>
        <v>0</v>
      </c>
      <c r="Q231" s="34">
        <v>12</v>
      </c>
      <c r="R231" s="32">
        <f t="shared" ref="R231:R248" si="195">SUM(Q231/B231)*100</f>
        <v>20.689655172413794</v>
      </c>
      <c r="S231" s="101">
        <v>0</v>
      </c>
      <c r="T231" s="102">
        <f t="shared" ref="T231:T248" si="196">SUM(S231/B231)*100</f>
        <v>0</v>
      </c>
      <c r="V231" s="203"/>
      <c r="W231" s="472"/>
    </row>
    <row r="232" spans="1:23">
      <c r="A232" s="89" t="s">
        <v>422</v>
      </c>
      <c r="B232" s="147">
        <v>53</v>
      </c>
      <c r="C232" s="35">
        <v>1</v>
      </c>
      <c r="D232" s="61">
        <f t="shared" si="190"/>
        <v>1.8867924528301887</v>
      </c>
      <c r="E232" s="110">
        <v>12</v>
      </c>
      <c r="F232" s="32">
        <f t="shared" si="191"/>
        <v>22.641509433962266</v>
      </c>
      <c r="G232" s="4271">
        <v>0</v>
      </c>
      <c r="H232" s="4269"/>
      <c r="I232" s="4269"/>
      <c r="J232" s="32">
        <f t="shared" si="189"/>
        <v>0</v>
      </c>
      <c r="K232" s="34">
        <v>30</v>
      </c>
      <c r="L232" s="32">
        <f t="shared" si="192"/>
        <v>56.60377358490566</v>
      </c>
      <c r="M232" s="34">
        <v>1</v>
      </c>
      <c r="N232" s="32">
        <f t="shared" si="193"/>
        <v>1.8867924528301887</v>
      </c>
      <c r="O232" s="34">
        <v>0</v>
      </c>
      <c r="P232" s="32">
        <f t="shared" si="194"/>
        <v>0</v>
      </c>
      <c r="Q232" s="34">
        <v>9</v>
      </c>
      <c r="R232" s="32">
        <f t="shared" si="195"/>
        <v>16.981132075471699</v>
      </c>
      <c r="S232" s="101">
        <v>0</v>
      </c>
      <c r="T232" s="102">
        <f t="shared" si="196"/>
        <v>0</v>
      </c>
      <c r="V232" s="203"/>
      <c r="W232" s="472"/>
    </row>
    <row r="233" spans="1:23">
      <c r="A233" s="88" t="s">
        <v>475</v>
      </c>
      <c r="B233" s="153">
        <v>64</v>
      </c>
      <c r="C233" s="45">
        <v>3</v>
      </c>
      <c r="D233" s="62">
        <f t="shared" si="190"/>
        <v>4.6875</v>
      </c>
      <c r="E233" s="109">
        <v>12</v>
      </c>
      <c r="F233" s="42">
        <f t="shared" si="191"/>
        <v>18.75</v>
      </c>
      <c r="G233" s="4275">
        <v>0</v>
      </c>
      <c r="H233" s="4278"/>
      <c r="I233" s="4278"/>
      <c r="J233" s="42">
        <f t="shared" si="189"/>
        <v>0</v>
      </c>
      <c r="K233" s="44">
        <v>31</v>
      </c>
      <c r="L233" s="42">
        <f t="shared" si="192"/>
        <v>48.4375</v>
      </c>
      <c r="M233" s="44">
        <v>6</v>
      </c>
      <c r="N233" s="42">
        <f t="shared" si="193"/>
        <v>9.375</v>
      </c>
      <c r="O233" s="44">
        <v>0</v>
      </c>
      <c r="P233" s="42">
        <f t="shared" si="194"/>
        <v>0</v>
      </c>
      <c r="Q233" s="44">
        <v>12</v>
      </c>
      <c r="R233" s="42">
        <f t="shared" si="195"/>
        <v>18.75</v>
      </c>
      <c r="S233" s="103">
        <v>0</v>
      </c>
      <c r="T233" s="47">
        <f t="shared" si="196"/>
        <v>0</v>
      </c>
      <c r="U233" s="203"/>
    </row>
    <row r="234" spans="1:23">
      <c r="A234" s="89" t="s">
        <v>522</v>
      </c>
      <c r="B234" s="183">
        <v>192</v>
      </c>
      <c r="C234" s="104">
        <v>2</v>
      </c>
      <c r="D234" s="653">
        <f t="shared" si="190"/>
        <v>1.0416666666666665</v>
      </c>
      <c r="E234" s="172">
        <v>22</v>
      </c>
      <c r="F234" s="155">
        <f t="shared" si="191"/>
        <v>11.458333333333332</v>
      </c>
      <c r="G234" s="4290">
        <v>0</v>
      </c>
      <c r="H234" s="4288"/>
      <c r="I234" s="4288"/>
      <c r="J234" s="155">
        <f t="shared" si="189"/>
        <v>0</v>
      </c>
      <c r="K234" s="174">
        <v>116</v>
      </c>
      <c r="L234" s="155">
        <f t="shared" si="192"/>
        <v>60.416666666666664</v>
      </c>
      <c r="M234" s="172">
        <v>13</v>
      </c>
      <c r="N234" s="155">
        <f t="shared" si="193"/>
        <v>6.770833333333333</v>
      </c>
      <c r="O234" s="172">
        <v>0</v>
      </c>
      <c r="P234" s="155">
        <f t="shared" si="194"/>
        <v>0</v>
      </c>
      <c r="Q234" s="172">
        <v>39</v>
      </c>
      <c r="R234" s="155">
        <f t="shared" si="195"/>
        <v>20.3125</v>
      </c>
      <c r="S234" s="173">
        <v>0</v>
      </c>
      <c r="T234" s="161">
        <f t="shared" si="196"/>
        <v>0</v>
      </c>
      <c r="U234" s="203"/>
    </row>
    <row r="235" spans="1:23">
      <c r="A235" s="89" t="s">
        <v>480</v>
      </c>
      <c r="B235" s="147">
        <v>59</v>
      </c>
      <c r="C235" s="31">
        <v>1</v>
      </c>
      <c r="D235" s="81">
        <f t="shared" si="190"/>
        <v>1.6949152542372881</v>
      </c>
      <c r="E235" s="110">
        <v>12</v>
      </c>
      <c r="F235" s="32">
        <f t="shared" si="191"/>
        <v>20.33898305084746</v>
      </c>
      <c r="G235" s="4271">
        <v>0</v>
      </c>
      <c r="H235" s="4269"/>
      <c r="I235" s="4269"/>
      <c r="J235" s="32">
        <f t="shared" si="189"/>
        <v>0</v>
      </c>
      <c r="K235" s="34">
        <v>32</v>
      </c>
      <c r="L235" s="32">
        <f t="shared" si="192"/>
        <v>54.237288135593218</v>
      </c>
      <c r="M235" s="110">
        <v>3</v>
      </c>
      <c r="N235" s="32">
        <f t="shared" si="193"/>
        <v>5.0847457627118651</v>
      </c>
      <c r="O235" s="110">
        <v>0</v>
      </c>
      <c r="P235" s="32">
        <f t="shared" si="194"/>
        <v>0</v>
      </c>
      <c r="Q235" s="110">
        <v>11</v>
      </c>
      <c r="R235" s="32">
        <f t="shared" si="195"/>
        <v>18.64406779661017</v>
      </c>
      <c r="S235" s="565">
        <v>0</v>
      </c>
      <c r="T235" s="102">
        <f t="shared" si="196"/>
        <v>0</v>
      </c>
      <c r="U235" s="203"/>
    </row>
    <row r="236" spans="1:23">
      <c r="A236" s="89" t="s">
        <v>494</v>
      </c>
      <c r="B236" s="147">
        <v>57</v>
      </c>
      <c r="C236" s="31">
        <v>0</v>
      </c>
      <c r="D236" s="81">
        <f t="shared" si="190"/>
        <v>0</v>
      </c>
      <c r="E236" s="110">
        <v>6</v>
      </c>
      <c r="F236" s="32">
        <f t="shared" si="191"/>
        <v>10.526315789473683</v>
      </c>
      <c r="G236" s="4271">
        <v>0</v>
      </c>
      <c r="H236" s="4269"/>
      <c r="I236" s="4269"/>
      <c r="J236" s="32">
        <f t="shared" si="189"/>
        <v>0</v>
      </c>
      <c r="K236" s="34">
        <v>33</v>
      </c>
      <c r="L236" s="32">
        <f t="shared" si="192"/>
        <v>57.894736842105267</v>
      </c>
      <c r="M236" s="34">
        <v>7</v>
      </c>
      <c r="N236" s="32">
        <f t="shared" si="193"/>
        <v>12.280701754385964</v>
      </c>
      <c r="O236" s="34">
        <v>0</v>
      </c>
      <c r="P236" s="32">
        <f t="shared" si="194"/>
        <v>0</v>
      </c>
      <c r="Q236" s="34">
        <v>11</v>
      </c>
      <c r="R236" s="32">
        <f t="shared" si="195"/>
        <v>19.298245614035086</v>
      </c>
      <c r="S236" s="101">
        <v>0</v>
      </c>
      <c r="T236" s="102">
        <f t="shared" si="196"/>
        <v>0</v>
      </c>
      <c r="U236" s="203"/>
    </row>
    <row r="237" spans="1:23">
      <c r="A237" s="88" t="s">
        <v>424</v>
      </c>
      <c r="B237" s="153">
        <v>70</v>
      </c>
      <c r="C237" s="41">
        <v>2</v>
      </c>
      <c r="D237" s="87">
        <f t="shared" si="190"/>
        <v>2.8571428571428572</v>
      </c>
      <c r="E237" s="109">
        <v>12</v>
      </c>
      <c r="F237" s="42">
        <f t="shared" si="191"/>
        <v>17.142857142857142</v>
      </c>
      <c r="G237" s="4275">
        <v>0</v>
      </c>
      <c r="H237" s="4278"/>
      <c r="I237" s="4278"/>
      <c r="J237" s="42">
        <f t="shared" si="189"/>
        <v>0</v>
      </c>
      <c r="K237" s="44">
        <v>35</v>
      </c>
      <c r="L237" s="42">
        <f t="shared" si="192"/>
        <v>50</v>
      </c>
      <c r="M237" s="44">
        <v>4</v>
      </c>
      <c r="N237" s="42">
        <f t="shared" si="193"/>
        <v>5.7142857142857144</v>
      </c>
      <c r="O237" s="44">
        <v>1</v>
      </c>
      <c r="P237" s="42">
        <f t="shared" si="194"/>
        <v>1.4285714285714286</v>
      </c>
      <c r="Q237" s="44">
        <v>16</v>
      </c>
      <c r="R237" s="42">
        <f t="shared" si="195"/>
        <v>22.857142857142858</v>
      </c>
      <c r="S237" s="103">
        <v>0</v>
      </c>
      <c r="T237" s="47">
        <f t="shared" si="196"/>
        <v>0</v>
      </c>
      <c r="U237" s="203"/>
    </row>
    <row r="238" spans="1:23">
      <c r="A238" s="89" t="s">
        <v>412</v>
      </c>
      <c r="B238" s="147">
        <v>196</v>
      </c>
      <c r="C238" s="31">
        <v>1</v>
      </c>
      <c r="D238" s="81">
        <f t="shared" si="190"/>
        <v>0.51020408163265307</v>
      </c>
      <c r="E238" s="110">
        <v>40</v>
      </c>
      <c r="F238" s="32">
        <f t="shared" si="191"/>
        <v>20.408163265306122</v>
      </c>
      <c r="G238" s="4290">
        <v>0</v>
      </c>
      <c r="H238" s="4288"/>
      <c r="I238" s="4288"/>
      <c r="J238" s="32">
        <f t="shared" si="189"/>
        <v>0</v>
      </c>
      <c r="K238" s="34">
        <v>101</v>
      </c>
      <c r="L238" s="32">
        <f t="shared" si="192"/>
        <v>51.530612244897952</v>
      </c>
      <c r="M238" s="34">
        <v>22</v>
      </c>
      <c r="N238" s="32">
        <f t="shared" si="193"/>
        <v>11.224489795918368</v>
      </c>
      <c r="O238" s="34">
        <v>0</v>
      </c>
      <c r="P238" s="32">
        <f t="shared" si="194"/>
        <v>0</v>
      </c>
      <c r="Q238" s="34">
        <v>29</v>
      </c>
      <c r="R238" s="32">
        <f t="shared" si="195"/>
        <v>14.795918367346939</v>
      </c>
      <c r="S238" s="101">
        <v>3</v>
      </c>
      <c r="T238" s="102">
        <f t="shared" si="196"/>
        <v>1.5306122448979591</v>
      </c>
      <c r="U238" s="203"/>
    </row>
    <row r="239" spans="1:23">
      <c r="A239" s="89" t="s">
        <v>207</v>
      </c>
      <c r="B239" s="147">
        <v>74</v>
      </c>
      <c r="C239" s="31">
        <v>3</v>
      </c>
      <c r="D239" s="81">
        <f t="shared" si="190"/>
        <v>4.0540540540540544</v>
      </c>
      <c r="E239" s="110">
        <v>12</v>
      </c>
      <c r="F239" s="32">
        <f t="shared" si="191"/>
        <v>16.216216216216218</v>
      </c>
      <c r="G239" s="4271">
        <v>0</v>
      </c>
      <c r="H239" s="4269"/>
      <c r="I239" s="4269"/>
      <c r="J239" s="32">
        <f t="shared" si="189"/>
        <v>0</v>
      </c>
      <c r="K239" s="34">
        <v>34</v>
      </c>
      <c r="L239" s="32">
        <f t="shared" si="192"/>
        <v>45.945945945945951</v>
      </c>
      <c r="M239" s="34">
        <v>11</v>
      </c>
      <c r="N239" s="32">
        <f t="shared" si="193"/>
        <v>14.864864864864865</v>
      </c>
      <c r="O239" s="34">
        <v>1</v>
      </c>
      <c r="P239" s="32">
        <f t="shared" si="194"/>
        <v>1.3513513513513513</v>
      </c>
      <c r="Q239" s="34">
        <v>13</v>
      </c>
      <c r="R239" s="32">
        <f t="shared" si="195"/>
        <v>17.567567567567568</v>
      </c>
      <c r="S239" s="101">
        <v>0</v>
      </c>
      <c r="T239" s="102">
        <f t="shared" si="196"/>
        <v>0</v>
      </c>
      <c r="U239" s="203"/>
    </row>
    <row r="240" spans="1:23">
      <c r="A240" s="50" t="s">
        <v>61</v>
      </c>
      <c r="B240" s="147">
        <v>51</v>
      </c>
      <c r="C240" s="31">
        <v>0</v>
      </c>
      <c r="D240" s="81">
        <f t="shared" si="190"/>
        <v>0</v>
      </c>
      <c r="E240" s="110">
        <v>11</v>
      </c>
      <c r="F240" s="32">
        <f t="shared" si="191"/>
        <v>21.568627450980394</v>
      </c>
      <c r="G240" s="110">
        <v>0</v>
      </c>
      <c r="H240" s="32">
        <f t="shared" ref="H240:H248" si="197">(G240/B240)*100</f>
        <v>0</v>
      </c>
      <c r="I240" s="34">
        <v>0</v>
      </c>
      <c r="J240" s="32">
        <f t="shared" ref="J240:J248" si="198">(I240/B240)*100</f>
        <v>0</v>
      </c>
      <c r="K240" s="34">
        <v>28</v>
      </c>
      <c r="L240" s="32">
        <f t="shared" si="192"/>
        <v>54.901960784313729</v>
      </c>
      <c r="M240" s="34">
        <v>4</v>
      </c>
      <c r="N240" s="32">
        <f t="shared" si="193"/>
        <v>7.8431372549019605</v>
      </c>
      <c r="O240" s="34">
        <v>3</v>
      </c>
      <c r="P240" s="32">
        <f t="shared" si="194"/>
        <v>5.8823529411764701</v>
      </c>
      <c r="Q240" s="34">
        <v>5</v>
      </c>
      <c r="R240" s="32">
        <f t="shared" si="195"/>
        <v>9.8039215686274517</v>
      </c>
      <c r="S240" s="101">
        <v>0</v>
      </c>
      <c r="T240" s="102">
        <f t="shared" si="196"/>
        <v>0</v>
      </c>
      <c r="U240" s="203"/>
    </row>
    <row r="241" spans="1:22">
      <c r="A241" s="51" t="s">
        <v>547</v>
      </c>
      <c r="B241" s="153">
        <v>84</v>
      </c>
      <c r="C241" s="41">
        <v>0</v>
      </c>
      <c r="D241" s="87">
        <f t="shared" si="190"/>
        <v>0</v>
      </c>
      <c r="E241" s="109">
        <v>23</v>
      </c>
      <c r="F241" s="42">
        <f t="shared" si="191"/>
        <v>27.380952380952383</v>
      </c>
      <c r="G241" s="109">
        <v>0</v>
      </c>
      <c r="H241" s="32">
        <f t="shared" si="197"/>
        <v>0</v>
      </c>
      <c r="I241" s="44">
        <v>0</v>
      </c>
      <c r="J241" s="42">
        <f t="shared" si="198"/>
        <v>0</v>
      </c>
      <c r="K241" s="44">
        <v>42</v>
      </c>
      <c r="L241" s="42">
        <f t="shared" si="192"/>
        <v>50</v>
      </c>
      <c r="M241" s="44">
        <v>5</v>
      </c>
      <c r="N241" s="42">
        <f t="shared" si="193"/>
        <v>5.9523809523809517</v>
      </c>
      <c r="O241" s="44">
        <v>3</v>
      </c>
      <c r="P241" s="42">
        <f t="shared" si="194"/>
        <v>3.5714285714285712</v>
      </c>
      <c r="Q241" s="44">
        <v>10</v>
      </c>
      <c r="R241" s="42">
        <f t="shared" si="195"/>
        <v>11.904761904761903</v>
      </c>
      <c r="S241" s="103">
        <v>1</v>
      </c>
      <c r="T241" s="47">
        <f t="shared" si="196"/>
        <v>1.1904761904761905</v>
      </c>
      <c r="U241" s="203"/>
    </row>
    <row r="242" spans="1:22">
      <c r="A242" s="659" t="s">
        <v>599</v>
      </c>
      <c r="B242" s="183">
        <v>138</v>
      </c>
      <c r="C242" s="174">
        <v>8</v>
      </c>
      <c r="D242" s="155">
        <f t="shared" si="190"/>
        <v>5.7971014492753623</v>
      </c>
      <c r="E242" s="174">
        <v>22</v>
      </c>
      <c r="F242" s="155">
        <f t="shared" si="191"/>
        <v>15.942028985507244</v>
      </c>
      <c r="G242" s="174">
        <v>0</v>
      </c>
      <c r="H242" s="155">
        <f t="shared" si="197"/>
        <v>0</v>
      </c>
      <c r="I242" s="174">
        <v>0</v>
      </c>
      <c r="J242" s="155">
        <f t="shared" si="198"/>
        <v>0</v>
      </c>
      <c r="K242" s="174">
        <v>72</v>
      </c>
      <c r="L242" s="155">
        <f t="shared" si="192"/>
        <v>52.173913043478258</v>
      </c>
      <c r="M242" s="104">
        <v>16</v>
      </c>
      <c r="N242" s="656">
        <f t="shared" si="193"/>
        <v>11.594202898550725</v>
      </c>
      <c r="O242" s="104">
        <v>0</v>
      </c>
      <c r="P242" s="155">
        <f t="shared" si="194"/>
        <v>0</v>
      </c>
      <c r="Q242" s="174">
        <v>17</v>
      </c>
      <c r="R242" s="155">
        <f t="shared" si="195"/>
        <v>12.318840579710146</v>
      </c>
      <c r="S242" s="118">
        <v>0</v>
      </c>
      <c r="T242" s="657">
        <f t="shared" si="196"/>
        <v>0</v>
      </c>
      <c r="U242" s="203"/>
    </row>
    <row r="243" spans="1:22">
      <c r="A243" s="50" t="s">
        <v>626</v>
      </c>
      <c r="B243" s="147">
        <v>66</v>
      </c>
      <c r="C243" s="34">
        <v>0</v>
      </c>
      <c r="D243" s="32">
        <f t="shared" si="190"/>
        <v>0</v>
      </c>
      <c r="E243" s="34">
        <v>13</v>
      </c>
      <c r="F243" s="32">
        <f t="shared" si="191"/>
        <v>19.696969696969695</v>
      </c>
      <c r="G243" s="34">
        <v>0</v>
      </c>
      <c r="H243" s="105">
        <f t="shared" si="197"/>
        <v>0</v>
      </c>
      <c r="I243" s="31">
        <v>0</v>
      </c>
      <c r="J243" s="105">
        <f t="shared" si="198"/>
        <v>0</v>
      </c>
      <c r="K243" s="31">
        <v>28</v>
      </c>
      <c r="L243" s="32">
        <f t="shared" si="192"/>
        <v>42.424242424242422</v>
      </c>
      <c r="M243" s="31">
        <v>5</v>
      </c>
      <c r="N243" s="61">
        <f t="shared" si="193"/>
        <v>7.5757575757575761</v>
      </c>
      <c r="O243" s="31">
        <v>4</v>
      </c>
      <c r="P243" s="32">
        <f t="shared" si="194"/>
        <v>6.0606060606060606</v>
      </c>
      <c r="Q243" s="34">
        <v>16</v>
      </c>
      <c r="R243" s="32">
        <f t="shared" si="195"/>
        <v>24.242424242424242</v>
      </c>
      <c r="S243" s="82">
        <v>0</v>
      </c>
      <c r="T243" s="37">
        <f t="shared" si="196"/>
        <v>0</v>
      </c>
      <c r="U243" s="203"/>
      <c r="V243" s="203"/>
    </row>
    <row r="244" spans="1:22">
      <c r="A244" s="50" t="s">
        <v>638</v>
      </c>
      <c r="B244" s="147">
        <v>60</v>
      </c>
      <c r="C244" s="34">
        <v>0</v>
      </c>
      <c r="D244" s="32">
        <f t="shared" si="190"/>
        <v>0</v>
      </c>
      <c r="E244" s="34">
        <v>11</v>
      </c>
      <c r="F244" s="32">
        <f t="shared" si="191"/>
        <v>18.333333333333332</v>
      </c>
      <c r="G244" s="34">
        <v>0</v>
      </c>
      <c r="H244" s="105">
        <f t="shared" si="197"/>
        <v>0</v>
      </c>
      <c r="I244" s="31">
        <v>0</v>
      </c>
      <c r="J244" s="105">
        <f t="shared" si="198"/>
        <v>0</v>
      </c>
      <c r="K244" s="31">
        <v>27</v>
      </c>
      <c r="L244" s="32">
        <f t="shared" si="192"/>
        <v>45</v>
      </c>
      <c r="M244" s="31">
        <v>3</v>
      </c>
      <c r="N244" s="61">
        <f t="shared" si="193"/>
        <v>5</v>
      </c>
      <c r="O244" s="31">
        <v>4</v>
      </c>
      <c r="P244" s="32">
        <f t="shared" si="194"/>
        <v>6.666666666666667</v>
      </c>
      <c r="Q244" s="34">
        <v>13</v>
      </c>
      <c r="R244" s="32">
        <f t="shared" si="195"/>
        <v>21.666666666666668</v>
      </c>
      <c r="S244" s="82">
        <v>2</v>
      </c>
      <c r="T244" s="37">
        <f t="shared" si="196"/>
        <v>3.3333333333333335</v>
      </c>
      <c r="U244" s="203"/>
      <c r="V244" s="825"/>
    </row>
    <row r="245" spans="1:22">
      <c r="A245" s="88" t="s">
        <v>639</v>
      </c>
      <c r="B245" s="40">
        <v>61</v>
      </c>
      <c r="C245" s="44">
        <v>0</v>
      </c>
      <c r="D245" s="42">
        <f t="shared" si="190"/>
        <v>0</v>
      </c>
      <c r="E245" s="44">
        <v>6</v>
      </c>
      <c r="F245" s="42">
        <f t="shared" si="191"/>
        <v>9.8360655737704921</v>
      </c>
      <c r="G245" s="44">
        <v>0</v>
      </c>
      <c r="H245" s="42">
        <f t="shared" si="197"/>
        <v>0</v>
      </c>
      <c r="I245" s="44">
        <v>0</v>
      </c>
      <c r="J245" s="42">
        <f t="shared" si="198"/>
        <v>0</v>
      </c>
      <c r="K245" s="44">
        <v>29</v>
      </c>
      <c r="L245" s="42">
        <f t="shared" si="192"/>
        <v>47.540983606557376</v>
      </c>
      <c r="M245" s="41">
        <v>4</v>
      </c>
      <c r="N245" s="62">
        <f t="shared" si="193"/>
        <v>6.557377049180328</v>
      </c>
      <c r="O245" s="41">
        <v>5</v>
      </c>
      <c r="P245" s="42">
        <f t="shared" si="194"/>
        <v>8.1967213114754092</v>
      </c>
      <c r="Q245" s="44">
        <v>17</v>
      </c>
      <c r="R245" s="42">
        <f t="shared" si="195"/>
        <v>27.868852459016392</v>
      </c>
      <c r="S245" s="84">
        <v>0</v>
      </c>
      <c r="T245" s="85">
        <f t="shared" si="196"/>
        <v>0</v>
      </c>
      <c r="U245" s="203"/>
      <c r="V245" s="825"/>
    </row>
    <row r="246" spans="1:22">
      <c r="A246" s="660" t="s">
        <v>689</v>
      </c>
      <c r="B246" s="183">
        <v>142</v>
      </c>
      <c r="C246" s="174">
        <v>3</v>
      </c>
      <c r="D246" s="155">
        <f t="shared" si="190"/>
        <v>2.112676056338028</v>
      </c>
      <c r="E246" s="174">
        <v>16</v>
      </c>
      <c r="F246" s="155">
        <f t="shared" si="191"/>
        <v>11.267605633802818</v>
      </c>
      <c r="G246" s="174">
        <v>0</v>
      </c>
      <c r="H246" s="155">
        <f t="shared" si="197"/>
        <v>0</v>
      </c>
      <c r="I246" s="174">
        <v>0</v>
      </c>
      <c r="J246" s="155">
        <f t="shared" si="198"/>
        <v>0</v>
      </c>
      <c r="K246" s="174">
        <v>92</v>
      </c>
      <c r="L246" s="155">
        <f t="shared" si="192"/>
        <v>64.788732394366207</v>
      </c>
      <c r="M246" s="104">
        <v>4</v>
      </c>
      <c r="N246" s="656">
        <f t="shared" si="193"/>
        <v>2.8169014084507045</v>
      </c>
      <c r="O246" s="104">
        <v>2</v>
      </c>
      <c r="P246" s="155">
        <f t="shared" si="194"/>
        <v>1.4084507042253522</v>
      </c>
      <c r="Q246" s="174">
        <v>24</v>
      </c>
      <c r="R246" s="155">
        <f t="shared" si="195"/>
        <v>16.901408450704224</v>
      </c>
      <c r="S246" s="118">
        <v>1</v>
      </c>
      <c r="T246" s="657">
        <f t="shared" si="196"/>
        <v>0.70422535211267612</v>
      </c>
      <c r="U246" s="203"/>
      <c r="V246" s="825"/>
    </row>
    <row r="247" spans="1:22">
      <c r="A247" s="50" t="s">
        <v>707</v>
      </c>
      <c r="B247" s="147">
        <v>67</v>
      </c>
      <c r="C247" s="31">
        <v>1</v>
      </c>
      <c r="D247" s="32">
        <f t="shared" si="190"/>
        <v>1.4925373134328357</v>
      </c>
      <c r="E247" s="31">
        <v>11</v>
      </c>
      <c r="F247" s="32">
        <f t="shared" si="191"/>
        <v>16.417910447761194</v>
      </c>
      <c r="G247" s="31">
        <v>0</v>
      </c>
      <c r="H247" s="32">
        <f t="shared" si="197"/>
        <v>0</v>
      </c>
      <c r="I247" s="31">
        <v>0</v>
      </c>
      <c r="J247" s="32">
        <f t="shared" si="198"/>
        <v>0</v>
      </c>
      <c r="K247" s="31">
        <v>32</v>
      </c>
      <c r="L247" s="32">
        <f t="shared" si="192"/>
        <v>47.761194029850742</v>
      </c>
      <c r="M247" s="31">
        <v>3</v>
      </c>
      <c r="N247" s="32">
        <f t="shared" si="193"/>
        <v>4.4776119402985071</v>
      </c>
      <c r="O247" s="31">
        <v>3</v>
      </c>
      <c r="P247" s="32">
        <f t="shared" si="194"/>
        <v>4.4776119402985071</v>
      </c>
      <c r="Q247" s="31">
        <v>13</v>
      </c>
      <c r="R247" s="32">
        <f t="shared" si="195"/>
        <v>19.402985074626866</v>
      </c>
      <c r="S247" s="82">
        <v>4</v>
      </c>
      <c r="T247" s="102">
        <f t="shared" si="196"/>
        <v>5.9701492537313428</v>
      </c>
      <c r="U247" s="203"/>
      <c r="V247" s="825"/>
    </row>
    <row r="248" spans="1:22">
      <c r="A248" s="50" t="s">
        <v>708</v>
      </c>
      <c r="B248" s="147">
        <v>55</v>
      </c>
      <c r="C248" s="34">
        <v>0</v>
      </c>
      <c r="D248" s="32">
        <f t="shared" si="190"/>
        <v>0</v>
      </c>
      <c r="E248" s="34">
        <v>12</v>
      </c>
      <c r="F248" s="32">
        <f t="shared" si="191"/>
        <v>21.818181818181817</v>
      </c>
      <c r="G248" s="34">
        <v>0</v>
      </c>
      <c r="H248" s="32">
        <f t="shared" si="197"/>
        <v>0</v>
      </c>
      <c r="I248" s="34">
        <v>0</v>
      </c>
      <c r="J248" s="32">
        <f t="shared" si="198"/>
        <v>0</v>
      </c>
      <c r="K248" s="34">
        <v>25</v>
      </c>
      <c r="L248" s="32">
        <f t="shared" si="192"/>
        <v>45.454545454545453</v>
      </c>
      <c r="M248" s="31">
        <v>6</v>
      </c>
      <c r="N248" s="61">
        <f t="shared" si="193"/>
        <v>10.909090909090908</v>
      </c>
      <c r="O248" s="31">
        <v>2</v>
      </c>
      <c r="P248" s="32">
        <f t="shared" si="194"/>
        <v>3.6363636363636362</v>
      </c>
      <c r="Q248" s="34">
        <v>10</v>
      </c>
      <c r="R248" s="32">
        <f t="shared" si="195"/>
        <v>18.181818181818183</v>
      </c>
      <c r="S248" s="82">
        <v>0</v>
      </c>
      <c r="T248" s="37">
        <f t="shared" si="196"/>
        <v>0</v>
      </c>
      <c r="U248" s="203"/>
      <c r="V248" s="825"/>
    </row>
    <row r="249" spans="1:22">
      <c r="A249" s="51" t="s">
        <v>709</v>
      </c>
      <c r="B249" s="153">
        <v>64</v>
      </c>
      <c r="C249" s="1674">
        <v>0</v>
      </c>
      <c r="D249" s="42">
        <f t="shared" ref="D249:D261" si="199">SUM(C249/B249)*100</f>
        <v>0</v>
      </c>
      <c r="E249" s="1674">
        <v>12</v>
      </c>
      <c r="F249" s="42">
        <f t="shared" ref="F249:F261" si="200">SUM(E249/B249)*100</f>
        <v>18.75</v>
      </c>
      <c r="G249" s="1674">
        <v>0</v>
      </c>
      <c r="H249" s="42">
        <f t="shared" ref="H249:H261" si="201">(G249/B249)*100</f>
        <v>0</v>
      </c>
      <c r="I249" s="1674">
        <v>0</v>
      </c>
      <c r="J249" s="42">
        <f t="shared" ref="J249:J261" si="202">(I249/B249)*100</f>
        <v>0</v>
      </c>
      <c r="K249" s="1674">
        <v>31</v>
      </c>
      <c r="L249" s="42">
        <f t="shared" ref="L249:L261" si="203">SUM(K249/B249)*100</f>
        <v>48.4375</v>
      </c>
      <c r="M249" s="41">
        <v>5</v>
      </c>
      <c r="N249" s="1673">
        <f t="shared" ref="N249:N261" si="204">SUM(M249/B249)*100</f>
        <v>7.8125</v>
      </c>
      <c r="O249" s="41">
        <v>5</v>
      </c>
      <c r="P249" s="42">
        <f t="shared" ref="P249:P261" si="205">SUM(O249/B249)*100</f>
        <v>7.8125</v>
      </c>
      <c r="Q249" s="1674">
        <v>11</v>
      </c>
      <c r="R249" s="42">
        <f t="shared" ref="R249:R261" si="206">SUM(Q249/B249)*100</f>
        <v>17.1875</v>
      </c>
      <c r="S249" s="84">
        <v>0</v>
      </c>
      <c r="T249" s="85">
        <f t="shared" ref="T249:T261" si="207">SUM(S249/B249)*100</f>
        <v>0</v>
      </c>
      <c r="U249" s="203"/>
      <c r="V249" s="825"/>
    </row>
    <row r="250" spans="1:22">
      <c r="A250" s="660" t="s">
        <v>725</v>
      </c>
      <c r="B250" s="183">
        <v>161</v>
      </c>
      <c r="C250" s="1908">
        <v>1</v>
      </c>
      <c r="D250" s="155">
        <f t="shared" si="199"/>
        <v>0.6211180124223602</v>
      </c>
      <c r="E250" s="1908">
        <v>27</v>
      </c>
      <c r="F250" s="155">
        <f t="shared" si="200"/>
        <v>16.770186335403729</v>
      </c>
      <c r="G250" s="1908">
        <v>0</v>
      </c>
      <c r="H250" s="155">
        <f t="shared" si="201"/>
        <v>0</v>
      </c>
      <c r="I250" s="1908">
        <v>0</v>
      </c>
      <c r="J250" s="155">
        <f t="shared" si="202"/>
        <v>0</v>
      </c>
      <c r="K250" s="1908">
        <v>80</v>
      </c>
      <c r="L250" s="155">
        <f t="shared" si="203"/>
        <v>49.689440993788821</v>
      </c>
      <c r="M250" s="104">
        <v>8</v>
      </c>
      <c r="N250" s="1900">
        <f t="shared" si="204"/>
        <v>4.9689440993788816</v>
      </c>
      <c r="O250" s="104">
        <v>5</v>
      </c>
      <c r="P250" s="155">
        <f t="shared" si="205"/>
        <v>3.1055900621118013</v>
      </c>
      <c r="Q250" s="1908">
        <v>40</v>
      </c>
      <c r="R250" s="155">
        <f t="shared" si="206"/>
        <v>24.844720496894411</v>
      </c>
      <c r="S250" s="118">
        <v>0</v>
      </c>
      <c r="T250" s="657">
        <f t="shared" si="207"/>
        <v>0</v>
      </c>
      <c r="U250" s="203"/>
      <c r="V250" s="825"/>
    </row>
    <row r="251" spans="1:22">
      <c r="A251" s="50" t="s">
        <v>726</v>
      </c>
      <c r="B251" s="147">
        <v>75</v>
      </c>
      <c r="C251" s="31">
        <v>2</v>
      </c>
      <c r="D251" s="32">
        <f t="shared" si="199"/>
        <v>2.666666666666667</v>
      </c>
      <c r="E251" s="31">
        <v>12</v>
      </c>
      <c r="F251" s="32">
        <f t="shared" si="200"/>
        <v>16</v>
      </c>
      <c r="G251" s="31">
        <v>0</v>
      </c>
      <c r="H251" s="32">
        <f t="shared" si="201"/>
        <v>0</v>
      </c>
      <c r="I251" s="31">
        <v>0</v>
      </c>
      <c r="J251" s="32">
        <f t="shared" si="202"/>
        <v>0</v>
      </c>
      <c r="K251" s="31">
        <v>43</v>
      </c>
      <c r="L251" s="32">
        <f t="shared" si="203"/>
        <v>57.333333333333336</v>
      </c>
      <c r="M251" s="31">
        <v>3</v>
      </c>
      <c r="N251" s="32">
        <f t="shared" si="204"/>
        <v>4</v>
      </c>
      <c r="O251" s="31">
        <v>2</v>
      </c>
      <c r="P251" s="32">
        <f t="shared" si="205"/>
        <v>2.666666666666667</v>
      </c>
      <c r="Q251" s="31">
        <v>13</v>
      </c>
      <c r="R251" s="32">
        <f t="shared" si="206"/>
        <v>17.333333333333336</v>
      </c>
      <c r="S251" s="82">
        <v>0</v>
      </c>
      <c r="T251" s="102">
        <f t="shared" si="207"/>
        <v>0</v>
      </c>
      <c r="U251" s="203"/>
      <c r="V251" s="825"/>
    </row>
    <row r="252" spans="1:22" ht="13.5" customHeight="1">
      <c r="A252" s="50" t="s">
        <v>727</v>
      </c>
      <c r="B252" s="147">
        <v>59</v>
      </c>
      <c r="C252" s="1910">
        <v>0</v>
      </c>
      <c r="D252" s="32">
        <f t="shared" si="199"/>
        <v>0</v>
      </c>
      <c r="E252" s="1910">
        <v>8</v>
      </c>
      <c r="F252" s="32">
        <f t="shared" si="200"/>
        <v>13.559322033898304</v>
      </c>
      <c r="G252" s="1910">
        <v>0</v>
      </c>
      <c r="H252" s="32">
        <f t="shared" si="201"/>
        <v>0</v>
      </c>
      <c r="I252" s="1910">
        <v>0</v>
      </c>
      <c r="J252" s="32">
        <f t="shared" si="202"/>
        <v>0</v>
      </c>
      <c r="K252" s="1910">
        <v>29</v>
      </c>
      <c r="L252" s="32">
        <f t="shared" si="203"/>
        <v>49.152542372881356</v>
      </c>
      <c r="M252" s="31">
        <v>3</v>
      </c>
      <c r="N252" s="1898">
        <f t="shared" si="204"/>
        <v>5.0847457627118651</v>
      </c>
      <c r="O252" s="31">
        <v>4</v>
      </c>
      <c r="P252" s="32">
        <f t="shared" si="205"/>
        <v>6.7796610169491522</v>
      </c>
      <c r="Q252" s="1910">
        <v>15</v>
      </c>
      <c r="R252" s="32">
        <f t="shared" si="206"/>
        <v>25.423728813559322</v>
      </c>
      <c r="S252" s="82">
        <v>0</v>
      </c>
      <c r="T252" s="1911">
        <f t="shared" si="207"/>
        <v>0</v>
      </c>
    </row>
    <row r="253" spans="1:22" ht="13.5" customHeight="1">
      <c r="A253" s="51" t="s">
        <v>728</v>
      </c>
      <c r="B253" s="153">
        <v>78</v>
      </c>
      <c r="C253" s="1975">
        <v>1</v>
      </c>
      <c r="D253" s="42">
        <f t="shared" si="199"/>
        <v>1.2820512820512819</v>
      </c>
      <c r="E253" s="1975">
        <v>17</v>
      </c>
      <c r="F253" s="42">
        <f t="shared" si="200"/>
        <v>21.794871794871796</v>
      </c>
      <c r="G253" s="1975">
        <v>0</v>
      </c>
      <c r="H253" s="42">
        <f t="shared" si="201"/>
        <v>0</v>
      </c>
      <c r="I253" s="1975">
        <v>0</v>
      </c>
      <c r="J253" s="42">
        <f t="shared" si="202"/>
        <v>0</v>
      </c>
      <c r="K253" s="1975">
        <v>38</v>
      </c>
      <c r="L253" s="42">
        <f t="shared" si="203"/>
        <v>48.717948717948715</v>
      </c>
      <c r="M253" s="41">
        <v>3</v>
      </c>
      <c r="N253" s="1963">
        <f t="shared" si="204"/>
        <v>3.8461538461538463</v>
      </c>
      <c r="O253" s="41">
        <v>3</v>
      </c>
      <c r="P253" s="42">
        <f t="shared" si="205"/>
        <v>3.8461538461538463</v>
      </c>
      <c r="Q253" s="1975">
        <v>16</v>
      </c>
      <c r="R253" s="42">
        <f t="shared" si="206"/>
        <v>20.512820512820511</v>
      </c>
      <c r="S253" s="84">
        <v>0</v>
      </c>
      <c r="T253" s="1976">
        <f t="shared" si="207"/>
        <v>0</v>
      </c>
    </row>
    <row r="254" spans="1:22" ht="13.5" customHeight="1">
      <c r="A254" s="660" t="s">
        <v>765</v>
      </c>
      <c r="B254" s="183">
        <v>150</v>
      </c>
      <c r="C254" s="2013">
        <v>3</v>
      </c>
      <c r="D254" s="155">
        <f t="shared" si="199"/>
        <v>2</v>
      </c>
      <c r="E254" s="2013">
        <v>26</v>
      </c>
      <c r="F254" s="155">
        <f t="shared" si="200"/>
        <v>17.333333333333336</v>
      </c>
      <c r="G254" s="2013">
        <v>0</v>
      </c>
      <c r="H254" s="155">
        <f t="shared" si="201"/>
        <v>0</v>
      </c>
      <c r="I254" s="2013">
        <v>0</v>
      </c>
      <c r="J254" s="155">
        <f t="shared" si="202"/>
        <v>0</v>
      </c>
      <c r="K254" s="2013">
        <v>81</v>
      </c>
      <c r="L254" s="155">
        <f t="shared" si="203"/>
        <v>54</v>
      </c>
      <c r="M254" s="104">
        <v>8</v>
      </c>
      <c r="N254" s="2008">
        <f t="shared" si="204"/>
        <v>5.3333333333333339</v>
      </c>
      <c r="O254" s="104">
        <v>6</v>
      </c>
      <c r="P254" s="155">
        <f t="shared" si="205"/>
        <v>4</v>
      </c>
      <c r="Q254" s="2013">
        <v>26</v>
      </c>
      <c r="R254" s="155">
        <f t="shared" si="206"/>
        <v>17.333333333333336</v>
      </c>
      <c r="S254" s="118">
        <v>0</v>
      </c>
      <c r="T254" s="657">
        <f t="shared" si="207"/>
        <v>0</v>
      </c>
    </row>
    <row r="255" spans="1:22" ht="13.5" customHeight="1">
      <c r="A255" s="50" t="s">
        <v>769</v>
      </c>
      <c r="B255" s="147">
        <v>61</v>
      </c>
      <c r="C255" s="31">
        <v>1</v>
      </c>
      <c r="D255" s="32">
        <f t="shared" si="199"/>
        <v>1.639344262295082</v>
      </c>
      <c r="E255" s="31">
        <v>9</v>
      </c>
      <c r="F255" s="32">
        <f t="shared" si="200"/>
        <v>14.754098360655737</v>
      </c>
      <c r="G255" s="31">
        <v>0</v>
      </c>
      <c r="H255" s="32">
        <f t="shared" si="201"/>
        <v>0</v>
      </c>
      <c r="I255" s="31">
        <v>0</v>
      </c>
      <c r="J255" s="32">
        <f t="shared" si="202"/>
        <v>0</v>
      </c>
      <c r="K255" s="31">
        <v>34</v>
      </c>
      <c r="L255" s="32">
        <f t="shared" si="203"/>
        <v>55.737704918032783</v>
      </c>
      <c r="M255" s="31">
        <v>0</v>
      </c>
      <c r="N255" s="32">
        <f t="shared" si="204"/>
        <v>0</v>
      </c>
      <c r="O255" s="31">
        <v>2</v>
      </c>
      <c r="P255" s="32">
        <f t="shared" si="205"/>
        <v>3.278688524590164</v>
      </c>
      <c r="Q255" s="31">
        <v>15</v>
      </c>
      <c r="R255" s="32">
        <f t="shared" si="206"/>
        <v>24.590163934426229</v>
      </c>
      <c r="S255" s="82">
        <v>0</v>
      </c>
      <c r="T255" s="102">
        <f t="shared" si="207"/>
        <v>0</v>
      </c>
    </row>
    <row r="256" spans="1:22" ht="13.5" customHeight="1">
      <c r="A256" s="50" t="s">
        <v>755</v>
      </c>
      <c r="B256" s="147">
        <v>41</v>
      </c>
      <c r="C256" s="2042">
        <v>0</v>
      </c>
      <c r="D256" s="32">
        <f t="shared" si="199"/>
        <v>0</v>
      </c>
      <c r="E256" s="2042">
        <v>2</v>
      </c>
      <c r="F256" s="32">
        <f t="shared" si="200"/>
        <v>4.8780487804878048</v>
      </c>
      <c r="G256" s="2042">
        <v>0</v>
      </c>
      <c r="H256" s="32">
        <f t="shared" si="201"/>
        <v>0</v>
      </c>
      <c r="I256" s="2042">
        <v>0</v>
      </c>
      <c r="J256" s="32">
        <f t="shared" si="202"/>
        <v>0</v>
      </c>
      <c r="K256" s="2042">
        <v>23</v>
      </c>
      <c r="L256" s="32">
        <f t="shared" si="203"/>
        <v>56.09756097560976</v>
      </c>
      <c r="M256" s="31">
        <v>5</v>
      </c>
      <c r="N256" s="2038">
        <f t="shared" si="204"/>
        <v>12.195121951219512</v>
      </c>
      <c r="O256" s="31">
        <v>4</v>
      </c>
      <c r="P256" s="32">
        <f t="shared" si="205"/>
        <v>9.7560975609756095</v>
      </c>
      <c r="Q256" s="2042">
        <v>7</v>
      </c>
      <c r="R256" s="32">
        <f t="shared" si="206"/>
        <v>17.073170731707318</v>
      </c>
      <c r="S256" s="82">
        <v>0</v>
      </c>
      <c r="T256" s="2043">
        <f t="shared" si="207"/>
        <v>0</v>
      </c>
    </row>
    <row r="257" spans="1:23" ht="13.5" customHeight="1">
      <c r="A257" s="51" t="s">
        <v>770</v>
      </c>
      <c r="B257" s="153">
        <v>72</v>
      </c>
      <c r="C257" s="2090">
        <v>1</v>
      </c>
      <c r="D257" s="42">
        <f t="shared" si="199"/>
        <v>1.3888888888888888</v>
      </c>
      <c r="E257" s="2090">
        <v>14</v>
      </c>
      <c r="F257" s="42">
        <f t="shared" si="200"/>
        <v>19.444444444444446</v>
      </c>
      <c r="G257" s="2090">
        <v>0</v>
      </c>
      <c r="H257" s="42">
        <f t="shared" si="201"/>
        <v>0</v>
      </c>
      <c r="I257" s="2090">
        <v>0</v>
      </c>
      <c r="J257" s="42">
        <f t="shared" si="202"/>
        <v>0</v>
      </c>
      <c r="K257" s="2090">
        <v>36</v>
      </c>
      <c r="L257" s="42">
        <f t="shared" si="203"/>
        <v>50</v>
      </c>
      <c r="M257" s="41">
        <v>0</v>
      </c>
      <c r="N257" s="2080">
        <f t="shared" si="204"/>
        <v>0</v>
      </c>
      <c r="O257" s="41">
        <v>5</v>
      </c>
      <c r="P257" s="42">
        <f t="shared" si="205"/>
        <v>6.9444444444444446</v>
      </c>
      <c r="Q257" s="2090">
        <v>16</v>
      </c>
      <c r="R257" s="42">
        <f t="shared" si="206"/>
        <v>22.222222222222221</v>
      </c>
      <c r="S257" s="84">
        <v>0</v>
      </c>
      <c r="T257" s="2091">
        <f t="shared" si="207"/>
        <v>0</v>
      </c>
    </row>
    <row r="258" spans="1:23" ht="13.5" customHeight="1">
      <c r="A258" s="50" t="s">
        <v>792</v>
      </c>
      <c r="B258" s="147">
        <v>137</v>
      </c>
      <c r="C258" s="2088">
        <v>1</v>
      </c>
      <c r="D258" s="32">
        <f t="shared" si="199"/>
        <v>0.72992700729927007</v>
      </c>
      <c r="E258" s="2088">
        <v>25</v>
      </c>
      <c r="F258" s="32">
        <f t="shared" si="200"/>
        <v>18.248175182481752</v>
      </c>
      <c r="G258" s="2088">
        <v>0</v>
      </c>
      <c r="H258" s="32">
        <f t="shared" si="201"/>
        <v>0</v>
      </c>
      <c r="I258" s="2088">
        <v>0</v>
      </c>
      <c r="J258" s="32">
        <f t="shared" si="202"/>
        <v>0</v>
      </c>
      <c r="K258" s="2088">
        <v>64</v>
      </c>
      <c r="L258" s="32">
        <f t="shared" si="203"/>
        <v>46.715328467153284</v>
      </c>
      <c r="M258" s="31">
        <v>9</v>
      </c>
      <c r="N258" s="2079">
        <f t="shared" si="204"/>
        <v>6.5693430656934311</v>
      </c>
      <c r="O258" s="31">
        <v>5</v>
      </c>
      <c r="P258" s="32">
        <f t="shared" si="205"/>
        <v>3.6496350364963499</v>
      </c>
      <c r="Q258" s="2088">
        <v>33</v>
      </c>
      <c r="R258" s="32">
        <f t="shared" si="206"/>
        <v>24.087591240875913</v>
      </c>
      <c r="S258" s="82">
        <v>0</v>
      </c>
      <c r="T258" s="2092">
        <f t="shared" si="207"/>
        <v>0</v>
      </c>
    </row>
    <row r="259" spans="1:23" ht="13.5" customHeight="1">
      <c r="A259" s="50" t="s">
        <v>798</v>
      </c>
      <c r="B259" s="147">
        <v>52</v>
      </c>
      <c r="C259" s="2115">
        <v>1</v>
      </c>
      <c r="D259" s="32">
        <f t="shared" si="199"/>
        <v>1.9230769230769231</v>
      </c>
      <c r="E259" s="2115">
        <v>7</v>
      </c>
      <c r="F259" s="32">
        <f t="shared" si="200"/>
        <v>13.461538461538462</v>
      </c>
      <c r="G259" s="2115">
        <v>0</v>
      </c>
      <c r="H259" s="32">
        <f t="shared" si="201"/>
        <v>0</v>
      </c>
      <c r="I259" s="2115">
        <v>0</v>
      </c>
      <c r="J259" s="32">
        <f t="shared" si="202"/>
        <v>0</v>
      </c>
      <c r="K259" s="2115">
        <v>29</v>
      </c>
      <c r="L259" s="32">
        <f t="shared" si="203"/>
        <v>55.769230769230774</v>
      </c>
      <c r="M259" s="31">
        <v>4</v>
      </c>
      <c r="N259" s="2111">
        <f t="shared" si="204"/>
        <v>7.6923076923076925</v>
      </c>
      <c r="O259" s="31">
        <v>2</v>
      </c>
      <c r="P259" s="32">
        <f t="shared" si="205"/>
        <v>3.8461538461538463</v>
      </c>
      <c r="Q259" s="2115">
        <v>9</v>
      </c>
      <c r="R259" s="32">
        <f t="shared" si="206"/>
        <v>17.307692307692307</v>
      </c>
      <c r="S259" s="82">
        <v>0</v>
      </c>
      <c r="T259" s="2116">
        <f t="shared" si="207"/>
        <v>0</v>
      </c>
    </row>
    <row r="260" spans="1:23" ht="13.5" customHeight="1">
      <c r="A260" s="89" t="s">
        <v>787</v>
      </c>
      <c r="B260" s="147">
        <v>42</v>
      </c>
      <c r="C260" s="2170">
        <v>0</v>
      </c>
      <c r="D260" s="32">
        <f t="shared" si="199"/>
        <v>0</v>
      </c>
      <c r="E260" s="2170">
        <v>8</v>
      </c>
      <c r="F260" s="32">
        <f t="shared" si="200"/>
        <v>19.047619047619047</v>
      </c>
      <c r="G260" s="2170">
        <v>0</v>
      </c>
      <c r="H260" s="32">
        <f t="shared" si="201"/>
        <v>0</v>
      </c>
      <c r="I260" s="31">
        <v>0</v>
      </c>
      <c r="J260" s="32">
        <f t="shared" si="202"/>
        <v>0</v>
      </c>
      <c r="K260" s="2170">
        <v>24</v>
      </c>
      <c r="L260" s="32">
        <f t="shared" si="203"/>
        <v>57.142857142857139</v>
      </c>
      <c r="M260" s="31">
        <v>0</v>
      </c>
      <c r="N260" s="2168">
        <f t="shared" si="204"/>
        <v>0</v>
      </c>
      <c r="O260" s="31">
        <v>2</v>
      </c>
      <c r="P260" s="32">
        <f t="shared" si="205"/>
        <v>4.7619047619047619</v>
      </c>
      <c r="Q260" s="2170">
        <v>8</v>
      </c>
      <c r="R260" s="32">
        <f t="shared" si="206"/>
        <v>19.047619047619047</v>
      </c>
      <c r="S260" s="82">
        <v>0</v>
      </c>
      <c r="T260" s="2171">
        <f t="shared" si="207"/>
        <v>0</v>
      </c>
    </row>
    <row r="261" spans="1:23" ht="13.5" customHeight="1">
      <c r="A261" s="51" t="s">
        <v>799</v>
      </c>
      <c r="B261" s="153">
        <v>71</v>
      </c>
      <c r="C261" s="2329">
        <v>2</v>
      </c>
      <c r="D261" s="42">
        <f t="shared" si="199"/>
        <v>2.8169014084507045</v>
      </c>
      <c r="E261" s="2329">
        <v>11</v>
      </c>
      <c r="F261" s="42">
        <f t="shared" si="200"/>
        <v>15.492957746478872</v>
      </c>
      <c r="G261" s="2329">
        <v>0</v>
      </c>
      <c r="H261" s="42">
        <f t="shared" si="201"/>
        <v>0</v>
      </c>
      <c r="I261" s="2329">
        <v>0</v>
      </c>
      <c r="J261" s="42">
        <f t="shared" si="202"/>
        <v>0</v>
      </c>
      <c r="K261" s="2329">
        <v>35</v>
      </c>
      <c r="L261" s="42">
        <f t="shared" si="203"/>
        <v>49.295774647887328</v>
      </c>
      <c r="M261" s="41">
        <v>5</v>
      </c>
      <c r="N261" s="2324">
        <f t="shared" si="204"/>
        <v>7.042253521126761</v>
      </c>
      <c r="O261" s="41">
        <v>3</v>
      </c>
      <c r="P261" s="42">
        <f t="shared" si="205"/>
        <v>4.225352112676056</v>
      </c>
      <c r="Q261" s="2329">
        <v>15</v>
      </c>
      <c r="R261" s="42">
        <f t="shared" si="206"/>
        <v>21.12676056338028</v>
      </c>
      <c r="S261" s="84">
        <v>0</v>
      </c>
      <c r="T261" s="2328">
        <f t="shared" si="207"/>
        <v>0</v>
      </c>
    </row>
    <row r="262" spans="1:23" ht="13.5" customHeight="1">
      <c r="A262" s="50" t="s">
        <v>825</v>
      </c>
      <c r="B262" s="147">
        <v>114</v>
      </c>
      <c r="C262" s="2444">
        <v>2</v>
      </c>
      <c r="D262" s="32">
        <f t="shared" ref="D262" si="208">SUM(C262/B262)*100</f>
        <v>1.7543859649122806</v>
      </c>
      <c r="E262" s="2444">
        <v>19</v>
      </c>
      <c r="F262" s="32">
        <f t="shared" ref="F262" si="209">SUM(E262/B262)*100</f>
        <v>16.666666666666664</v>
      </c>
      <c r="G262" s="2444">
        <v>0</v>
      </c>
      <c r="H262" s="32">
        <f t="shared" ref="H262" si="210">(G262/B262)*100</f>
        <v>0</v>
      </c>
      <c r="I262" s="2444">
        <v>0</v>
      </c>
      <c r="J262" s="32">
        <f t="shared" ref="J262" si="211">(I262/B262)*100</f>
        <v>0</v>
      </c>
      <c r="K262" s="2444">
        <v>61</v>
      </c>
      <c r="L262" s="32">
        <f t="shared" ref="L262" si="212">SUM(K262/B262)*100</f>
        <v>53.508771929824562</v>
      </c>
      <c r="M262" s="31">
        <v>7</v>
      </c>
      <c r="N262" s="2438">
        <f t="shared" ref="N262" si="213">SUM(M262/B262)*100</f>
        <v>6.140350877192982</v>
      </c>
      <c r="O262" s="31">
        <v>1</v>
      </c>
      <c r="P262" s="32">
        <f t="shared" ref="P262" si="214">SUM(O262/B262)*100</f>
        <v>0.8771929824561403</v>
      </c>
      <c r="Q262" s="2444">
        <v>24</v>
      </c>
      <c r="R262" s="32">
        <f t="shared" ref="R262" si="215">SUM(Q262/B262)*100</f>
        <v>21.052631578947366</v>
      </c>
      <c r="S262" s="82">
        <v>0</v>
      </c>
      <c r="T262" s="2445">
        <f t="shared" ref="T262" si="216">SUM(S262/B262)*100</f>
        <v>0</v>
      </c>
    </row>
    <row r="263" spans="1:23">
      <c r="A263" s="89" t="s">
        <v>829</v>
      </c>
      <c r="B263" s="147">
        <v>58</v>
      </c>
      <c r="C263" s="31">
        <v>3</v>
      </c>
      <c r="D263" s="32">
        <f t="shared" ref="D263:D267" si="217">SUM(C263/B263)*100</f>
        <v>5.1724137931034484</v>
      </c>
      <c r="E263" s="31">
        <v>15</v>
      </c>
      <c r="F263" s="32">
        <f t="shared" ref="F263:F267" si="218">SUM(E263/B263)*100</f>
        <v>25.862068965517242</v>
      </c>
      <c r="G263" s="31">
        <v>0</v>
      </c>
      <c r="H263" s="32">
        <f t="shared" ref="H263:H267" si="219">(G263/B263)*100</f>
        <v>0</v>
      </c>
      <c r="I263" s="2492">
        <v>0</v>
      </c>
      <c r="J263" s="32">
        <f t="shared" ref="J263:J267" si="220">(I263/B263)*100</f>
        <v>0</v>
      </c>
      <c r="K263" s="31">
        <v>21</v>
      </c>
      <c r="L263" s="32">
        <f t="shared" ref="L263:L267" si="221">SUM(K263/B263)*100</f>
        <v>36.206896551724135</v>
      </c>
      <c r="M263" s="31">
        <v>3</v>
      </c>
      <c r="N263" s="32">
        <f t="shared" ref="N263:N267" si="222">SUM(M263/B263)*100</f>
        <v>5.1724137931034484</v>
      </c>
      <c r="O263" s="31">
        <v>1</v>
      </c>
      <c r="P263" s="32">
        <f t="shared" ref="P263:P267" si="223">SUM(O263/B263)*100</f>
        <v>1.7241379310344827</v>
      </c>
      <c r="Q263" s="31">
        <v>25</v>
      </c>
      <c r="R263" s="32">
        <f t="shared" ref="R263:R267" si="224">SUM(Q263/B263)*100</f>
        <v>43.103448275862064</v>
      </c>
      <c r="S263" s="82">
        <v>0</v>
      </c>
      <c r="T263" s="102">
        <f t="shared" ref="T263:T267" si="225">SUM(S263/B263)*100</f>
        <v>0</v>
      </c>
    </row>
    <row r="264" spans="1:23">
      <c r="A264" s="89" t="s">
        <v>844</v>
      </c>
      <c r="B264" s="147">
        <v>40</v>
      </c>
      <c r="C264" s="2492">
        <v>1</v>
      </c>
      <c r="D264" s="32">
        <f t="shared" si="217"/>
        <v>2.5</v>
      </c>
      <c r="E264" s="2492">
        <v>7</v>
      </c>
      <c r="F264" s="32">
        <f t="shared" si="218"/>
        <v>17.5</v>
      </c>
      <c r="G264" s="31">
        <v>0</v>
      </c>
      <c r="H264" s="32">
        <f t="shared" si="219"/>
        <v>0</v>
      </c>
      <c r="I264" s="31">
        <v>0</v>
      </c>
      <c r="J264" s="32">
        <f t="shared" si="220"/>
        <v>0</v>
      </c>
      <c r="K264" s="31">
        <v>18</v>
      </c>
      <c r="L264" s="32">
        <f t="shared" si="221"/>
        <v>45</v>
      </c>
      <c r="M264" s="31">
        <v>1</v>
      </c>
      <c r="N264" s="32">
        <f t="shared" si="222"/>
        <v>2.5</v>
      </c>
      <c r="O264" s="31">
        <v>3</v>
      </c>
      <c r="P264" s="32">
        <f t="shared" si="223"/>
        <v>7.5</v>
      </c>
      <c r="Q264" s="31">
        <v>10</v>
      </c>
      <c r="R264" s="32">
        <f t="shared" si="224"/>
        <v>25</v>
      </c>
      <c r="S264" s="82">
        <v>0</v>
      </c>
      <c r="T264" s="2493">
        <f t="shared" si="225"/>
        <v>0</v>
      </c>
    </row>
    <row r="265" spans="1:23">
      <c r="A265" s="88" t="s">
        <v>845</v>
      </c>
      <c r="B265" s="153">
        <v>70</v>
      </c>
      <c r="C265" s="2676">
        <v>1</v>
      </c>
      <c r="D265" s="2692">
        <f t="shared" si="217"/>
        <v>1.4285714285714286</v>
      </c>
      <c r="E265" s="2676">
        <v>18</v>
      </c>
      <c r="F265" s="2692">
        <f t="shared" si="218"/>
        <v>25.714285714285712</v>
      </c>
      <c r="G265" s="41">
        <v>0</v>
      </c>
      <c r="H265" s="2692">
        <f t="shared" si="219"/>
        <v>0</v>
      </c>
      <c r="I265" s="41">
        <v>0</v>
      </c>
      <c r="J265" s="2692">
        <f t="shared" si="220"/>
        <v>0</v>
      </c>
      <c r="K265" s="41">
        <v>32</v>
      </c>
      <c r="L265" s="2692">
        <f t="shared" si="221"/>
        <v>45.714285714285715</v>
      </c>
      <c r="M265" s="41">
        <v>4</v>
      </c>
      <c r="N265" s="2692">
        <f t="shared" si="222"/>
        <v>5.7142857142857144</v>
      </c>
      <c r="O265" s="41">
        <v>2</v>
      </c>
      <c r="P265" s="2692">
        <f t="shared" si="223"/>
        <v>2.8571428571428572</v>
      </c>
      <c r="Q265" s="41">
        <v>13</v>
      </c>
      <c r="R265" s="2692">
        <f t="shared" si="224"/>
        <v>18.571428571428573</v>
      </c>
      <c r="S265" s="84">
        <v>0</v>
      </c>
      <c r="T265" s="2673">
        <f t="shared" si="225"/>
        <v>0</v>
      </c>
    </row>
    <row r="266" spans="1:23">
      <c r="A266" s="50" t="s">
        <v>846</v>
      </c>
      <c r="B266" s="2912">
        <v>131</v>
      </c>
      <c r="C266" s="2899">
        <v>3</v>
      </c>
      <c r="D266" s="2902">
        <f t="shared" si="217"/>
        <v>2.2900763358778624</v>
      </c>
      <c r="E266" s="2899">
        <v>29</v>
      </c>
      <c r="F266" s="2902">
        <f t="shared" si="218"/>
        <v>22.137404580152673</v>
      </c>
      <c r="G266" s="2899">
        <v>0</v>
      </c>
      <c r="H266" s="2902">
        <f t="shared" si="219"/>
        <v>0</v>
      </c>
      <c r="I266" s="2899">
        <v>0</v>
      </c>
      <c r="J266" s="2902">
        <f t="shared" si="220"/>
        <v>0</v>
      </c>
      <c r="K266" s="2899">
        <v>63</v>
      </c>
      <c r="L266" s="2902">
        <f t="shared" si="221"/>
        <v>48.091603053435115</v>
      </c>
      <c r="M266" s="2899">
        <v>8</v>
      </c>
      <c r="N266" s="2902">
        <f t="shared" si="222"/>
        <v>6.1068702290076331</v>
      </c>
      <c r="O266" s="2899">
        <v>0</v>
      </c>
      <c r="P266" s="2902">
        <f t="shared" si="223"/>
        <v>0</v>
      </c>
      <c r="Q266" s="2899">
        <v>28</v>
      </c>
      <c r="R266" s="2902">
        <f t="shared" si="224"/>
        <v>21.374045801526716</v>
      </c>
      <c r="S266" s="2904">
        <v>0</v>
      </c>
      <c r="T266" s="2905">
        <f t="shared" si="225"/>
        <v>0</v>
      </c>
      <c r="U266" s="2262"/>
      <c r="V266" s="2914"/>
      <c r="W266" s="825"/>
    </row>
    <row r="267" spans="1:23">
      <c r="A267" s="50" t="s">
        <v>868</v>
      </c>
      <c r="B267" s="147">
        <v>70</v>
      </c>
      <c r="C267" s="31">
        <v>0</v>
      </c>
      <c r="D267" s="2878">
        <f t="shared" si="217"/>
        <v>0</v>
      </c>
      <c r="E267" s="31">
        <v>11</v>
      </c>
      <c r="F267" s="2878">
        <f t="shared" si="218"/>
        <v>15.714285714285714</v>
      </c>
      <c r="G267" s="31">
        <v>0</v>
      </c>
      <c r="H267" s="2878">
        <f t="shared" si="219"/>
        <v>0</v>
      </c>
      <c r="I267" s="31">
        <v>0</v>
      </c>
      <c r="J267" s="2878">
        <f t="shared" si="220"/>
        <v>0</v>
      </c>
      <c r="K267" s="31">
        <v>37</v>
      </c>
      <c r="L267" s="2878">
        <f t="shared" si="221"/>
        <v>52.857142857142861</v>
      </c>
      <c r="M267" s="31">
        <v>4</v>
      </c>
      <c r="N267" s="2878">
        <f t="shared" si="222"/>
        <v>5.7142857142857144</v>
      </c>
      <c r="O267" s="31">
        <v>2</v>
      </c>
      <c r="P267" s="2878">
        <f t="shared" si="223"/>
        <v>2.8571428571428572</v>
      </c>
      <c r="Q267" s="31">
        <v>16</v>
      </c>
      <c r="R267" s="2878">
        <f t="shared" si="224"/>
        <v>22.857142857142858</v>
      </c>
      <c r="S267" s="82">
        <v>0</v>
      </c>
      <c r="T267" s="2875">
        <f t="shared" si="225"/>
        <v>0</v>
      </c>
      <c r="U267" s="2262"/>
      <c r="V267" s="20"/>
      <c r="W267" s="20"/>
    </row>
    <row r="268" spans="1:23">
      <c r="A268" s="50" t="s">
        <v>881</v>
      </c>
      <c r="B268" s="147">
        <v>42</v>
      </c>
      <c r="C268" s="31">
        <v>0</v>
      </c>
      <c r="D268" s="2878">
        <f t="shared" ref="D268:D269" si="226">SUM(C268/B268)*100</f>
        <v>0</v>
      </c>
      <c r="E268" s="31">
        <v>4</v>
      </c>
      <c r="F268" s="2878">
        <f t="shared" ref="F268:F269" si="227">SUM(E268/B268)*100</f>
        <v>9.5238095238095237</v>
      </c>
      <c r="G268" s="31">
        <v>0</v>
      </c>
      <c r="H268" s="2878">
        <f t="shared" ref="H268:H269" si="228">(G268/B268)*100</f>
        <v>0</v>
      </c>
      <c r="I268" s="31">
        <v>0</v>
      </c>
      <c r="J268" s="2878">
        <f t="shared" ref="J268:J269" si="229">(I268/B268)*100</f>
        <v>0</v>
      </c>
      <c r="K268" s="31">
        <v>21</v>
      </c>
      <c r="L268" s="2878">
        <f t="shared" ref="L268:L269" si="230">SUM(K268/B268)*100</f>
        <v>50</v>
      </c>
      <c r="M268" s="31">
        <v>3</v>
      </c>
      <c r="N268" s="2878">
        <f t="shared" ref="N268:N269" si="231">SUM(M268/B268)*100</f>
        <v>7.1428571428571423</v>
      </c>
      <c r="O268" s="31">
        <v>1</v>
      </c>
      <c r="P268" s="2878">
        <f t="shared" ref="P268:P269" si="232">SUM(O268/B268)*100</f>
        <v>2.3809523809523809</v>
      </c>
      <c r="Q268" s="31">
        <v>13</v>
      </c>
      <c r="R268" s="2878">
        <f t="shared" ref="R268:R269" si="233">SUM(Q268/B268)*100</f>
        <v>30.952380952380953</v>
      </c>
      <c r="S268" s="82">
        <v>0</v>
      </c>
      <c r="T268" s="2875">
        <f t="shared" ref="T268:T269" si="234">SUM(S268/B268)*100</f>
        <v>0</v>
      </c>
      <c r="U268" s="2906"/>
      <c r="V268" s="2914"/>
      <c r="W268" s="825"/>
    </row>
    <row r="269" spans="1:23">
      <c r="A269" s="88" t="s">
        <v>898</v>
      </c>
      <c r="B269" s="153">
        <v>42</v>
      </c>
      <c r="C269" s="3008">
        <v>0</v>
      </c>
      <c r="D269" s="3007">
        <f t="shared" si="226"/>
        <v>0</v>
      </c>
      <c r="E269" s="3008">
        <v>10</v>
      </c>
      <c r="F269" s="3007">
        <f t="shared" si="227"/>
        <v>23.809523809523807</v>
      </c>
      <c r="G269" s="41">
        <v>0</v>
      </c>
      <c r="H269" s="3007">
        <f t="shared" si="228"/>
        <v>0</v>
      </c>
      <c r="I269" s="41">
        <v>0</v>
      </c>
      <c r="J269" s="3007">
        <f t="shared" si="229"/>
        <v>0</v>
      </c>
      <c r="K269" s="41">
        <v>22</v>
      </c>
      <c r="L269" s="3007">
        <f t="shared" si="230"/>
        <v>52.380952380952387</v>
      </c>
      <c r="M269" s="41">
        <v>5</v>
      </c>
      <c r="N269" s="3007">
        <f t="shared" si="231"/>
        <v>11.904761904761903</v>
      </c>
      <c r="O269" s="41">
        <v>3</v>
      </c>
      <c r="P269" s="3007">
        <f t="shared" si="232"/>
        <v>7.1428571428571423</v>
      </c>
      <c r="Q269" s="41">
        <v>14</v>
      </c>
      <c r="R269" s="3007">
        <f t="shared" si="233"/>
        <v>33.333333333333329</v>
      </c>
      <c r="S269" s="84">
        <v>0</v>
      </c>
      <c r="T269" s="3006">
        <f t="shared" si="234"/>
        <v>0</v>
      </c>
    </row>
    <row r="270" spans="1:23">
      <c r="A270" s="50" t="s">
        <v>905</v>
      </c>
      <c r="B270" s="2912">
        <v>101</v>
      </c>
      <c r="C270" s="2899">
        <v>1</v>
      </c>
      <c r="D270" s="3440">
        <f t="shared" ref="D270" si="235">SUM(C270/B270)*100</f>
        <v>0.99009900990099009</v>
      </c>
      <c r="E270" s="2899">
        <v>23</v>
      </c>
      <c r="F270" s="3440">
        <f t="shared" ref="F270" si="236">SUM(E270/B270)*100</f>
        <v>22.772277227722775</v>
      </c>
      <c r="G270" s="2899">
        <v>0</v>
      </c>
      <c r="H270" s="3440">
        <f t="shared" ref="H270" si="237">(G270/B270)*100</f>
        <v>0</v>
      </c>
      <c r="I270" s="2899">
        <v>0</v>
      </c>
      <c r="J270" s="3440">
        <f t="shared" ref="J270" si="238">(I270/B270)*100</f>
        <v>0</v>
      </c>
      <c r="K270" s="2899">
        <v>43</v>
      </c>
      <c r="L270" s="3440">
        <f t="shared" ref="L270" si="239">SUM(K270/B270)*100</f>
        <v>42.574257425742573</v>
      </c>
      <c r="M270" s="2899">
        <v>4</v>
      </c>
      <c r="N270" s="3440">
        <f t="shared" ref="N270" si="240">SUM(M270/B270)*100</f>
        <v>3.9603960396039604</v>
      </c>
      <c r="O270" s="2899">
        <v>5</v>
      </c>
      <c r="P270" s="3440">
        <f t="shared" ref="P270" si="241">SUM(O270/B270)*100</f>
        <v>4.9504950495049505</v>
      </c>
      <c r="Q270" s="2899">
        <v>25</v>
      </c>
      <c r="R270" s="3440">
        <f t="shared" ref="R270" si="242">SUM(Q270/B270)*100</f>
        <v>24.752475247524753</v>
      </c>
      <c r="S270" s="2904">
        <v>0</v>
      </c>
      <c r="T270" s="2905">
        <f t="shared" ref="T270" si="243">SUM(S270/B270)*100</f>
        <v>0</v>
      </c>
      <c r="U270" s="2262"/>
      <c r="V270" s="3457">
        <f>B270-C270-E270-G270-I270-K270-M270-O270-S270</f>
        <v>25</v>
      </c>
      <c r="W270" s="3458">
        <f>T270+R270+P270+N270+L270+J270+H270+F270+D270</f>
        <v>100.00000000000001</v>
      </c>
    </row>
    <row r="271" spans="1:23">
      <c r="A271" s="50" t="s">
        <v>919</v>
      </c>
      <c r="B271" s="147">
        <v>70</v>
      </c>
      <c r="C271" s="31">
        <v>0</v>
      </c>
      <c r="D271" s="3691">
        <f t="shared" ref="D271" si="244">SUM(C271/B271)*100</f>
        <v>0</v>
      </c>
      <c r="E271" s="31">
        <v>8</v>
      </c>
      <c r="F271" s="3691">
        <f t="shared" ref="F271" si="245">SUM(E271/B271)*100</f>
        <v>11.428571428571429</v>
      </c>
      <c r="G271" s="31">
        <v>0</v>
      </c>
      <c r="H271" s="3691">
        <f t="shared" ref="H271:H272" si="246">(G271/B271)*100</f>
        <v>0</v>
      </c>
      <c r="I271" s="31">
        <v>0</v>
      </c>
      <c r="J271" s="3691">
        <f t="shared" ref="J271:J272" si="247">(I271/B271)*100</f>
        <v>0</v>
      </c>
      <c r="K271" s="31">
        <v>37</v>
      </c>
      <c r="L271" s="3691">
        <f t="shared" ref="L271:L272" si="248">SUM(K271/B271)*100</f>
        <v>52.857142857142861</v>
      </c>
      <c r="M271" s="31">
        <v>4</v>
      </c>
      <c r="N271" s="3691">
        <f t="shared" ref="N271:N272" si="249">SUM(M271/B271)*100</f>
        <v>5.7142857142857144</v>
      </c>
      <c r="O271" s="31">
        <v>2</v>
      </c>
      <c r="P271" s="3691">
        <f t="shared" ref="P271:P272" si="250">SUM(O271/B271)*100</f>
        <v>2.8571428571428572</v>
      </c>
      <c r="Q271" s="31">
        <v>19</v>
      </c>
      <c r="R271" s="3691">
        <f t="shared" ref="R271:R272" si="251">SUM(Q271/B271)*100</f>
        <v>27.142857142857142</v>
      </c>
      <c r="S271" s="82">
        <v>0</v>
      </c>
      <c r="T271" s="3687">
        <f t="shared" ref="T271:T272" si="252">SUM(S271/B271)*100</f>
        <v>0</v>
      </c>
      <c r="U271" s="2262"/>
      <c r="V271" s="20"/>
      <c r="W271" s="20"/>
    </row>
    <row r="272" spans="1:23">
      <c r="A272" s="50" t="s">
        <v>881</v>
      </c>
      <c r="B272" s="147">
        <v>42</v>
      </c>
      <c r="C272" s="31">
        <v>0</v>
      </c>
      <c r="D272" s="4199">
        <f t="shared" ref="D272" si="253">SUM(C272/B272)*100</f>
        <v>0</v>
      </c>
      <c r="E272" s="31">
        <v>4</v>
      </c>
      <c r="F272" s="4199">
        <f t="shared" ref="F272" si="254">SUM(E272/B272)*100</f>
        <v>9.5238095238095237</v>
      </c>
      <c r="G272" s="31">
        <v>0</v>
      </c>
      <c r="H272" s="4199">
        <f t="shared" si="246"/>
        <v>0</v>
      </c>
      <c r="I272" s="31">
        <v>0</v>
      </c>
      <c r="J272" s="4199">
        <f t="shared" si="247"/>
        <v>0</v>
      </c>
      <c r="K272" s="31">
        <v>21</v>
      </c>
      <c r="L272" s="4199">
        <f t="shared" si="248"/>
        <v>50</v>
      </c>
      <c r="M272" s="31">
        <v>3</v>
      </c>
      <c r="N272" s="4199">
        <f t="shared" si="249"/>
        <v>7.1428571428571423</v>
      </c>
      <c r="O272" s="31">
        <v>1</v>
      </c>
      <c r="P272" s="4199">
        <f t="shared" si="250"/>
        <v>2.3809523809523809</v>
      </c>
      <c r="Q272" s="31">
        <v>13</v>
      </c>
      <c r="R272" s="4199">
        <f t="shared" si="251"/>
        <v>30.952380952380953</v>
      </c>
      <c r="S272" s="82">
        <v>0</v>
      </c>
      <c r="T272" s="3687">
        <f t="shared" si="252"/>
        <v>0</v>
      </c>
      <c r="U272" s="2906"/>
      <c r="V272" s="2914"/>
      <c r="W272" s="825"/>
    </row>
    <row r="273" spans="1:24" s="2866" customFormat="1" ht="13.5" thickBot="1">
      <c r="A273" s="2128" t="s">
        <v>936</v>
      </c>
      <c r="B273" s="3394">
        <v>51</v>
      </c>
      <c r="C273" s="52">
        <v>0</v>
      </c>
      <c r="D273" s="4197">
        <f t="shared" ref="D273" si="255">SUM(C273/B273)*100</f>
        <v>0</v>
      </c>
      <c r="E273" s="52">
        <v>9</v>
      </c>
      <c r="F273" s="4197">
        <f t="shared" ref="F273" si="256">SUM(E273/B273)*100</f>
        <v>17.647058823529413</v>
      </c>
      <c r="G273" s="52">
        <v>0</v>
      </c>
      <c r="H273" s="4197">
        <f t="shared" ref="H273" si="257">(G273/B273)*100</f>
        <v>0</v>
      </c>
      <c r="I273" s="52">
        <v>0</v>
      </c>
      <c r="J273" s="4197">
        <f t="shared" ref="J273" si="258">(I273/B273)*100</f>
        <v>0</v>
      </c>
      <c r="K273" s="52">
        <v>18</v>
      </c>
      <c r="L273" s="4197">
        <f t="shared" ref="L273" si="259">SUM(K273/B273)*100</f>
        <v>35.294117647058826</v>
      </c>
      <c r="M273" s="52">
        <v>3</v>
      </c>
      <c r="N273" s="4197">
        <f t="shared" ref="N273" si="260">SUM(M273/B273)*100</f>
        <v>5.8823529411764701</v>
      </c>
      <c r="O273" s="52">
        <v>3</v>
      </c>
      <c r="P273" s="4197">
        <f t="shared" ref="P273" si="261">SUM(O273/B273)*100</f>
        <v>5.8823529411764701</v>
      </c>
      <c r="Q273" s="52">
        <v>18</v>
      </c>
      <c r="R273" s="4197">
        <f t="shared" ref="R273" si="262">SUM(Q273/B273)*100</f>
        <v>35.294117647058826</v>
      </c>
      <c r="S273" s="3395">
        <v>0</v>
      </c>
      <c r="T273" s="3396">
        <f t="shared" ref="T273" si="263">SUM(S273/B273)*100</f>
        <v>0</v>
      </c>
      <c r="U273" s="3022"/>
      <c r="V273" s="2850">
        <f>B273-C273-E273-G273-I273-K273-M273-O273-S273</f>
        <v>18</v>
      </c>
      <c r="W273" s="2850">
        <f>T273+R273+P273+N273+L273+J273+H273+F273+D273</f>
        <v>100</v>
      </c>
      <c r="X273" s="3020"/>
    </row>
    <row r="274" spans="1:24" ht="14.25" customHeight="1">
      <c r="A274" s="3817" t="s">
        <v>882</v>
      </c>
      <c r="B274" s="3817"/>
      <c r="C274" s="139"/>
      <c r="D274" s="139"/>
      <c r="E274" s="139"/>
      <c r="F274" s="139"/>
      <c r="G274" s="139"/>
      <c r="H274" s="3818"/>
      <c r="I274" s="140"/>
      <c r="J274" s="140"/>
      <c r="K274" s="140"/>
      <c r="L274" s="140"/>
      <c r="M274" s="3818"/>
      <c r="N274" s="3819"/>
      <c r="O274" s="2914"/>
      <c r="P274" s="3678"/>
      <c r="Q274" s="3678"/>
      <c r="R274" s="3678"/>
      <c r="S274" s="3679"/>
      <c r="T274" s="3679"/>
    </row>
    <row r="275" spans="1:24" s="195" customFormat="1">
      <c r="A275" s="3817" t="s">
        <v>800</v>
      </c>
      <c r="B275" s="139"/>
      <c r="C275" s="139"/>
      <c r="D275" s="139"/>
      <c r="E275" s="139"/>
      <c r="F275" s="139"/>
      <c r="G275" s="139"/>
      <c r="H275" s="139"/>
      <c r="I275" s="140"/>
      <c r="J275" s="140"/>
      <c r="K275" s="140"/>
      <c r="L275" s="140"/>
      <c r="M275" s="140"/>
      <c r="N275" s="140"/>
      <c r="O275" s="3820"/>
      <c r="P275" s="595"/>
      <c r="Q275" s="595"/>
      <c r="R275" s="595"/>
      <c r="S275" s="2"/>
      <c r="T275" s="2"/>
      <c r="U275" s="2"/>
    </row>
    <row r="276" spans="1:24" ht="11.25" customHeight="1">
      <c r="A276" s="4530" t="s">
        <v>929</v>
      </c>
      <c r="B276" s="4531"/>
      <c r="C276" s="4531"/>
      <c r="D276" s="4531"/>
      <c r="E276" s="4531"/>
      <c r="F276" s="4531"/>
      <c r="G276" s="4531"/>
      <c r="H276" s="4531"/>
      <c r="I276" s="4531"/>
      <c r="J276" s="4531"/>
      <c r="K276" s="4531"/>
      <c r="L276" s="4531"/>
      <c r="M276" s="4531"/>
      <c r="N276" s="4531"/>
      <c r="O276" s="4532"/>
      <c r="P276" s="3677"/>
      <c r="Q276" s="3677"/>
      <c r="R276" s="3677"/>
      <c r="S276" s="3677"/>
      <c r="T276" s="3677"/>
    </row>
    <row r="277" spans="1:24" ht="14.25" customHeight="1">
      <c r="A277" s="749"/>
      <c r="B277" s="750"/>
      <c r="C277" s="750"/>
      <c r="D277" s="750"/>
      <c r="E277" s="750"/>
      <c r="F277" s="750"/>
      <c r="G277" s="750"/>
      <c r="H277" s="750"/>
      <c r="I277" s="750"/>
      <c r="J277" s="750"/>
      <c r="K277" s="750"/>
      <c r="L277" s="750"/>
      <c r="M277" s="750"/>
      <c r="N277" s="750"/>
      <c r="O277" s="750"/>
      <c r="P277" s="750"/>
      <c r="Q277" s="750"/>
      <c r="R277" s="750"/>
      <c r="S277" s="1"/>
      <c r="T277" s="1"/>
    </row>
    <row r="278" spans="1:24" ht="14.25" customHeight="1">
      <c r="A278" s="14" t="s">
        <v>30</v>
      </c>
      <c r="B278" s="158" t="s">
        <v>146</v>
      </c>
      <c r="C278" s="159"/>
      <c r="D278" s="159"/>
      <c r="E278" s="159"/>
      <c r="F278" s="17"/>
      <c r="G278" s="17"/>
      <c r="H278" s="17"/>
      <c r="I278" s="17"/>
      <c r="J278" s="17"/>
      <c r="K278" s="17"/>
      <c r="L278" s="17"/>
      <c r="M278" s="17"/>
      <c r="N278" s="18"/>
      <c r="O278" s="18"/>
      <c r="P278" s="18"/>
      <c r="Q278" s="18"/>
      <c r="R278" s="18"/>
      <c r="S278" s="18"/>
      <c r="T278" s="19"/>
    </row>
    <row r="279" spans="1:24" ht="14.25" customHeight="1" thickBot="1">
      <c r="B279" s="4299" t="s">
        <v>411</v>
      </c>
      <c r="C279" s="4297"/>
      <c r="D279" s="4297"/>
      <c r="E279" s="4297"/>
      <c r="F279" s="4297"/>
      <c r="G279" s="4297"/>
      <c r="H279" s="4297"/>
      <c r="I279" s="4297"/>
      <c r="J279" s="4297"/>
      <c r="K279" s="4297"/>
      <c r="L279" s="4297"/>
      <c r="M279" s="4297"/>
      <c r="N279" s="4297"/>
      <c r="O279" s="4297"/>
      <c r="P279" s="4297"/>
      <c r="Q279" s="4297"/>
      <c r="R279" s="4297"/>
      <c r="S279" s="4297"/>
      <c r="T279" s="4298"/>
    </row>
    <row r="280" spans="1:24" ht="13.5" thickBot="1">
      <c r="A280" s="575" t="s">
        <v>96</v>
      </c>
      <c r="B280" s="1985"/>
      <c r="C280" s="4503" t="s">
        <v>151</v>
      </c>
      <c r="D280" s="4504"/>
      <c r="E280" s="4504"/>
      <c r="F280" s="4504"/>
      <c r="G280" s="4504"/>
      <c r="H280" s="4504"/>
      <c r="I280" s="4504"/>
      <c r="J280" s="4504"/>
      <c r="K280" s="4504"/>
      <c r="L280" s="4504"/>
      <c r="M280" s="4504"/>
      <c r="N280" s="4504"/>
      <c r="O280" s="4504"/>
      <c r="P280" s="4504"/>
      <c r="Q280" s="4504"/>
      <c r="R280" s="4504"/>
      <c r="S280" s="4504"/>
      <c r="T280" s="4505"/>
    </row>
    <row r="281" spans="1:24" ht="27.75" customHeight="1">
      <c r="A281" s="168" t="s">
        <v>101</v>
      </c>
      <c r="B281" s="169" t="s">
        <v>102</v>
      </c>
      <c r="C281" s="4497" t="s">
        <v>136</v>
      </c>
      <c r="D281" s="4498"/>
      <c r="E281" s="4495" t="s">
        <v>137</v>
      </c>
      <c r="F281" s="4496"/>
      <c r="G281" s="4500" t="s">
        <v>600</v>
      </c>
      <c r="H281" s="4501"/>
      <c r="I281" s="4500" t="s">
        <v>601</v>
      </c>
      <c r="J281" s="4501"/>
      <c r="K281" s="4495" t="s">
        <v>138</v>
      </c>
      <c r="L281" s="4496"/>
      <c r="M281" s="4495" t="s">
        <v>139</v>
      </c>
      <c r="N281" s="4496"/>
      <c r="O281" s="4495" t="s">
        <v>59</v>
      </c>
      <c r="P281" s="4496"/>
      <c r="Q281" s="4495" t="s">
        <v>140</v>
      </c>
      <c r="R281" s="4496"/>
      <c r="S281" s="4495" t="s">
        <v>141</v>
      </c>
      <c r="T281" s="4509"/>
    </row>
    <row r="282" spans="1:24" ht="12.75" customHeight="1">
      <c r="A282" s="50" t="s">
        <v>125</v>
      </c>
      <c r="B282" s="164">
        <v>-1.7964071856287518</v>
      </c>
      <c r="C282" s="4271">
        <v>300</v>
      </c>
      <c r="D282" s="4286"/>
      <c r="E282" s="4290">
        <v>20.512820512820511</v>
      </c>
      <c r="F282" s="4294"/>
      <c r="G282" s="4355" t="s">
        <v>597</v>
      </c>
      <c r="H282" s="4294"/>
      <c r="I282" s="4294"/>
      <c r="J282" s="4311"/>
      <c r="K282" s="4288">
        <v>-10.12658227848101</v>
      </c>
      <c r="L282" s="4311"/>
      <c r="M282" s="4290">
        <v>0</v>
      </c>
      <c r="N282" s="4311"/>
      <c r="O282" s="4271">
        <v>0</v>
      </c>
      <c r="P282" s="4286"/>
      <c r="Q282" s="4290">
        <v>-21.212121212121218</v>
      </c>
      <c r="R282" s="4311"/>
      <c r="S282" s="4271">
        <v>0</v>
      </c>
      <c r="T282" s="4331"/>
    </row>
    <row r="283" spans="1:24" ht="12.75" customHeight="1">
      <c r="A283" s="50" t="s">
        <v>126</v>
      </c>
      <c r="B283" s="90">
        <v>-30</v>
      </c>
      <c r="C283" s="4271">
        <v>-66.666666666666671</v>
      </c>
      <c r="D283" s="4286"/>
      <c r="E283" s="4271">
        <v>-50</v>
      </c>
      <c r="F283" s="4282"/>
      <c r="G283" s="4358" t="s">
        <v>597</v>
      </c>
      <c r="H283" s="4282"/>
      <c r="I283" s="4282"/>
      <c r="J283" s="4286"/>
      <c r="K283" s="4269">
        <v>37.5</v>
      </c>
      <c r="L283" s="4282"/>
      <c r="M283" s="4271">
        <v>-44.444444444444443</v>
      </c>
      <c r="N283" s="4286"/>
      <c r="O283" s="4271">
        <v>0</v>
      </c>
      <c r="P283" s="4286"/>
      <c r="Q283" s="4271">
        <v>-68.75</v>
      </c>
      <c r="R283" s="4286"/>
      <c r="S283" s="4271">
        <v>0</v>
      </c>
      <c r="T283" s="4331"/>
    </row>
    <row r="284" spans="1:24" ht="12.75" customHeight="1">
      <c r="A284" s="50" t="s">
        <v>127</v>
      </c>
      <c r="B284" s="90">
        <v>7.6923076923076934</v>
      </c>
      <c r="C284" s="4271">
        <v>0</v>
      </c>
      <c r="D284" s="4286"/>
      <c r="E284" s="4271">
        <v>-7.6923076923076934</v>
      </c>
      <c r="F284" s="4282"/>
      <c r="G284" s="4358" t="s">
        <v>597</v>
      </c>
      <c r="H284" s="4282"/>
      <c r="I284" s="4282"/>
      <c r="J284" s="4286"/>
      <c r="K284" s="4269">
        <v>52.941176470588232</v>
      </c>
      <c r="L284" s="4282"/>
      <c r="M284" s="4271">
        <v>25</v>
      </c>
      <c r="N284" s="4286"/>
      <c r="O284" s="4269">
        <v>-100</v>
      </c>
      <c r="P284" s="4282"/>
      <c r="Q284" s="4271">
        <v>-31.25</v>
      </c>
      <c r="R284" s="4286"/>
      <c r="S284" s="4271">
        <v>0</v>
      </c>
      <c r="T284" s="4331"/>
    </row>
    <row r="285" spans="1:24" ht="12.75" customHeight="1">
      <c r="A285" s="51" t="s">
        <v>401</v>
      </c>
      <c r="B285" s="91">
        <v>14.285714285714278</v>
      </c>
      <c r="C285" s="4275">
        <v>0</v>
      </c>
      <c r="D285" s="4295"/>
      <c r="E285" s="4275">
        <v>5.8823529411764781</v>
      </c>
      <c r="F285" s="4357"/>
      <c r="G285" s="4356" t="s">
        <v>597</v>
      </c>
      <c r="H285" s="4357"/>
      <c r="I285" s="4357"/>
      <c r="J285" s="4295"/>
      <c r="K285" s="4330">
        <v>4.3478260869565162</v>
      </c>
      <c r="L285" s="4357"/>
      <c r="M285" s="4275">
        <v>50</v>
      </c>
      <c r="N285" s="4295"/>
      <c r="O285" s="4271">
        <v>0</v>
      </c>
      <c r="P285" s="4286"/>
      <c r="Q285" s="4275">
        <v>35.714285714285722</v>
      </c>
      <c r="R285" s="4295"/>
      <c r="S285" s="4275">
        <v>0</v>
      </c>
      <c r="T285" s="4322"/>
    </row>
    <row r="286" spans="1:24" ht="12.75" customHeight="1">
      <c r="A286" s="659" t="s">
        <v>421</v>
      </c>
      <c r="B286" s="164">
        <f t="shared" ref="B286:C288" si="264">SUM(B230/B226)*100-100</f>
        <v>6.0975609756097668</v>
      </c>
      <c r="C286" s="4290">
        <f t="shared" si="264"/>
        <v>-25</v>
      </c>
      <c r="D286" s="4311"/>
      <c r="E286" s="4290">
        <f t="shared" ref="E286:E297" si="265">SUM(E230/E226)*100-100</f>
        <v>-27.659574468085097</v>
      </c>
      <c r="F286" s="4294"/>
      <c r="G286" s="4358" t="s">
        <v>597</v>
      </c>
      <c r="H286" s="4282"/>
      <c r="I286" s="4282"/>
      <c r="J286" s="4286"/>
      <c r="K286" s="4288">
        <f t="shared" ref="K286:K297" si="266">SUM(K230/K226)*100-100</f>
        <v>12.676056338028175</v>
      </c>
      <c r="L286" s="4294"/>
      <c r="M286" s="4290">
        <f t="shared" ref="M286:M297" si="267">SUM(M230/M226)*100-100</f>
        <v>40</v>
      </c>
      <c r="N286" s="4311"/>
      <c r="O286" s="4288">
        <f>(O230/O226)*100-100</f>
        <v>200</v>
      </c>
      <c r="P286" s="4294"/>
      <c r="Q286" s="4290">
        <f t="shared" ref="Q286:Q297" si="268">SUM(Q230/Q226)*100-100</f>
        <v>26.92307692307692</v>
      </c>
      <c r="R286" s="4311"/>
      <c r="S286" s="4290">
        <v>0</v>
      </c>
      <c r="T286" s="4335"/>
    </row>
    <row r="287" spans="1:24" ht="12.75" customHeight="1">
      <c r="A287" s="50" t="s">
        <v>571</v>
      </c>
      <c r="B287" s="90">
        <f t="shared" si="264"/>
        <v>38.095238095238102</v>
      </c>
      <c r="C287" s="4271">
        <f t="shared" si="264"/>
        <v>200</v>
      </c>
      <c r="D287" s="4286"/>
      <c r="E287" s="4271">
        <f t="shared" si="265"/>
        <v>-25</v>
      </c>
      <c r="F287" s="4282"/>
      <c r="G287" s="4358" t="s">
        <v>597</v>
      </c>
      <c r="H287" s="4282"/>
      <c r="I287" s="4282"/>
      <c r="J287" s="4286"/>
      <c r="K287" s="4269">
        <f t="shared" si="266"/>
        <v>40.909090909090907</v>
      </c>
      <c r="L287" s="4282"/>
      <c r="M287" s="4271">
        <f t="shared" si="267"/>
        <v>20</v>
      </c>
      <c r="N287" s="4286"/>
      <c r="O287" s="4269">
        <f>(O231/O227)*100-100</f>
        <v>-100</v>
      </c>
      <c r="P287" s="4282"/>
      <c r="Q287" s="4271">
        <f t="shared" si="268"/>
        <v>140</v>
      </c>
      <c r="R287" s="4286"/>
      <c r="S287" s="4271">
        <v>0</v>
      </c>
      <c r="T287" s="4331"/>
    </row>
    <row r="288" spans="1:24" ht="12.75" customHeight="1">
      <c r="A288" s="50" t="s">
        <v>422</v>
      </c>
      <c r="B288" s="90">
        <f t="shared" si="264"/>
        <v>-5.3571428571428612</v>
      </c>
      <c r="C288" s="4271">
        <f t="shared" si="264"/>
        <v>-50</v>
      </c>
      <c r="D288" s="4286"/>
      <c r="E288" s="4271">
        <f t="shared" si="265"/>
        <v>0</v>
      </c>
      <c r="F288" s="4282"/>
      <c r="G288" s="4358" t="s">
        <v>597</v>
      </c>
      <c r="H288" s="4282"/>
      <c r="I288" s="4282"/>
      <c r="J288" s="4286"/>
      <c r="K288" s="4269">
        <f t="shared" si="266"/>
        <v>15.384615384615373</v>
      </c>
      <c r="L288" s="4282"/>
      <c r="M288" s="4271">
        <f t="shared" si="267"/>
        <v>-80</v>
      </c>
      <c r="N288" s="4286"/>
      <c r="O288" s="4271">
        <v>0</v>
      </c>
      <c r="P288" s="4286"/>
      <c r="Q288" s="4271">
        <f t="shared" si="268"/>
        <v>-18.181818181818173</v>
      </c>
      <c r="R288" s="4286"/>
      <c r="S288" s="4271">
        <v>0</v>
      </c>
      <c r="T288" s="4331"/>
    </row>
    <row r="289" spans="1:20" ht="12.75" customHeight="1">
      <c r="A289" s="51" t="s">
        <v>475</v>
      </c>
      <c r="B289" s="91">
        <f t="shared" ref="B289:B300" si="269">SUM(B233/B229)*100-100</f>
        <v>0</v>
      </c>
      <c r="C289" s="4275">
        <v>0</v>
      </c>
      <c r="D289" s="4295"/>
      <c r="E289" s="4275">
        <f t="shared" si="265"/>
        <v>-33.333333333333343</v>
      </c>
      <c r="F289" s="4357"/>
      <c r="G289" s="4356" t="s">
        <v>597</v>
      </c>
      <c r="H289" s="4357"/>
      <c r="I289" s="4357"/>
      <c r="J289" s="4295"/>
      <c r="K289" s="4330">
        <f t="shared" si="266"/>
        <v>29.166666666666686</v>
      </c>
      <c r="L289" s="4357"/>
      <c r="M289" s="4275">
        <f t="shared" si="267"/>
        <v>100</v>
      </c>
      <c r="N289" s="4295"/>
      <c r="O289" s="4271">
        <v>0</v>
      </c>
      <c r="P289" s="4286"/>
      <c r="Q289" s="4275">
        <f t="shared" si="268"/>
        <v>-36.842105263157897</v>
      </c>
      <c r="R289" s="4295"/>
      <c r="S289" s="4275">
        <v>0</v>
      </c>
      <c r="T289" s="4322"/>
    </row>
    <row r="290" spans="1:20" ht="12.75" customHeight="1">
      <c r="A290" s="660" t="s">
        <v>522</v>
      </c>
      <c r="B290" s="164">
        <f t="shared" si="269"/>
        <v>10.34482758620689</v>
      </c>
      <c r="C290" s="4290">
        <f t="shared" ref="C290:C295" si="270">SUM(C234/C230)*100-100</f>
        <v>-33.333333333333343</v>
      </c>
      <c r="D290" s="4311"/>
      <c r="E290" s="4290">
        <f t="shared" si="265"/>
        <v>-35.294117647058826</v>
      </c>
      <c r="F290" s="4294"/>
      <c r="G290" s="4358" t="s">
        <v>597</v>
      </c>
      <c r="H290" s="4282"/>
      <c r="I290" s="4282"/>
      <c r="J290" s="4286"/>
      <c r="K290" s="4288">
        <f t="shared" si="266"/>
        <v>45</v>
      </c>
      <c r="L290" s="4311"/>
      <c r="M290" s="4290">
        <f t="shared" si="267"/>
        <v>-38.095238095238095</v>
      </c>
      <c r="N290" s="4311"/>
      <c r="O290" s="4290">
        <f>(O234/O230)*100-100</f>
        <v>-100</v>
      </c>
      <c r="P290" s="4311"/>
      <c r="Q290" s="4290">
        <f t="shared" si="268"/>
        <v>18.181818181818187</v>
      </c>
      <c r="R290" s="4311"/>
      <c r="S290" s="4290">
        <v>0</v>
      </c>
      <c r="T290" s="4335"/>
    </row>
    <row r="291" spans="1:20" ht="12.75" customHeight="1">
      <c r="A291" s="89" t="s">
        <v>480</v>
      </c>
      <c r="B291" s="90">
        <f t="shared" si="269"/>
        <v>1.7241379310344769</v>
      </c>
      <c r="C291" s="4271">
        <f t="shared" si="270"/>
        <v>-66.666666666666671</v>
      </c>
      <c r="D291" s="4286"/>
      <c r="E291" s="4271">
        <f t="shared" si="265"/>
        <v>100</v>
      </c>
      <c r="F291" s="4282"/>
      <c r="G291" s="4358" t="s">
        <v>597</v>
      </c>
      <c r="H291" s="4282"/>
      <c r="I291" s="4282"/>
      <c r="J291" s="4286"/>
      <c r="K291" s="4269">
        <f t="shared" si="266"/>
        <v>3.2258064516128968</v>
      </c>
      <c r="L291" s="4286"/>
      <c r="M291" s="4271">
        <f t="shared" si="267"/>
        <v>-50</v>
      </c>
      <c r="N291" s="4286"/>
      <c r="O291" s="4271" t="s">
        <v>597</v>
      </c>
      <c r="P291" s="4286"/>
      <c r="Q291" s="4271">
        <f t="shared" si="268"/>
        <v>-8.3333333333333428</v>
      </c>
      <c r="R291" s="4286"/>
      <c r="S291" s="4271" t="s">
        <v>597</v>
      </c>
      <c r="T291" s="4283"/>
    </row>
    <row r="292" spans="1:20" ht="12.75" customHeight="1">
      <c r="A292" s="89" t="s">
        <v>494</v>
      </c>
      <c r="B292" s="90">
        <f t="shared" si="269"/>
        <v>7.5471698113207566</v>
      </c>
      <c r="C292" s="4271">
        <f t="shared" si="270"/>
        <v>-100</v>
      </c>
      <c r="D292" s="4286"/>
      <c r="E292" s="4271">
        <f t="shared" si="265"/>
        <v>-50</v>
      </c>
      <c r="F292" s="4282"/>
      <c r="G292" s="4358" t="s">
        <v>597</v>
      </c>
      <c r="H292" s="4282"/>
      <c r="I292" s="4282"/>
      <c r="J292" s="4286"/>
      <c r="K292" s="4269">
        <f t="shared" si="266"/>
        <v>10.000000000000014</v>
      </c>
      <c r="L292" s="4286"/>
      <c r="M292" s="4271">
        <f t="shared" si="267"/>
        <v>600</v>
      </c>
      <c r="N292" s="4286"/>
      <c r="O292" s="4271" t="s">
        <v>597</v>
      </c>
      <c r="P292" s="4286"/>
      <c r="Q292" s="4271">
        <f t="shared" si="268"/>
        <v>22.222222222222229</v>
      </c>
      <c r="R292" s="4286"/>
      <c r="S292" s="4271" t="s">
        <v>597</v>
      </c>
      <c r="T292" s="4283"/>
    </row>
    <row r="293" spans="1:20" ht="12.75" customHeight="1">
      <c r="A293" s="88" t="s">
        <v>424</v>
      </c>
      <c r="B293" s="91">
        <f t="shared" si="269"/>
        <v>9.375</v>
      </c>
      <c r="C293" s="4275">
        <f t="shared" si="270"/>
        <v>-33.333333333333343</v>
      </c>
      <c r="D293" s="4295"/>
      <c r="E293" s="4275">
        <f t="shared" si="265"/>
        <v>0</v>
      </c>
      <c r="F293" s="4357"/>
      <c r="G293" s="4356" t="s">
        <v>597</v>
      </c>
      <c r="H293" s="4357"/>
      <c r="I293" s="4357"/>
      <c r="J293" s="4295"/>
      <c r="K293" s="4330">
        <f t="shared" si="266"/>
        <v>12.90322580645163</v>
      </c>
      <c r="L293" s="4295"/>
      <c r="M293" s="4275">
        <f t="shared" si="267"/>
        <v>-33.333333333333343</v>
      </c>
      <c r="N293" s="4295"/>
      <c r="O293" s="4275" t="s">
        <v>597</v>
      </c>
      <c r="P293" s="4295"/>
      <c r="Q293" s="4275">
        <f t="shared" si="268"/>
        <v>33.333333333333314</v>
      </c>
      <c r="R293" s="4295"/>
      <c r="S293" s="4275" t="s">
        <v>597</v>
      </c>
      <c r="T293" s="4277"/>
    </row>
    <row r="294" spans="1:20" ht="12.75" customHeight="1">
      <c r="A294" s="659" t="s">
        <v>412</v>
      </c>
      <c r="B294" s="164">
        <f t="shared" si="269"/>
        <v>2.0833333333333286</v>
      </c>
      <c r="C294" s="4288">
        <f t="shared" si="270"/>
        <v>-50</v>
      </c>
      <c r="D294" s="4294"/>
      <c r="E294" s="4290">
        <f t="shared" si="265"/>
        <v>81.818181818181813</v>
      </c>
      <c r="F294" s="4294"/>
      <c r="G294" s="4355" t="s">
        <v>597</v>
      </c>
      <c r="H294" s="4294"/>
      <c r="I294" s="4294"/>
      <c r="J294" s="4311"/>
      <c r="K294" s="4288">
        <f t="shared" si="266"/>
        <v>-12.931034482758619</v>
      </c>
      <c r="L294" s="4311"/>
      <c r="M294" s="4288">
        <f t="shared" si="267"/>
        <v>69.230769230769226</v>
      </c>
      <c r="N294" s="4294"/>
      <c r="O294" s="4290">
        <v>0</v>
      </c>
      <c r="P294" s="4311"/>
      <c r="Q294" s="4288">
        <f t="shared" si="268"/>
        <v>-25.641025641025635</v>
      </c>
      <c r="R294" s="4294"/>
      <c r="S294" s="4290">
        <v>0</v>
      </c>
      <c r="T294" s="4291"/>
    </row>
    <row r="295" spans="1:20" ht="12.75" customHeight="1">
      <c r="A295" s="50" t="s">
        <v>207</v>
      </c>
      <c r="B295" s="90">
        <f t="shared" si="269"/>
        <v>25.423728813559322</v>
      </c>
      <c r="C295" s="4269">
        <f t="shared" si="270"/>
        <v>200</v>
      </c>
      <c r="D295" s="4282"/>
      <c r="E295" s="4271">
        <f t="shared" si="265"/>
        <v>0</v>
      </c>
      <c r="F295" s="4282"/>
      <c r="G295" s="4358" t="s">
        <v>597</v>
      </c>
      <c r="H295" s="4282"/>
      <c r="I295" s="4282"/>
      <c r="J295" s="4286"/>
      <c r="K295" s="4269">
        <f t="shared" si="266"/>
        <v>6.25</v>
      </c>
      <c r="L295" s="4286"/>
      <c r="M295" s="4269">
        <f t="shared" si="267"/>
        <v>266.66666666666663</v>
      </c>
      <c r="N295" s="4282"/>
      <c r="O295" s="4271" t="s">
        <v>597</v>
      </c>
      <c r="P295" s="4286"/>
      <c r="Q295" s="4269">
        <f t="shared" si="268"/>
        <v>18.181818181818187</v>
      </c>
      <c r="R295" s="4282"/>
      <c r="S295" s="4499" t="s">
        <v>597</v>
      </c>
      <c r="T295" s="4283"/>
    </row>
    <row r="296" spans="1:20" ht="12.75" customHeight="1">
      <c r="A296" s="50" t="s">
        <v>61</v>
      </c>
      <c r="B296" s="90">
        <f t="shared" si="269"/>
        <v>-10.526315789473685</v>
      </c>
      <c r="C296" s="4269">
        <v>0</v>
      </c>
      <c r="D296" s="4282"/>
      <c r="E296" s="4271">
        <f t="shared" si="265"/>
        <v>83.333333333333314</v>
      </c>
      <c r="F296" s="4282"/>
      <c r="G296" s="4271" t="s">
        <v>597</v>
      </c>
      <c r="H296" s="4319"/>
      <c r="I296" s="4269" t="s">
        <v>597</v>
      </c>
      <c r="J296" s="4319"/>
      <c r="K296" s="4269">
        <f t="shared" si="266"/>
        <v>-15.151515151515156</v>
      </c>
      <c r="L296" s="4286"/>
      <c r="M296" s="4269">
        <f t="shared" si="267"/>
        <v>-42.857142857142861</v>
      </c>
      <c r="N296" s="4282"/>
      <c r="O296" s="4499" t="s">
        <v>597</v>
      </c>
      <c r="P296" s="4286"/>
      <c r="Q296" s="4269">
        <f t="shared" si="268"/>
        <v>-54.545454545454547</v>
      </c>
      <c r="R296" s="4282"/>
      <c r="S296" s="4271" t="s">
        <v>597</v>
      </c>
      <c r="T296" s="4283"/>
    </row>
    <row r="297" spans="1:20" ht="12.75" customHeight="1">
      <c r="A297" s="51" t="s">
        <v>547</v>
      </c>
      <c r="B297" s="91">
        <f t="shared" si="269"/>
        <v>20</v>
      </c>
      <c r="C297" s="4330">
        <v>1</v>
      </c>
      <c r="D297" s="4357"/>
      <c r="E297" s="4275">
        <f t="shared" si="265"/>
        <v>91.666666666666686</v>
      </c>
      <c r="F297" s="4357"/>
      <c r="G297" s="4275" t="s">
        <v>597</v>
      </c>
      <c r="H297" s="4325"/>
      <c r="I297" s="4330" t="s">
        <v>597</v>
      </c>
      <c r="J297" s="4325"/>
      <c r="K297" s="4330">
        <f t="shared" si="266"/>
        <v>20</v>
      </c>
      <c r="L297" s="4295"/>
      <c r="M297" s="4330">
        <f t="shared" si="267"/>
        <v>25</v>
      </c>
      <c r="N297" s="4357"/>
      <c r="O297" s="4275">
        <f>SUM(O241/O237)*100-100</f>
        <v>200</v>
      </c>
      <c r="P297" s="4295"/>
      <c r="Q297" s="4330">
        <f t="shared" si="268"/>
        <v>-37.5</v>
      </c>
      <c r="R297" s="4357"/>
      <c r="S297" s="4275" t="s">
        <v>597</v>
      </c>
      <c r="T297" s="4277"/>
    </row>
    <row r="298" spans="1:20" ht="12.75" customHeight="1">
      <c r="A298" s="659" t="s">
        <v>599</v>
      </c>
      <c r="B298" s="92">
        <f t="shared" si="269"/>
        <v>-29.591836734693871</v>
      </c>
      <c r="C298" s="4290">
        <f>(C242/C238)*100-100</f>
        <v>700</v>
      </c>
      <c r="D298" s="4311"/>
      <c r="E298" s="4290">
        <f t="shared" ref="E298:E306" si="271">(E242/E238)*100-100</f>
        <v>-44.999999999999993</v>
      </c>
      <c r="F298" s="4294"/>
      <c r="G298" s="4290" t="s">
        <v>597</v>
      </c>
      <c r="H298" s="4329"/>
      <c r="I298" s="4290" t="s">
        <v>597</v>
      </c>
      <c r="J298" s="4288"/>
      <c r="K298" s="4290">
        <f t="shared" ref="K298:K309" si="272">(K242/K238)*100-100</f>
        <v>-28.712871287128721</v>
      </c>
      <c r="L298" s="4294"/>
      <c r="M298" s="4290">
        <f t="shared" ref="M298:M314" si="273">(M242/M238)*100-100</f>
        <v>-27.272727272727266</v>
      </c>
      <c r="N298" s="4311"/>
      <c r="O298" s="4271" t="s">
        <v>597</v>
      </c>
      <c r="P298" s="4282"/>
      <c r="Q298" s="4290">
        <f t="shared" ref="Q298:Q309" si="274">(Q242/Q238)*100-100</f>
        <v>-41.379310344827594</v>
      </c>
      <c r="R298" s="4294"/>
      <c r="S298" s="4290">
        <f>(S242/S238)*100-100</f>
        <v>-100</v>
      </c>
      <c r="T298" s="4291"/>
    </row>
    <row r="299" spans="1:20" ht="12.75" customHeight="1">
      <c r="A299" s="50" t="s">
        <v>626</v>
      </c>
      <c r="B299" s="93">
        <f t="shared" si="269"/>
        <v>-10.810810810810807</v>
      </c>
      <c r="C299" s="4271">
        <f>(C243/C239)*100-100</f>
        <v>-100</v>
      </c>
      <c r="D299" s="4286"/>
      <c r="E299" s="4271">
        <f t="shared" si="271"/>
        <v>8.3333333333333286</v>
      </c>
      <c r="F299" s="4282"/>
      <c r="G299" s="4271" t="s">
        <v>597</v>
      </c>
      <c r="H299" s="4319"/>
      <c r="I299" s="4271" t="s">
        <v>597</v>
      </c>
      <c r="J299" s="4269"/>
      <c r="K299" s="4271">
        <f t="shared" si="272"/>
        <v>-17.64705882352942</v>
      </c>
      <c r="L299" s="4282"/>
      <c r="M299" s="4271">
        <f t="shared" si="273"/>
        <v>-54.545454545454547</v>
      </c>
      <c r="N299" s="4282"/>
      <c r="O299" s="4271">
        <f t="shared" ref="O299:O304" si="275">(O243/O239)*100-100</f>
        <v>300</v>
      </c>
      <c r="P299" s="4282"/>
      <c r="Q299" s="4271">
        <f t="shared" si="274"/>
        <v>23.07692307692308</v>
      </c>
      <c r="R299" s="4282"/>
      <c r="S299" s="4271" t="s">
        <v>597</v>
      </c>
      <c r="T299" s="4283"/>
    </row>
    <row r="300" spans="1:20" ht="12.75" customHeight="1">
      <c r="A300" s="50" t="s">
        <v>638</v>
      </c>
      <c r="B300" s="93">
        <f t="shared" si="269"/>
        <v>17.64705882352942</v>
      </c>
      <c r="C300" s="4271" t="s">
        <v>597</v>
      </c>
      <c r="D300" s="4286"/>
      <c r="E300" s="4271">
        <f t="shared" si="271"/>
        <v>0</v>
      </c>
      <c r="F300" s="4282"/>
      <c r="G300" s="4271" t="s">
        <v>597</v>
      </c>
      <c r="H300" s="4319"/>
      <c r="I300" s="4271" t="s">
        <v>597</v>
      </c>
      <c r="J300" s="4269"/>
      <c r="K300" s="4271">
        <f t="shared" si="272"/>
        <v>-3.5714285714285694</v>
      </c>
      <c r="L300" s="4282"/>
      <c r="M300" s="4271">
        <f t="shared" si="273"/>
        <v>-25</v>
      </c>
      <c r="N300" s="4282"/>
      <c r="O300" s="4271">
        <f t="shared" si="275"/>
        <v>33.333333333333314</v>
      </c>
      <c r="P300" s="4282"/>
      <c r="Q300" s="4271">
        <f t="shared" si="274"/>
        <v>160</v>
      </c>
      <c r="R300" s="4282"/>
      <c r="S300" s="4271" t="s">
        <v>597</v>
      </c>
      <c r="T300" s="4283"/>
    </row>
    <row r="301" spans="1:20" ht="12.75" customHeight="1">
      <c r="A301" s="88" t="s">
        <v>639</v>
      </c>
      <c r="B301" s="2261">
        <f t="shared" ref="B301:B310" si="276">SUM(B245/B241)*100-100</f>
        <v>-27.38095238095238</v>
      </c>
      <c r="C301" s="4275" t="s">
        <v>597</v>
      </c>
      <c r="D301" s="4295"/>
      <c r="E301" s="4275">
        <f t="shared" si="271"/>
        <v>-73.913043478260875</v>
      </c>
      <c r="F301" s="4357"/>
      <c r="G301" s="4275" t="s">
        <v>597</v>
      </c>
      <c r="H301" s="4325"/>
      <c r="I301" s="4275" t="s">
        <v>597</v>
      </c>
      <c r="J301" s="4330"/>
      <c r="K301" s="4275">
        <f t="shared" si="272"/>
        <v>-30.952380952380949</v>
      </c>
      <c r="L301" s="4357"/>
      <c r="M301" s="4275">
        <f t="shared" si="273"/>
        <v>-20</v>
      </c>
      <c r="N301" s="4357"/>
      <c r="O301" s="4275">
        <f t="shared" si="275"/>
        <v>66.666666666666686</v>
      </c>
      <c r="P301" s="4357"/>
      <c r="Q301" s="4275">
        <f t="shared" si="274"/>
        <v>70</v>
      </c>
      <c r="R301" s="4357"/>
      <c r="S301" s="4275" t="s">
        <v>597</v>
      </c>
      <c r="T301" s="4277"/>
    </row>
    <row r="302" spans="1:20" ht="12.75" customHeight="1">
      <c r="A302" s="660" t="s">
        <v>689</v>
      </c>
      <c r="B302" s="1455">
        <f t="shared" si="276"/>
        <v>2.8985507246376727</v>
      </c>
      <c r="C302" s="4271">
        <f>(C246/C242)*100-100</f>
        <v>-62.5</v>
      </c>
      <c r="D302" s="4282"/>
      <c r="E302" s="4290">
        <f t="shared" si="271"/>
        <v>-27.272727272727266</v>
      </c>
      <c r="F302" s="4311"/>
      <c r="G302" s="4290" t="s">
        <v>597</v>
      </c>
      <c r="H302" s="4329"/>
      <c r="I302" s="4290" t="s">
        <v>597</v>
      </c>
      <c r="J302" s="4329"/>
      <c r="K302" s="4290">
        <f t="shared" si="272"/>
        <v>27.777777777777771</v>
      </c>
      <c r="L302" s="4311"/>
      <c r="M302" s="4290">
        <f t="shared" si="273"/>
        <v>-75</v>
      </c>
      <c r="N302" s="4311"/>
      <c r="O302" s="4271" t="s">
        <v>597</v>
      </c>
      <c r="P302" s="4282"/>
      <c r="Q302" s="4290">
        <f t="shared" si="274"/>
        <v>41.176470588235304</v>
      </c>
      <c r="R302" s="4311"/>
      <c r="S302" s="4290" t="s">
        <v>597</v>
      </c>
      <c r="T302" s="4335"/>
    </row>
    <row r="303" spans="1:20" ht="12.75" customHeight="1">
      <c r="A303" s="89" t="s">
        <v>707</v>
      </c>
      <c r="B303" s="90">
        <f t="shared" si="276"/>
        <v>1.5151515151515156</v>
      </c>
      <c r="C303" s="4271" t="s">
        <v>597</v>
      </c>
      <c r="D303" s="4286"/>
      <c r="E303" s="4271">
        <f>(E247/E243)*100-100</f>
        <v>-15.384615384615387</v>
      </c>
      <c r="F303" s="4282"/>
      <c r="G303" s="4271" t="s">
        <v>597</v>
      </c>
      <c r="H303" s="4284"/>
      <c r="I303" s="4271" t="s">
        <v>597</v>
      </c>
      <c r="J303" s="4284"/>
      <c r="K303" s="4271">
        <f t="shared" si="272"/>
        <v>14.285714285714278</v>
      </c>
      <c r="L303" s="4286"/>
      <c r="M303" s="4271">
        <f t="shared" si="273"/>
        <v>-40</v>
      </c>
      <c r="N303" s="4286"/>
      <c r="O303" s="4271">
        <f t="shared" si="275"/>
        <v>-25</v>
      </c>
      <c r="P303" s="4282"/>
      <c r="Q303" s="4271">
        <f t="shared" si="274"/>
        <v>-18.75</v>
      </c>
      <c r="R303" s="4286"/>
      <c r="S303" s="4271" t="s">
        <v>597</v>
      </c>
      <c r="T303" s="4331"/>
    </row>
    <row r="304" spans="1:20" ht="12.75" customHeight="1">
      <c r="A304" s="50" t="s">
        <v>708</v>
      </c>
      <c r="B304" s="90">
        <f t="shared" si="276"/>
        <v>-8.3333333333333428</v>
      </c>
      <c r="C304" s="4271" t="s">
        <v>597</v>
      </c>
      <c r="D304" s="4286"/>
      <c r="E304" s="4271">
        <f t="shared" si="271"/>
        <v>9.0909090909090793</v>
      </c>
      <c r="F304" s="4286"/>
      <c r="G304" s="4271" t="s">
        <v>597</v>
      </c>
      <c r="H304" s="4319"/>
      <c r="I304" s="4271" t="s">
        <v>597</v>
      </c>
      <c r="J304" s="4319"/>
      <c r="K304" s="4271">
        <f t="shared" si="272"/>
        <v>-7.4074074074074048</v>
      </c>
      <c r="L304" s="4286"/>
      <c r="M304" s="4271">
        <f t="shared" si="273"/>
        <v>100</v>
      </c>
      <c r="N304" s="4286"/>
      <c r="O304" s="4271">
        <f t="shared" si="275"/>
        <v>-50</v>
      </c>
      <c r="P304" s="4282"/>
      <c r="Q304" s="4271">
        <f t="shared" si="274"/>
        <v>-23.076923076923066</v>
      </c>
      <c r="R304" s="4286"/>
      <c r="S304" s="4271">
        <f>(S248/S244)*100-100</f>
        <v>-100</v>
      </c>
      <c r="T304" s="4331"/>
    </row>
    <row r="305" spans="1:20" ht="12.75" customHeight="1">
      <c r="A305" s="51" t="s">
        <v>709</v>
      </c>
      <c r="B305" s="91">
        <f t="shared" si="276"/>
        <v>4.9180327868852487</v>
      </c>
      <c r="C305" s="4275" t="s">
        <v>597</v>
      </c>
      <c r="D305" s="4295"/>
      <c r="E305" s="4275">
        <f t="shared" si="271"/>
        <v>100</v>
      </c>
      <c r="F305" s="4295"/>
      <c r="G305" s="4275" t="s">
        <v>597</v>
      </c>
      <c r="H305" s="4325"/>
      <c r="I305" s="4275" t="s">
        <v>597</v>
      </c>
      <c r="J305" s="4325"/>
      <c r="K305" s="4275">
        <f t="shared" si="272"/>
        <v>6.8965517241379217</v>
      </c>
      <c r="L305" s="4295"/>
      <c r="M305" s="4275">
        <f t="shared" si="273"/>
        <v>25</v>
      </c>
      <c r="N305" s="4295"/>
      <c r="O305" s="4275">
        <f t="shared" ref="O305:O317" si="277">(O249/O245)*100-100</f>
        <v>0</v>
      </c>
      <c r="P305" s="4357"/>
      <c r="Q305" s="4275">
        <f>(Q249/Q245)*100-100</f>
        <v>-35.294117647058826</v>
      </c>
      <c r="R305" s="4295"/>
      <c r="S305" s="4275" t="s">
        <v>597</v>
      </c>
      <c r="T305" s="4322"/>
    </row>
    <row r="306" spans="1:20" ht="12.75" customHeight="1">
      <c r="A306" s="660" t="s">
        <v>725</v>
      </c>
      <c r="B306" s="1455">
        <f t="shared" si="276"/>
        <v>13.380281690140848</v>
      </c>
      <c r="C306" s="4271">
        <f>(C250/C246)*100-100</f>
        <v>-66.666666666666671</v>
      </c>
      <c r="D306" s="4282"/>
      <c r="E306" s="4290">
        <f t="shared" si="271"/>
        <v>68.75</v>
      </c>
      <c r="F306" s="4311"/>
      <c r="G306" s="4290" t="s">
        <v>597</v>
      </c>
      <c r="H306" s="4329"/>
      <c r="I306" s="4290" t="s">
        <v>597</v>
      </c>
      <c r="J306" s="4329"/>
      <c r="K306" s="4290">
        <f t="shared" si="272"/>
        <v>-13.043478260869563</v>
      </c>
      <c r="L306" s="4311"/>
      <c r="M306" s="4290">
        <f t="shared" si="273"/>
        <v>100</v>
      </c>
      <c r="N306" s="4311"/>
      <c r="O306" s="4271">
        <f t="shared" si="277"/>
        <v>150</v>
      </c>
      <c r="P306" s="4282"/>
      <c r="Q306" s="4290">
        <f t="shared" si="274"/>
        <v>66.666666666666686</v>
      </c>
      <c r="R306" s="4311"/>
      <c r="S306" s="4290">
        <f>(S250/S246)*100-100</f>
        <v>-100</v>
      </c>
      <c r="T306" s="4335"/>
    </row>
    <row r="307" spans="1:20" ht="12.75" customHeight="1">
      <c r="A307" s="89" t="s">
        <v>726</v>
      </c>
      <c r="B307" s="90">
        <f t="shared" si="276"/>
        <v>11.940298507462671</v>
      </c>
      <c r="C307" s="4271">
        <f>(C251/C247)*100-100</f>
        <v>100</v>
      </c>
      <c r="D307" s="4286"/>
      <c r="E307" s="4271">
        <f t="shared" ref="E307:E317" si="278">(E251/E247)*100-100</f>
        <v>9.0909090909090793</v>
      </c>
      <c r="F307" s="4282"/>
      <c r="G307" s="4271" t="s">
        <v>597</v>
      </c>
      <c r="H307" s="4284"/>
      <c r="I307" s="4271" t="s">
        <v>597</v>
      </c>
      <c r="J307" s="4284"/>
      <c r="K307" s="4271">
        <f t="shared" si="272"/>
        <v>34.375</v>
      </c>
      <c r="L307" s="4286"/>
      <c r="M307" s="4271">
        <f t="shared" si="273"/>
        <v>0</v>
      </c>
      <c r="N307" s="4286"/>
      <c r="O307" s="4271">
        <f t="shared" si="277"/>
        <v>-33.333333333333343</v>
      </c>
      <c r="P307" s="4282"/>
      <c r="Q307" s="4271">
        <f t="shared" si="274"/>
        <v>0</v>
      </c>
      <c r="R307" s="4286"/>
      <c r="S307" s="4271">
        <f>(S251/S247)*100-100</f>
        <v>-100</v>
      </c>
      <c r="T307" s="4331"/>
    </row>
    <row r="308" spans="1:20" ht="13.5" customHeight="1">
      <c r="A308" s="50" t="s">
        <v>727</v>
      </c>
      <c r="B308" s="90">
        <f t="shared" si="276"/>
        <v>7.2727272727272805</v>
      </c>
      <c r="C308" s="4271" t="s">
        <v>597</v>
      </c>
      <c r="D308" s="4286"/>
      <c r="E308" s="4271">
        <f t="shared" si="278"/>
        <v>-33.333333333333343</v>
      </c>
      <c r="F308" s="4286"/>
      <c r="G308" s="4271" t="s">
        <v>597</v>
      </c>
      <c r="H308" s="4286"/>
      <c r="I308" s="4271" t="s">
        <v>597</v>
      </c>
      <c r="J308" s="4286"/>
      <c r="K308" s="4271">
        <f t="shared" si="272"/>
        <v>15.999999999999986</v>
      </c>
      <c r="L308" s="4286"/>
      <c r="M308" s="4271">
        <f t="shared" si="273"/>
        <v>-50</v>
      </c>
      <c r="N308" s="4286"/>
      <c r="O308" s="4271">
        <f t="shared" si="277"/>
        <v>100</v>
      </c>
      <c r="P308" s="4282"/>
      <c r="Q308" s="4271">
        <f t="shared" si="274"/>
        <v>50</v>
      </c>
      <c r="R308" s="4286"/>
      <c r="S308" s="4271" t="s">
        <v>597</v>
      </c>
      <c r="T308" s="4283"/>
    </row>
    <row r="309" spans="1:20" ht="13.5" customHeight="1">
      <c r="A309" s="51" t="s">
        <v>728</v>
      </c>
      <c r="B309" s="91">
        <f>SUM(B253/B249)*100-100</f>
        <v>21.875</v>
      </c>
      <c r="C309" s="4275" t="s">
        <v>597</v>
      </c>
      <c r="D309" s="4295"/>
      <c r="E309" s="4275">
        <f t="shared" si="278"/>
        <v>41.666666666666686</v>
      </c>
      <c r="F309" s="4295"/>
      <c r="G309" s="4275" t="s">
        <v>597</v>
      </c>
      <c r="H309" s="4295"/>
      <c r="I309" s="4275" t="s">
        <v>597</v>
      </c>
      <c r="J309" s="4295"/>
      <c r="K309" s="4275">
        <f t="shared" si="272"/>
        <v>22.58064516129032</v>
      </c>
      <c r="L309" s="4295"/>
      <c r="M309" s="4275">
        <f t="shared" si="273"/>
        <v>-40</v>
      </c>
      <c r="N309" s="4295"/>
      <c r="O309" s="4275">
        <f t="shared" si="277"/>
        <v>-40</v>
      </c>
      <c r="P309" s="4357"/>
      <c r="Q309" s="4275">
        <f t="shared" si="274"/>
        <v>45.454545454545467</v>
      </c>
      <c r="R309" s="4295"/>
      <c r="S309" s="4275" t="s">
        <v>597</v>
      </c>
      <c r="T309" s="4277"/>
    </row>
    <row r="310" spans="1:20" ht="13.5" customHeight="1">
      <c r="A310" s="660" t="s">
        <v>765</v>
      </c>
      <c r="B310" s="1455">
        <f t="shared" si="276"/>
        <v>-6.8322981366459601</v>
      </c>
      <c r="C310" s="4271">
        <f>(C254/C250)*100-100</f>
        <v>200</v>
      </c>
      <c r="D310" s="4282"/>
      <c r="E310" s="4290">
        <f t="shared" si="278"/>
        <v>-3.7037037037037095</v>
      </c>
      <c r="F310" s="4311"/>
      <c r="G310" s="4290" t="s">
        <v>597</v>
      </c>
      <c r="H310" s="4329"/>
      <c r="I310" s="4290" t="s">
        <v>597</v>
      </c>
      <c r="J310" s="4329"/>
      <c r="K310" s="4290">
        <f t="shared" ref="K310:K317" si="279">(K254/K250)*100-100</f>
        <v>1.25</v>
      </c>
      <c r="L310" s="4311"/>
      <c r="M310" s="4290">
        <f t="shared" si="273"/>
        <v>0</v>
      </c>
      <c r="N310" s="4311"/>
      <c r="O310" s="4271">
        <f t="shared" si="277"/>
        <v>20</v>
      </c>
      <c r="P310" s="4282"/>
      <c r="Q310" s="4290">
        <f t="shared" ref="Q310:Q328" si="280">(Q254/Q250)*100-100</f>
        <v>-35</v>
      </c>
      <c r="R310" s="4311"/>
      <c r="S310" s="4290" t="s">
        <v>597</v>
      </c>
      <c r="T310" s="4335"/>
    </row>
    <row r="311" spans="1:20" ht="13.5" customHeight="1">
      <c r="A311" s="89" t="s">
        <v>769</v>
      </c>
      <c r="B311" s="90">
        <f t="shared" ref="B311:B317" si="281">SUM(B255/B251)*100-100</f>
        <v>-18.666666666666671</v>
      </c>
      <c r="C311" s="4271">
        <f>(C255/C251)*100-100</f>
        <v>-50</v>
      </c>
      <c r="D311" s="4286"/>
      <c r="E311" s="4271">
        <f t="shared" si="278"/>
        <v>-25</v>
      </c>
      <c r="F311" s="4282"/>
      <c r="G311" s="4271" t="s">
        <v>597</v>
      </c>
      <c r="H311" s="4284"/>
      <c r="I311" s="4271" t="s">
        <v>597</v>
      </c>
      <c r="J311" s="4284"/>
      <c r="K311" s="4271">
        <f t="shared" si="279"/>
        <v>-20.930232558139537</v>
      </c>
      <c r="L311" s="4286"/>
      <c r="M311" s="4271">
        <f t="shared" si="273"/>
        <v>-100</v>
      </c>
      <c r="N311" s="4286"/>
      <c r="O311" s="4271">
        <f t="shared" si="277"/>
        <v>0</v>
      </c>
      <c r="P311" s="4282"/>
      <c r="Q311" s="4271">
        <f t="shared" si="280"/>
        <v>15.384615384615373</v>
      </c>
      <c r="R311" s="4286"/>
      <c r="S311" s="4271" t="s">
        <v>597</v>
      </c>
      <c r="T311" s="4331"/>
    </row>
    <row r="312" spans="1:20" ht="13.5" customHeight="1">
      <c r="A312" s="50" t="s">
        <v>755</v>
      </c>
      <c r="B312" s="90">
        <f t="shared" si="281"/>
        <v>-30.508474576271183</v>
      </c>
      <c r="C312" s="4271" t="s">
        <v>597</v>
      </c>
      <c r="D312" s="4286"/>
      <c r="E312" s="4271">
        <f t="shared" si="278"/>
        <v>-75</v>
      </c>
      <c r="F312" s="4282"/>
      <c r="G312" s="4271" t="s">
        <v>597</v>
      </c>
      <c r="H312" s="4284"/>
      <c r="I312" s="4271" t="s">
        <v>597</v>
      </c>
      <c r="J312" s="4284"/>
      <c r="K312" s="4271">
        <f t="shared" si="279"/>
        <v>-20.689655172413794</v>
      </c>
      <c r="L312" s="4286"/>
      <c r="M312" s="4271">
        <f t="shared" si="273"/>
        <v>66.666666666666686</v>
      </c>
      <c r="N312" s="4286"/>
      <c r="O312" s="4271">
        <f t="shared" si="277"/>
        <v>0</v>
      </c>
      <c r="P312" s="4282"/>
      <c r="Q312" s="4271">
        <f t="shared" si="280"/>
        <v>-53.333333333333336</v>
      </c>
      <c r="R312" s="4286"/>
      <c r="S312" s="4271" t="s">
        <v>597</v>
      </c>
      <c r="T312" s="4331"/>
    </row>
    <row r="313" spans="1:20" ht="13.5" customHeight="1">
      <c r="A313" s="51" t="s">
        <v>770</v>
      </c>
      <c r="B313" s="91">
        <f t="shared" si="281"/>
        <v>-7.6923076923076934</v>
      </c>
      <c r="C313" s="4275">
        <f>(C257/C253)*100-100</f>
        <v>0</v>
      </c>
      <c r="D313" s="4295"/>
      <c r="E313" s="4275">
        <f t="shared" si="278"/>
        <v>-17.64705882352942</v>
      </c>
      <c r="F313" s="4357"/>
      <c r="G313" s="4275" t="s">
        <v>597</v>
      </c>
      <c r="H313" s="4281"/>
      <c r="I313" s="4275" t="s">
        <v>597</v>
      </c>
      <c r="J313" s="4281"/>
      <c r="K313" s="4275">
        <f t="shared" si="279"/>
        <v>-5.2631578947368496</v>
      </c>
      <c r="L313" s="4295"/>
      <c r="M313" s="4275">
        <f t="shared" si="273"/>
        <v>-100</v>
      </c>
      <c r="N313" s="4295"/>
      <c r="O313" s="4275">
        <f t="shared" si="277"/>
        <v>66.666666666666686</v>
      </c>
      <c r="P313" s="4357"/>
      <c r="Q313" s="4275">
        <f t="shared" si="280"/>
        <v>0</v>
      </c>
      <c r="R313" s="4295"/>
      <c r="S313" s="4275" t="s">
        <v>597</v>
      </c>
      <c r="T313" s="4322"/>
    </row>
    <row r="314" spans="1:20" ht="13.5" customHeight="1">
      <c r="A314" s="89" t="s">
        <v>792</v>
      </c>
      <c r="B314" s="1455">
        <f t="shared" si="281"/>
        <v>-8.6666666666666714</v>
      </c>
      <c r="C314" s="4271">
        <f>(C258/C254)*100-100</f>
        <v>-66.666666666666671</v>
      </c>
      <c r="D314" s="4282"/>
      <c r="E314" s="4271">
        <f t="shared" si="278"/>
        <v>-3.8461538461538396</v>
      </c>
      <c r="F314" s="4286"/>
      <c r="G314" s="4271" t="s">
        <v>597</v>
      </c>
      <c r="H314" s="4319"/>
      <c r="I314" s="4271" t="s">
        <v>597</v>
      </c>
      <c r="J314" s="4319"/>
      <c r="K314" s="4271">
        <f t="shared" si="279"/>
        <v>-20.987654320987659</v>
      </c>
      <c r="L314" s="4286"/>
      <c r="M314" s="4271">
        <f t="shared" si="273"/>
        <v>12.5</v>
      </c>
      <c r="N314" s="4286"/>
      <c r="O314" s="4271">
        <f t="shared" si="277"/>
        <v>-16.666666666666657</v>
      </c>
      <c r="P314" s="4282"/>
      <c r="Q314" s="4271">
        <f t="shared" si="280"/>
        <v>26.92307692307692</v>
      </c>
      <c r="R314" s="4286"/>
      <c r="S314" s="4271" t="s">
        <v>597</v>
      </c>
      <c r="T314" s="4331"/>
    </row>
    <row r="315" spans="1:20" ht="13.5" customHeight="1">
      <c r="A315" s="89" t="s">
        <v>798</v>
      </c>
      <c r="B315" s="1455">
        <f t="shared" si="281"/>
        <v>-14.754098360655746</v>
      </c>
      <c r="C315" s="4271">
        <f>(C259/C255)*100-100</f>
        <v>0</v>
      </c>
      <c r="D315" s="4282"/>
      <c r="E315" s="4271">
        <f>(E259/E255)*100-100</f>
        <v>-22.222222222222214</v>
      </c>
      <c r="F315" s="4286"/>
      <c r="G315" s="4271" t="s">
        <v>597</v>
      </c>
      <c r="H315" s="4319"/>
      <c r="I315" s="4271" t="s">
        <v>597</v>
      </c>
      <c r="J315" s="4319"/>
      <c r="K315" s="4271">
        <f>(K259/K255)*100-100</f>
        <v>-14.705882352941174</v>
      </c>
      <c r="L315" s="4286"/>
      <c r="M315" s="4271">
        <v>0</v>
      </c>
      <c r="N315" s="4286"/>
      <c r="O315" s="4271">
        <f>(O259/O255)*100-100</f>
        <v>0</v>
      </c>
      <c r="P315" s="4282"/>
      <c r="Q315" s="4271">
        <f t="shared" si="280"/>
        <v>-40</v>
      </c>
      <c r="R315" s="4286"/>
      <c r="S315" s="4271" t="s">
        <v>597</v>
      </c>
      <c r="T315" s="4331"/>
    </row>
    <row r="316" spans="1:20" ht="13.5" customHeight="1">
      <c r="A316" s="89" t="s">
        <v>787</v>
      </c>
      <c r="B316" s="90">
        <f t="shared" si="281"/>
        <v>2.4390243902439011</v>
      </c>
      <c r="C316" s="4271">
        <v>0</v>
      </c>
      <c r="D316" s="4286"/>
      <c r="E316" s="4271">
        <f t="shared" si="278"/>
        <v>300</v>
      </c>
      <c r="F316" s="4286"/>
      <c r="G316" s="4271" t="s">
        <v>597</v>
      </c>
      <c r="H316" s="4319"/>
      <c r="I316" s="4271" t="s">
        <v>597</v>
      </c>
      <c r="J316" s="4319"/>
      <c r="K316" s="4271">
        <f t="shared" si="279"/>
        <v>4.3478260869565162</v>
      </c>
      <c r="L316" s="4286"/>
      <c r="M316" s="4271">
        <f>(M260/M256)*100-100</f>
        <v>-100</v>
      </c>
      <c r="N316" s="4286"/>
      <c r="O316" s="4271">
        <f t="shared" si="277"/>
        <v>-50</v>
      </c>
      <c r="P316" s="4286"/>
      <c r="Q316" s="4271">
        <f t="shared" si="280"/>
        <v>14.285714285714278</v>
      </c>
      <c r="R316" s="4286"/>
      <c r="S316" s="4271" t="s">
        <v>597</v>
      </c>
      <c r="T316" s="4331"/>
    </row>
    <row r="317" spans="1:20" ht="13.5" customHeight="1">
      <c r="A317" s="51" t="s">
        <v>799</v>
      </c>
      <c r="B317" s="91">
        <f t="shared" si="281"/>
        <v>-1.3888888888888857</v>
      </c>
      <c r="C317" s="4275">
        <f>(C261/C257)*100-100</f>
        <v>100</v>
      </c>
      <c r="D317" s="4295"/>
      <c r="E317" s="4275">
        <f t="shared" si="278"/>
        <v>-21.428571428571431</v>
      </c>
      <c r="F317" s="4357"/>
      <c r="G317" s="4275" t="s">
        <v>597</v>
      </c>
      <c r="H317" s="4281"/>
      <c r="I317" s="4275" t="s">
        <v>597</v>
      </c>
      <c r="J317" s="4281"/>
      <c r="K317" s="4275">
        <f t="shared" si="279"/>
        <v>-2.7777777777777857</v>
      </c>
      <c r="L317" s="4295"/>
      <c r="M317" s="4275" t="s">
        <v>597</v>
      </c>
      <c r="N317" s="4295"/>
      <c r="O317" s="4275">
        <f t="shared" si="277"/>
        <v>-40</v>
      </c>
      <c r="P317" s="4357"/>
      <c r="Q317" s="4275">
        <f t="shared" si="280"/>
        <v>-6.25</v>
      </c>
      <c r="R317" s="4295"/>
      <c r="S317" s="4275" t="s">
        <v>597</v>
      </c>
      <c r="T317" s="4322"/>
    </row>
    <row r="318" spans="1:20" ht="13.5" customHeight="1">
      <c r="A318" s="89" t="s">
        <v>825</v>
      </c>
      <c r="B318" s="1455">
        <f>SUM(B262/B258)*100-100</f>
        <v>-16.788321167883211</v>
      </c>
      <c r="C318" s="4271">
        <f>(C262/C258)*100-100</f>
        <v>100</v>
      </c>
      <c r="D318" s="4282"/>
      <c r="E318" s="4271">
        <f t="shared" ref="E318:E328" si="282">(E262/E258)*100-100</f>
        <v>-24</v>
      </c>
      <c r="F318" s="4286"/>
      <c r="G318" s="4271" t="s">
        <v>597</v>
      </c>
      <c r="H318" s="4319"/>
      <c r="I318" s="4271" t="s">
        <v>597</v>
      </c>
      <c r="J318" s="4319"/>
      <c r="K318" s="4271">
        <f t="shared" ref="K318:K328" si="283">(K262/K258)*100-100</f>
        <v>-4.6875</v>
      </c>
      <c r="L318" s="4286"/>
      <c r="M318" s="4271">
        <f>(M262/M258)*100-100</f>
        <v>-22.222222222222214</v>
      </c>
      <c r="N318" s="4286"/>
      <c r="O318" s="4271">
        <f>(O262/O258)*100-100</f>
        <v>-80</v>
      </c>
      <c r="P318" s="4282"/>
      <c r="Q318" s="4271">
        <f t="shared" si="280"/>
        <v>-27.272727272727266</v>
      </c>
      <c r="R318" s="4286"/>
      <c r="S318" s="4271" t="s">
        <v>597</v>
      </c>
      <c r="T318" s="4331"/>
    </row>
    <row r="319" spans="1:20">
      <c r="A319" s="89" t="s">
        <v>829</v>
      </c>
      <c r="B319" s="1455">
        <f>SUM(B263/B259)*100-100</f>
        <v>11.538461538461547</v>
      </c>
      <c r="C319" s="4271">
        <f>(C263/C259)*100-100</f>
        <v>200</v>
      </c>
      <c r="D319" s="4319"/>
      <c r="E319" s="4271">
        <f t="shared" si="282"/>
        <v>114.28571428571428</v>
      </c>
      <c r="F319" s="4319"/>
      <c r="G319" s="4271" t="s">
        <v>597</v>
      </c>
      <c r="H319" s="4319"/>
      <c r="I319" s="4271" t="s">
        <v>597</v>
      </c>
      <c r="J319" s="4319"/>
      <c r="K319" s="4271">
        <f t="shared" si="283"/>
        <v>-27.58620689655173</v>
      </c>
      <c r="L319" s="4319"/>
      <c r="M319" s="4271">
        <f>(M263/M259)*100-100</f>
        <v>-25</v>
      </c>
      <c r="N319" s="4319"/>
      <c r="O319" s="4271">
        <f>(O263/O259)*100-100</f>
        <v>-50</v>
      </c>
      <c r="P319" s="4319"/>
      <c r="Q319" s="4271">
        <f t="shared" si="280"/>
        <v>177.77777777777777</v>
      </c>
      <c r="R319" s="4319"/>
      <c r="S319" s="4271" t="s">
        <v>840</v>
      </c>
      <c r="T319" s="4331"/>
    </row>
    <row r="320" spans="1:20">
      <c r="A320" s="2565" t="s">
        <v>844</v>
      </c>
      <c r="B320" s="90">
        <f t="shared" ref="B320:B322" si="284">SUM(B264/B260)*100-100</f>
        <v>-4.7619047619047734</v>
      </c>
      <c r="C320" s="4271">
        <v>0</v>
      </c>
      <c r="D320" s="4319"/>
      <c r="E320" s="4271">
        <f t="shared" si="282"/>
        <v>-12.5</v>
      </c>
      <c r="F320" s="4319"/>
      <c r="G320" s="4271" t="s">
        <v>597</v>
      </c>
      <c r="H320" s="4319"/>
      <c r="I320" s="4271" t="s">
        <v>597</v>
      </c>
      <c r="J320" s="4319"/>
      <c r="K320" s="4271">
        <f t="shared" si="283"/>
        <v>-25</v>
      </c>
      <c r="L320" s="4319"/>
      <c r="M320" s="4271">
        <v>0</v>
      </c>
      <c r="N320" s="4319"/>
      <c r="O320" s="4271">
        <f t="shared" ref="O320:O329" si="285">(O264/O260)*100-100</f>
        <v>50</v>
      </c>
      <c r="P320" s="4319"/>
      <c r="Q320" s="4271">
        <f t="shared" si="280"/>
        <v>25</v>
      </c>
      <c r="R320" s="4319"/>
      <c r="S320" s="4271" t="s">
        <v>840</v>
      </c>
      <c r="T320" s="4331"/>
    </row>
    <row r="321" spans="1:22">
      <c r="A321" s="2691" t="s">
        <v>845</v>
      </c>
      <c r="B321" s="91">
        <f t="shared" si="284"/>
        <v>-1.4084507042253449</v>
      </c>
      <c r="C321" s="4489">
        <f t="shared" ref="C321:C326" si="286">(C265/C261)*100-100</f>
        <v>-50</v>
      </c>
      <c r="D321" s="4489"/>
      <c r="E321" s="4489">
        <f t="shared" si="282"/>
        <v>63.636363636363654</v>
      </c>
      <c r="F321" s="4489"/>
      <c r="G321" s="4489" t="s">
        <v>597</v>
      </c>
      <c r="H321" s="4489"/>
      <c r="I321" s="4489" t="s">
        <v>597</v>
      </c>
      <c r="J321" s="4489"/>
      <c r="K321" s="4489">
        <f t="shared" si="283"/>
        <v>-8.5714285714285694</v>
      </c>
      <c r="L321" s="4489"/>
      <c r="M321" s="4489">
        <f t="shared" ref="M321:M328" si="287">(M265/M261)*100-100</f>
        <v>-20</v>
      </c>
      <c r="N321" s="4489"/>
      <c r="O321" s="4489">
        <f t="shared" si="285"/>
        <v>-33.333333333333343</v>
      </c>
      <c r="P321" s="4489"/>
      <c r="Q321" s="4489">
        <f t="shared" si="280"/>
        <v>-13.333333333333329</v>
      </c>
      <c r="R321" s="4489"/>
      <c r="S321" s="4489" t="s">
        <v>840</v>
      </c>
      <c r="T321" s="4491"/>
    </row>
    <row r="322" spans="1:22">
      <c r="A322" s="2566" t="s">
        <v>846</v>
      </c>
      <c r="B322" s="2896">
        <f t="shared" si="284"/>
        <v>14.912280701754383</v>
      </c>
      <c r="C322" s="4490">
        <f t="shared" si="286"/>
        <v>50</v>
      </c>
      <c r="D322" s="4490"/>
      <c r="E322" s="4490">
        <f t="shared" si="282"/>
        <v>52.631578947368439</v>
      </c>
      <c r="F322" s="4490"/>
      <c r="G322" s="4490" t="s">
        <v>597</v>
      </c>
      <c r="H322" s="4490"/>
      <c r="I322" s="4490" t="s">
        <v>597</v>
      </c>
      <c r="J322" s="4490"/>
      <c r="K322" s="4490">
        <f t="shared" si="283"/>
        <v>3.2786885245901658</v>
      </c>
      <c r="L322" s="4490"/>
      <c r="M322" s="4490">
        <f t="shared" si="287"/>
        <v>14.285714285714278</v>
      </c>
      <c r="N322" s="4490"/>
      <c r="O322" s="4490">
        <f>(O266/O262)*100-100</f>
        <v>-100</v>
      </c>
      <c r="P322" s="4490"/>
      <c r="Q322" s="4490">
        <f t="shared" si="280"/>
        <v>16.666666666666671</v>
      </c>
      <c r="R322" s="4490"/>
      <c r="S322" s="4319" t="s">
        <v>840</v>
      </c>
      <c r="T322" s="4492"/>
    </row>
    <row r="323" spans="1:22">
      <c r="A323" s="89" t="s">
        <v>868</v>
      </c>
      <c r="B323" s="90">
        <f t="shared" ref="B323:B328" si="288">SUM(B267/B263)*100-100</f>
        <v>20.689655172413794</v>
      </c>
      <c r="C323" s="4271">
        <f t="shared" si="286"/>
        <v>-100</v>
      </c>
      <c r="D323" s="4319"/>
      <c r="E323" s="4271">
        <f t="shared" si="282"/>
        <v>-26.666666666666671</v>
      </c>
      <c r="F323" s="4319"/>
      <c r="G323" s="4271" t="s">
        <v>597</v>
      </c>
      <c r="H323" s="4319"/>
      <c r="I323" s="4271" t="s">
        <v>597</v>
      </c>
      <c r="J323" s="4319"/>
      <c r="K323" s="4271">
        <f t="shared" si="283"/>
        <v>76.190476190476176</v>
      </c>
      <c r="L323" s="4319"/>
      <c r="M323" s="4271">
        <f t="shared" si="287"/>
        <v>33.333333333333314</v>
      </c>
      <c r="N323" s="4319"/>
      <c r="O323" s="4271">
        <f t="shared" si="285"/>
        <v>100</v>
      </c>
      <c r="P323" s="4319"/>
      <c r="Q323" s="4271">
        <f t="shared" si="280"/>
        <v>-36</v>
      </c>
      <c r="R323" s="4319"/>
      <c r="S323" s="4269" t="s">
        <v>840</v>
      </c>
      <c r="T323" s="4331"/>
    </row>
    <row r="324" spans="1:22">
      <c r="A324" s="2566" t="s">
        <v>881</v>
      </c>
      <c r="B324" s="90">
        <f t="shared" si="288"/>
        <v>5</v>
      </c>
      <c r="C324" s="4527">
        <f t="shared" si="286"/>
        <v>-100</v>
      </c>
      <c r="D324" s="4527"/>
      <c r="E324" s="4527">
        <f t="shared" si="282"/>
        <v>-42.857142857142861</v>
      </c>
      <c r="F324" s="4527"/>
      <c r="G324" s="4527" t="s">
        <v>597</v>
      </c>
      <c r="H324" s="4527"/>
      <c r="I324" s="4271" t="s">
        <v>597</v>
      </c>
      <c r="J324" s="4319"/>
      <c r="K324" s="4527">
        <f t="shared" si="283"/>
        <v>16.666666666666671</v>
      </c>
      <c r="L324" s="4527"/>
      <c r="M324" s="4527">
        <f t="shared" si="287"/>
        <v>200</v>
      </c>
      <c r="N324" s="4527"/>
      <c r="O324" s="4527">
        <f t="shared" si="285"/>
        <v>-66.666666666666671</v>
      </c>
      <c r="P324" s="4527"/>
      <c r="Q324" s="4527">
        <f t="shared" si="280"/>
        <v>30</v>
      </c>
      <c r="R324" s="4527"/>
      <c r="S324" s="4319" t="s">
        <v>840</v>
      </c>
      <c r="T324" s="4492"/>
      <c r="V324" s="20"/>
    </row>
    <row r="325" spans="1:22">
      <c r="A325" s="2691" t="s">
        <v>898</v>
      </c>
      <c r="B325" s="91">
        <f t="shared" si="288"/>
        <v>-40</v>
      </c>
      <c r="C325" s="4489">
        <f t="shared" si="286"/>
        <v>-100</v>
      </c>
      <c r="D325" s="4489"/>
      <c r="E325" s="4489">
        <f t="shared" si="282"/>
        <v>-44.444444444444443</v>
      </c>
      <c r="F325" s="4489"/>
      <c r="G325" s="4489" t="s">
        <v>597</v>
      </c>
      <c r="H325" s="4489"/>
      <c r="I325" s="4489" t="s">
        <v>597</v>
      </c>
      <c r="J325" s="4489"/>
      <c r="K325" s="4489">
        <f t="shared" si="283"/>
        <v>-31.25</v>
      </c>
      <c r="L325" s="4489"/>
      <c r="M325" s="4489">
        <f t="shared" si="287"/>
        <v>25</v>
      </c>
      <c r="N325" s="4489"/>
      <c r="O325" s="4489">
        <f t="shared" si="285"/>
        <v>50</v>
      </c>
      <c r="P325" s="4489"/>
      <c r="Q325" s="4489">
        <f t="shared" si="280"/>
        <v>7.6923076923076934</v>
      </c>
      <c r="R325" s="4489"/>
      <c r="S325" s="4489" t="s">
        <v>840</v>
      </c>
      <c r="T325" s="4491"/>
    </row>
    <row r="326" spans="1:22">
      <c r="A326" s="2566" t="s">
        <v>905</v>
      </c>
      <c r="B326" s="2896">
        <f t="shared" si="288"/>
        <v>-22.900763358778633</v>
      </c>
      <c r="C326" s="4490">
        <f t="shared" si="286"/>
        <v>-66.666666666666671</v>
      </c>
      <c r="D326" s="4490"/>
      <c r="E326" s="4490">
        <f t="shared" si="282"/>
        <v>-20.689655172413794</v>
      </c>
      <c r="F326" s="4490"/>
      <c r="G326" s="4490" t="s">
        <v>597</v>
      </c>
      <c r="H326" s="4490"/>
      <c r="I326" s="4490" t="s">
        <v>597</v>
      </c>
      <c r="J326" s="4490"/>
      <c r="K326" s="4490">
        <f t="shared" si="283"/>
        <v>-31.746031746031747</v>
      </c>
      <c r="L326" s="4490"/>
      <c r="M326" s="4490">
        <f t="shared" si="287"/>
        <v>-50</v>
      </c>
      <c r="N326" s="4490"/>
      <c r="O326" s="4271" t="s">
        <v>597</v>
      </c>
      <c r="P326" s="4319"/>
      <c r="Q326" s="4490">
        <f t="shared" si="280"/>
        <v>-10.714285714285708</v>
      </c>
      <c r="R326" s="4490"/>
      <c r="S326" s="4319" t="s">
        <v>840</v>
      </c>
      <c r="T326" s="4492"/>
    </row>
    <row r="327" spans="1:22">
      <c r="A327" s="89" t="s">
        <v>919</v>
      </c>
      <c r="B327" s="90">
        <f t="shared" si="288"/>
        <v>0</v>
      </c>
      <c r="C327" s="4271">
        <v>0</v>
      </c>
      <c r="D327" s="4319"/>
      <c r="E327" s="4271">
        <f t="shared" si="282"/>
        <v>-27.272727272727266</v>
      </c>
      <c r="F327" s="4319"/>
      <c r="G327" s="4271" t="s">
        <v>597</v>
      </c>
      <c r="H327" s="4319"/>
      <c r="I327" s="4271" t="s">
        <v>597</v>
      </c>
      <c r="J327" s="4319"/>
      <c r="K327" s="4271">
        <f t="shared" si="283"/>
        <v>0</v>
      </c>
      <c r="L327" s="4319"/>
      <c r="M327" s="4271">
        <f t="shared" si="287"/>
        <v>0</v>
      </c>
      <c r="N327" s="4319"/>
      <c r="O327" s="4271">
        <f>(O271/O267)*100-100</f>
        <v>0</v>
      </c>
      <c r="P327" s="4319"/>
      <c r="Q327" s="4271">
        <f t="shared" si="280"/>
        <v>18.75</v>
      </c>
      <c r="R327" s="4319"/>
      <c r="S327" s="4269" t="s">
        <v>840</v>
      </c>
      <c r="T327" s="4331"/>
    </row>
    <row r="328" spans="1:22">
      <c r="A328" s="2566" t="s">
        <v>926</v>
      </c>
      <c r="B328" s="90">
        <f t="shared" si="288"/>
        <v>0</v>
      </c>
      <c r="C328" s="4527">
        <v>0</v>
      </c>
      <c r="D328" s="4527"/>
      <c r="E328" s="4527">
        <f t="shared" si="282"/>
        <v>0</v>
      </c>
      <c r="F328" s="4527"/>
      <c r="G328" s="4527" t="s">
        <v>597</v>
      </c>
      <c r="H328" s="4527"/>
      <c r="I328" s="4271" t="s">
        <v>597</v>
      </c>
      <c r="J328" s="4319"/>
      <c r="K328" s="4527">
        <f t="shared" si="283"/>
        <v>0</v>
      </c>
      <c r="L328" s="4527"/>
      <c r="M328" s="4527">
        <f t="shared" si="287"/>
        <v>0</v>
      </c>
      <c r="N328" s="4527"/>
      <c r="O328" s="4527">
        <f t="shared" si="285"/>
        <v>0</v>
      </c>
      <c r="P328" s="4527"/>
      <c r="Q328" s="4527">
        <f t="shared" si="280"/>
        <v>0</v>
      </c>
      <c r="R328" s="4527"/>
      <c r="S328" s="4319" t="s">
        <v>840</v>
      </c>
      <c r="T328" s="4492"/>
      <c r="V328" s="20"/>
    </row>
    <row r="329" spans="1:22" s="1723" customFormat="1" ht="13.5" thickBot="1">
      <c r="A329" s="2128" t="s">
        <v>936</v>
      </c>
      <c r="B329" s="3379">
        <f>SUM(B274/B269)*100-100</f>
        <v>-100</v>
      </c>
      <c r="C329" s="4528">
        <v>0</v>
      </c>
      <c r="D329" s="4528"/>
      <c r="E329" s="4528">
        <f>(E274/E269)*100-100</f>
        <v>-100</v>
      </c>
      <c r="F329" s="4528"/>
      <c r="G329" s="4528" t="s">
        <v>597</v>
      </c>
      <c r="H329" s="4528"/>
      <c r="I329" s="4312" t="s">
        <v>597</v>
      </c>
      <c r="J329" s="4332"/>
      <c r="K329" s="4528">
        <f>(K274/K269)*100-100</f>
        <v>-100</v>
      </c>
      <c r="L329" s="4528"/>
      <c r="M329" s="4528">
        <f>(M274/M269)*100-100</f>
        <v>-100</v>
      </c>
      <c r="N329" s="4528"/>
      <c r="O329" s="4528">
        <f t="shared" si="285"/>
        <v>0</v>
      </c>
      <c r="P329" s="4528"/>
      <c r="Q329" s="4528">
        <f>(Q274/Q269)*100-100</f>
        <v>-100</v>
      </c>
      <c r="R329" s="4528"/>
      <c r="S329" s="4528" t="s">
        <v>840</v>
      </c>
      <c r="T329" s="4529"/>
    </row>
    <row r="330" spans="1:22">
      <c r="A330" s="55" t="s">
        <v>882</v>
      </c>
      <c r="B330" s="55"/>
      <c r="H330" s="413"/>
      <c r="I330"/>
      <c r="J330"/>
      <c r="K330"/>
      <c r="L330"/>
      <c r="M330" s="413"/>
      <c r="N330" s="350"/>
      <c r="O330" s="204"/>
      <c r="P330" s="3"/>
      <c r="Q330" s="506"/>
      <c r="S330" s="203"/>
      <c r="T330" s="203"/>
    </row>
    <row r="331" spans="1:22" ht="12.2" customHeight="1">
      <c r="A331" s="3" t="s">
        <v>800</v>
      </c>
      <c r="I331"/>
      <c r="J331"/>
      <c r="K331"/>
      <c r="L331"/>
      <c r="O331" s="3694"/>
      <c r="P331" s="3"/>
      <c r="Q331" s="506"/>
      <c r="R331" s="203"/>
      <c r="S331" s="203"/>
      <c r="T331" s="203"/>
    </row>
    <row r="332" spans="1:22" ht="14.25" customHeight="1">
      <c r="A332" s="4306" t="s">
        <v>929</v>
      </c>
      <c r="B332" s="4307"/>
      <c r="C332" s="4307"/>
      <c r="D332" s="4307"/>
      <c r="E332" s="4307"/>
      <c r="F332" s="4307"/>
      <c r="G332" s="4307"/>
      <c r="H332" s="4307"/>
      <c r="I332" s="4307"/>
      <c r="J332" s="4307"/>
      <c r="K332" s="4307"/>
      <c r="L332" s="4307"/>
      <c r="M332" s="4307"/>
      <c r="N332" s="4307"/>
      <c r="O332" s="4308"/>
      <c r="P332" s="3"/>
      <c r="Q332" s="506"/>
      <c r="R332" s="203"/>
      <c r="T332" s="203"/>
    </row>
    <row r="336" spans="1:22">
      <c r="O336" s="20"/>
    </row>
    <row r="337" spans="2:2">
      <c r="B337" s="23"/>
    </row>
  </sheetData>
  <mergeCells count="1344">
    <mergeCell ref="C108:D108"/>
    <mergeCell ref="E108:F108"/>
    <mergeCell ref="G108:H108"/>
    <mergeCell ref="I108:J108"/>
    <mergeCell ref="K108:L108"/>
    <mergeCell ref="M108:N108"/>
    <mergeCell ref="O108:P108"/>
    <mergeCell ref="Q108:R108"/>
    <mergeCell ref="S108:T108"/>
    <mergeCell ref="C219:D219"/>
    <mergeCell ref="E219:F219"/>
    <mergeCell ref="G219:H219"/>
    <mergeCell ref="I219:J219"/>
    <mergeCell ref="K219:L219"/>
    <mergeCell ref="M219:N219"/>
    <mergeCell ref="O219:P219"/>
    <mergeCell ref="Q219:R219"/>
    <mergeCell ref="S219:T219"/>
    <mergeCell ref="K206:L206"/>
    <mergeCell ref="Q174:R174"/>
    <mergeCell ref="G126:I126"/>
    <mergeCell ref="Q172:R172"/>
    <mergeCell ref="M175:N175"/>
    <mergeCell ref="I190:J190"/>
    <mergeCell ref="K190:L190"/>
    <mergeCell ref="E190:F190"/>
    <mergeCell ref="G190:H190"/>
    <mergeCell ref="E188:F188"/>
    <mergeCell ref="I187:J187"/>
    <mergeCell ref="I188:J188"/>
    <mergeCell ref="M189:N189"/>
    <mergeCell ref="M187:N187"/>
    <mergeCell ref="C329:D329"/>
    <mergeCell ref="E329:F329"/>
    <mergeCell ref="G329:H329"/>
    <mergeCell ref="I329:J329"/>
    <mergeCell ref="K329:L329"/>
    <mergeCell ref="M329:N329"/>
    <mergeCell ref="O329:P329"/>
    <mergeCell ref="Q329:R329"/>
    <mergeCell ref="S329:T329"/>
    <mergeCell ref="A332:O332"/>
    <mergeCell ref="A276:O276"/>
    <mergeCell ref="A166:O166"/>
    <mergeCell ref="A55:O55"/>
    <mergeCell ref="C218:D218"/>
    <mergeCell ref="E218:F218"/>
    <mergeCell ref="G218:H218"/>
    <mergeCell ref="I218:J218"/>
    <mergeCell ref="K218:L218"/>
    <mergeCell ref="M218:N218"/>
    <mergeCell ref="O218:P218"/>
    <mergeCell ref="Q218:R218"/>
    <mergeCell ref="S218:T218"/>
    <mergeCell ref="C328:D328"/>
    <mergeCell ref="E328:F328"/>
    <mergeCell ref="G328:H328"/>
    <mergeCell ref="I328:J328"/>
    <mergeCell ref="K328:L328"/>
    <mergeCell ref="M328:N328"/>
    <mergeCell ref="O328:P328"/>
    <mergeCell ref="Q328:R328"/>
    <mergeCell ref="S328:T328"/>
    <mergeCell ref="C325:D325"/>
    <mergeCell ref="E325:F325"/>
    <mergeCell ref="I325:J325"/>
    <mergeCell ref="K325:L325"/>
    <mergeCell ref="M325:N325"/>
    <mergeCell ref="K324:L324"/>
    <mergeCell ref="M324:N324"/>
    <mergeCell ref="O324:P324"/>
    <mergeCell ref="Q324:R324"/>
    <mergeCell ref="S324:T324"/>
    <mergeCell ref="C327:D327"/>
    <mergeCell ref="E327:F327"/>
    <mergeCell ref="G327:H327"/>
    <mergeCell ref="I327:J327"/>
    <mergeCell ref="K327:L327"/>
    <mergeCell ref="M327:N327"/>
    <mergeCell ref="O327:P327"/>
    <mergeCell ref="Q327:R327"/>
    <mergeCell ref="S327:T327"/>
    <mergeCell ref="O325:P325"/>
    <mergeCell ref="Q325:R325"/>
    <mergeCell ref="S325:T325"/>
    <mergeCell ref="C324:D324"/>
    <mergeCell ref="E324:F324"/>
    <mergeCell ref="G324:H324"/>
    <mergeCell ref="I324:J324"/>
    <mergeCell ref="C326:D326"/>
    <mergeCell ref="E326:F326"/>
    <mergeCell ref="G326:H326"/>
    <mergeCell ref="I326:J326"/>
    <mergeCell ref="K326:L326"/>
    <mergeCell ref="M326:N326"/>
    <mergeCell ref="O326:P326"/>
    <mergeCell ref="Q326:R326"/>
    <mergeCell ref="S326:T326"/>
    <mergeCell ref="M217:N217"/>
    <mergeCell ref="O217:P217"/>
    <mergeCell ref="Q217:R217"/>
    <mergeCell ref="S217:T217"/>
    <mergeCell ref="E174:F174"/>
    <mergeCell ref="K173:L173"/>
    <mergeCell ref="K172:L172"/>
    <mergeCell ref="G174:J174"/>
    <mergeCell ref="S174:T174"/>
    <mergeCell ref="B168:T168"/>
    <mergeCell ref="C194:D194"/>
    <mergeCell ref="G173:J173"/>
    <mergeCell ref="E194:F194"/>
    <mergeCell ref="M195:N195"/>
    <mergeCell ref="Q195:R195"/>
    <mergeCell ref="C195:D195"/>
    <mergeCell ref="S171:T171"/>
    <mergeCell ref="C171:D171"/>
    <mergeCell ref="G180:J180"/>
    <mergeCell ref="M181:N181"/>
    <mergeCell ref="S188:T188"/>
    <mergeCell ref="E191:F191"/>
    <mergeCell ref="C187:D187"/>
    <mergeCell ref="I186:J186"/>
    <mergeCell ref="E187:F187"/>
    <mergeCell ref="M188:N188"/>
    <mergeCell ref="K191:L191"/>
    <mergeCell ref="Q197:R197"/>
    <mergeCell ref="E198:F198"/>
    <mergeCell ref="K194:L194"/>
    <mergeCell ref="C308:D308"/>
    <mergeCell ref="I317:J317"/>
    <mergeCell ref="K317:L317"/>
    <mergeCell ref="M317:N317"/>
    <mergeCell ref="O317:P317"/>
    <mergeCell ref="Q317:R317"/>
    <mergeCell ref="S317:T317"/>
    <mergeCell ref="C315:D315"/>
    <mergeCell ref="E315:F315"/>
    <mergeCell ref="G315:H315"/>
    <mergeCell ref="I315:J315"/>
    <mergeCell ref="K315:L315"/>
    <mergeCell ref="M315:N315"/>
    <mergeCell ref="O315:P315"/>
    <mergeCell ref="Q315:R315"/>
    <mergeCell ref="S315:T315"/>
    <mergeCell ref="C316:D316"/>
    <mergeCell ref="E316:F316"/>
    <mergeCell ref="G316:H316"/>
    <mergeCell ref="I316:J316"/>
    <mergeCell ref="K316:L316"/>
    <mergeCell ref="M316:N316"/>
    <mergeCell ref="O316:P316"/>
    <mergeCell ref="Q316:R316"/>
    <mergeCell ref="S316:T316"/>
    <mergeCell ref="C317:D317"/>
    <mergeCell ref="E317:F317"/>
    <mergeCell ref="G317:H317"/>
    <mergeCell ref="S312:T312"/>
    <mergeCell ref="S311:T311"/>
    <mergeCell ref="C312:D312"/>
    <mergeCell ref="E312:F312"/>
    <mergeCell ref="C313:D313"/>
    <mergeCell ref="E313:F313"/>
    <mergeCell ref="G313:H313"/>
    <mergeCell ref="I313:J313"/>
    <mergeCell ref="K313:L313"/>
    <mergeCell ref="M313:N313"/>
    <mergeCell ref="O313:P313"/>
    <mergeCell ref="G312:H312"/>
    <mergeCell ref="I312:J312"/>
    <mergeCell ref="K312:L312"/>
    <mergeCell ref="M312:N312"/>
    <mergeCell ref="O312:P312"/>
    <mergeCell ref="Q313:R313"/>
    <mergeCell ref="S310:T310"/>
    <mergeCell ref="S309:T309"/>
    <mergeCell ref="M82:N82"/>
    <mergeCell ref="S313:T313"/>
    <mergeCell ref="Q312:R312"/>
    <mergeCell ref="C311:D311"/>
    <mergeCell ref="E311:F311"/>
    <mergeCell ref="G311:H311"/>
    <mergeCell ref="I311:J311"/>
    <mergeCell ref="C196:D196"/>
    <mergeCell ref="E196:F196"/>
    <mergeCell ref="E288:F288"/>
    <mergeCell ref="E286:F286"/>
    <mergeCell ref="Q297:R297"/>
    <mergeCell ref="Q300:R300"/>
    <mergeCell ref="C300:D300"/>
    <mergeCell ref="E300:F300"/>
    <mergeCell ref="S289:T289"/>
    <mergeCell ref="Q294:R294"/>
    <mergeCell ref="O293:P293"/>
    <mergeCell ref="Q292:R292"/>
    <mergeCell ref="Q291:R291"/>
    <mergeCell ref="O291:P291"/>
    <mergeCell ref="M289:N289"/>
    <mergeCell ref="G196:H196"/>
    <mergeCell ref="K196:L196"/>
    <mergeCell ref="C197:D197"/>
    <mergeCell ref="O197:P197"/>
    <mergeCell ref="S198:T198"/>
    <mergeCell ref="S199:T199"/>
    <mergeCell ref="K311:L311"/>
    <mergeCell ref="M311:N311"/>
    <mergeCell ref="O311:P311"/>
    <mergeCell ref="Q311:R311"/>
    <mergeCell ref="K83:L83"/>
    <mergeCell ref="C296:D296"/>
    <mergeCell ref="E215:F215"/>
    <mergeCell ref="G215:H215"/>
    <mergeCell ref="I215:J215"/>
    <mergeCell ref="K215:L215"/>
    <mergeCell ref="M215:N215"/>
    <mergeCell ref="B2:T2"/>
    <mergeCell ref="M62:N62"/>
    <mergeCell ref="S61:T61"/>
    <mergeCell ref="S63:T63"/>
    <mergeCell ref="C59:T59"/>
    <mergeCell ref="Q70:R70"/>
    <mergeCell ref="Q71:R71"/>
    <mergeCell ref="O71:P71"/>
    <mergeCell ref="Q72:R72"/>
    <mergeCell ref="M70:N70"/>
    <mergeCell ref="M71:N71"/>
    <mergeCell ref="O64:P64"/>
    <mergeCell ref="C68:D68"/>
    <mergeCell ref="E66:F66"/>
    <mergeCell ref="C66:D66"/>
    <mergeCell ref="C63:D63"/>
    <mergeCell ref="E63:F63"/>
    <mergeCell ref="C60:D60"/>
    <mergeCell ref="E60:F60"/>
    <mergeCell ref="K60:L60"/>
    <mergeCell ref="M60:N60"/>
    <mergeCell ref="E61:F61"/>
    <mergeCell ref="B57:T57"/>
    <mergeCell ref="M78:N78"/>
    <mergeCell ref="M83:N83"/>
    <mergeCell ref="I211:J211"/>
    <mergeCell ref="K211:L211"/>
    <mergeCell ref="M211:N211"/>
    <mergeCell ref="O211:P211"/>
    <mergeCell ref="E208:F208"/>
    <mergeCell ref="M288:N288"/>
    <mergeCell ref="I206:J206"/>
    <mergeCell ref="C286:D286"/>
    <mergeCell ref="G212:H212"/>
    <mergeCell ref="C82:D82"/>
    <mergeCell ref="C83:D83"/>
    <mergeCell ref="E83:F83"/>
    <mergeCell ref="E82:F82"/>
    <mergeCell ref="G82:H82"/>
    <mergeCell ref="G83:H83"/>
    <mergeCell ref="I83:J83"/>
    <mergeCell ref="I82:J82"/>
    <mergeCell ref="C177:D177"/>
    <mergeCell ref="M176:N176"/>
    <mergeCell ref="E199:F199"/>
    <mergeCell ref="K208:L208"/>
    <mergeCell ref="K197:L197"/>
    <mergeCell ref="G209:H209"/>
    <mergeCell ref="C214:D214"/>
    <mergeCell ref="E214:F214"/>
    <mergeCell ref="G214:H214"/>
    <mergeCell ref="C106:D106"/>
    <mergeCell ref="E106:F106"/>
    <mergeCell ref="G106:H106"/>
    <mergeCell ref="I106:J106"/>
    <mergeCell ref="C91:D91"/>
    <mergeCell ref="E287:F287"/>
    <mergeCell ref="E78:F78"/>
    <mergeCell ref="E75:F75"/>
    <mergeCell ref="C62:D62"/>
    <mergeCell ref="K64:L64"/>
    <mergeCell ref="E69:F69"/>
    <mergeCell ref="K68:L68"/>
    <mergeCell ref="Q63:R63"/>
    <mergeCell ref="Q68:R68"/>
    <mergeCell ref="C79:D79"/>
    <mergeCell ref="K82:L82"/>
    <mergeCell ref="G77:H77"/>
    <mergeCell ref="O74:P74"/>
    <mergeCell ref="Q76:R76"/>
    <mergeCell ref="I78:J78"/>
    <mergeCell ref="K80:L80"/>
    <mergeCell ref="O80:P80"/>
    <mergeCell ref="E80:F80"/>
    <mergeCell ref="O79:P79"/>
    <mergeCell ref="Q79:R79"/>
    <mergeCell ref="C71:D71"/>
    <mergeCell ref="C72:D72"/>
    <mergeCell ref="C74:D74"/>
    <mergeCell ref="Q66:R66"/>
    <mergeCell ref="O67:P67"/>
    <mergeCell ref="K70:L70"/>
    <mergeCell ref="Q65:R65"/>
    <mergeCell ref="G69:J69"/>
    <mergeCell ref="E70:F70"/>
    <mergeCell ref="K75:L75"/>
    <mergeCell ref="M75:N75"/>
    <mergeCell ref="G70:J70"/>
    <mergeCell ref="E72:F72"/>
    <mergeCell ref="M61:N61"/>
    <mergeCell ref="S72:T72"/>
    <mergeCell ref="S66:T66"/>
    <mergeCell ref="O66:P66"/>
    <mergeCell ref="M66:N66"/>
    <mergeCell ref="Q61:R61"/>
    <mergeCell ref="E62:F62"/>
    <mergeCell ref="E71:F71"/>
    <mergeCell ref="K71:L71"/>
    <mergeCell ref="G61:J61"/>
    <mergeCell ref="Q64:R64"/>
    <mergeCell ref="B1:T1"/>
    <mergeCell ref="C61:D61"/>
    <mergeCell ref="I60:J60"/>
    <mergeCell ref="G60:H60"/>
    <mergeCell ref="S65:T65"/>
    <mergeCell ref="O62:P62"/>
    <mergeCell ref="G7:I7"/>
    <mergeCell ref="G8:I8"/>
    <mergeCell ref="G11:I11"/>
    <mergeCell ref="C3:T3"/>
    <mergeCell ref="G12:I12"/>
    <mergeCell ref="G5:I5"/>
    <mergeCell ref="G6:I6"/>
    <mergeCell ref="G9:I9"/>
    <mergeCell ref="G10:I10"/>
    <mergeCell ref="Q60:R60"/>
    <mergeCell ref="B58:T58"/>
    <mergeCell ref="G13:I13"/>
    <mergeCell ref="G14:I14"/>
    <mergeCell ref="G62:J62"/>
    <mergeCell ref="G63:J63"/>
    <mergeCell ref="G15:I15"/>
    <mergeCell ref="G17:I17"/>
    <mergeCell ref="G18:I18"/>
    <mergeCell ref="K62:L62"/>
    <mergeCell ref="C70:D70"/>
    <mergeCell ref="S60:T60"/>
    <mergeCell ref="S73:T73"/>
    <mergeCell ref="S74:T74"/>
    <mergeCell ref="C90:D90"/>
    <mergeCell ref="S68:T68"/>
    <mergeCell ref="S192:T192"/>
    <mergeCell ref="Q194:R194"/>
    <mergeCell ref="O201:P201"/>
    <mergeCell ref="S189:T189"/>
    <mergeCell ref="Q192:R192"/>
    <mergeCell ref="S191:T191"/>
    <mergeCell ref="I199:J199"/>
    <mergeCell ref="G199:H199"/>
    <mergeCell ref="M193:N193"/>
    <mergeCell ref="I195:J195"/>
    <mergeCell ref="K195:L195"/>
    <mergeCell ref="G194:H194"/>
    <mergeCell ref="M194:N194"/>
    <mergeCell ref="C199:D199"/>
    <mergeCell ref="E197:F197"/>
    <mergeCell ref="G197:H197"/>
    <mergeCell ref="I197:J197"/>
    <mergeCell ref="I196:J196"/>
    <mergeCell ref="S194:T194"/>
    <mergeCell ref="M97:N97"/>
    <mergeCell ref="O75:P75"/>
    <mergeCell ref="O194:P194"/>
    <mergeCell ref="S71:T71"/>
    <mergeCell ref="C88:D88"/>
    <mergeCell ref="E92:F92"/>
    <mergeCell ref="C87:D87"/>
    <mergeCell ref="Q88:R88"/>
    <mergeCell ref="C96:D96"/>
    <mergeCell ref="I94:J94"/>
    <mergeCell ref="C97:D97"/>
    <mergeCell ref="E97:F97"/>
    <mergeCell ref="G97:H97"/>
    <mergeCell ref="G118:I118"/>
    <mergeCell ref="E91:F91"/>
    <mergeCell ref="O103:P103"/>
    <mergeCell ref="Q103:R103"/>
    <mergeCell ref="K92:L92"/>
    <mergeCell ref="C85:D85"/>
    <mergeCell ref="K87:L87"/>
    <mergeCell ref="I93:J93"/>
    <mergeCell ref="K93:L93"/>
    <mergeCell ref="E85:F85"/>
    <mergeCell ref="C101:D101"/>
    <mergeCell ref="Q91:R91"/>
    <mergeCell ref="Q95:R95"/>
    <mergeCell ref="K99:L99"/>
    <mergeCell ref="M99:N99"/>
    <mergeCell ref="C100:D100"/>
    <mergeCell ref="S85:T85"/>
    <mergeCell ref="O85:P85"/>
    <mergeCell ref="K81:L81"/>
    <mergeCell ref="O82:P82"/>
    <mergeCell ref="O83:P83"/>
    <mergeCell ref="O73:P73"/>
    <mergeCell ref="C103:D103"/>
    <mergeCell ref="E103:F103"/>
    <mergeCell ref="G103:H103"/>
    <mergeCell ref="K98:L98"/>
    <mergeCell ref="M98:N98"/>
    <mergeCell ref="K103:L103"/>
    <mergeCell ref="M103:N103"/>
    <mergeCell ref="O88:P88"/>
    <mergeCell ref="E100:F100"/>
    <mergeCell ref="G100:H100"/>
    <mergeCell ref="I100:J100"/>
    <mergeCell ref="K100:L100"/>
    <mergeCell ref="M100:N100"/>
    <mergeCell ref="B111:S111"/>
    <mergeCell ref="Q196:R196"/>
    <mergeCell ref="S196:T196"/>
    <mergeCell ref="M196:N196"/>
    <mergeCell ref="K106:L106"/>
    <mergeCell ref="M106:N106"/>
    <mergeCell ref="O106:P106"/>
    <mergeCell ref="Q106:R106"/>
    <mergeCell ref="S106:T106"/>
    <mergeCell ref="C107:D107"/>
    <mergeCell ref="E107:F107"/>
    <mergeCell ref="G107:H107"/>
    <mergeCell ref="I107:J107"/>
    <mergeCell ref="K107:L107"/>
    <mergeCell ref="M107:N107"/>
    <mergeCell ref="O107:P107"/>
    <mergeCell ref="Q107:R107"/>
    <mergeCell ref="S107:T107"/>
    <mergeCell ref="O174:P174"/>
    <mergeCell ref="E84:F84"/>
    <mergeCell ref="M81:N81"/>
    <mergeCell ref="C102:D102"/>
    <mergeCell ref="E95:F95"/>
    <mergeCell ref="O60:P60"/>
    <mergeCell ref="C78:D78"/>
    <mergeCell ref="S80:T80"/>
    <mergeCell ref="C94:D94"/>
    <mergeCell ref="E94:F94"/>
    <mergeCell ref="C89:D89"/>
    <mergeCell ref="E89:F89"/>
    <mergeCell ref="G89:H89"/>
    <mergeCell ref="I89:J89"/>
    <mergeCell ref="K89:L89"/>
    <mergeCell ref="M89:N89"/>
    <mergeCell ref="O86:P86"/>
    <mergeCell ref="S67:T67"/>
    <mergeCell ref="O63:P63"/>
    <mergeCell ref="M64:N64"/>
    <mergeCell ref="K63:L63"/>
    <mergeCell ref="E77:F77"/>
    <mergeCell ref="K90:L90"/>
    <mergeCell ref="C65:D65"/>
    <mergeCell ref="C64:D64"/>
    <mergeCell ref="C67:D67"/>
    <mergeCell ref="C73:D73"/>
    <mergeCell ref="M84:N84"/>
    <mergeCell ref="M80:N80"/>
    <mergeCell ref="K85:L85"/>
    <mergeCell ref="G80:H80"/>
    <mergeCell ref="I80:J80"/>
    <mergeCell ref="K84:L84"/>
    <mergeCell ref="S84:T84"/>
    <mergeCell ref="O78:P78"/>
    <mergeCell ref="O89:P89"/>
    <mergeCell ref="C77:D77"/>
    <mergeCell ref="G16:I16"/>
    <mergeCell ref="S62:T62"/>
    <mergeCell ref="Q62:R62"/>
    <mergeCell ref="O61:P61"/>
    <mergeCell ref="Q67:R67"/>
    <mergeCell ref="S64:T64"/>
    <mergeCell ref="K67:L67"/>
    <mergeCell ref="K61:L61"/>
    <mergeCell ref="S77:T77"/>
    <mergeCell ref="M77:N77"/>
    <mergeCell ref="M79:N79"/>
    <mergeCell ref="E65:F65"/>
    <mergeCell ref="E64:F64"/>
    <mergeCell ref="G65:J65"/>
    <mergeCell ref="G66:J66"/>
    <mergeCell ref="E67:F67"/>
    <mergeCell ref="E68:F68"/>
    <mergeCell ref="G64:J64"/>
    <mergeCell ref="M63:N63"/>
    <mergeCell ref="S69:T69"/>
    <mergeCell ref="I77:J77"/>
    <mergeCell ref="I79:J79"/>
    <mergeCell ref="E79:F79"/>
    <mergeCell ref="O77:P77"/>
    <mergeCell ref="S78:T78"/>
    <mergeCell ref="S70:T70"/>
    <mergeCell ref="S75:T75"/>
    <mergeCell ref="K74:L74"/>
    <mergeCell ref="S79:T79"/>
    <mergeCell ref="G78:H78"/>
    <mergeCell ref="C193:D193"/>
    <mergeCell ref="E192:F192"/>
    <mergeCell ref="G192:H192"/>
    <mergeCell ref="S195:T195"/>
    <mergeCell ref="E195:F195"/>
    <mergeCell ref="G195:H195"/>
    <mergeCell ref="K76:L76"/>
    <mergeCell ref="K78:L78"/>
    <mergeCell ref="O76:P76"/>
    <mergeCell ref="K77:L77"/>
    <mergeCell ref="G79:H79"/>
    <mergeCell ref="C84:D84"/>
    <mergeCell ref="C175:D175"/>
    <mergeCell ref="C179:D179"/>
    <mergeCell ref="E179:F179"/>
    <mergeCell ref="C95:D95"/>
    <mergeCell ref="S172:T172"/>
    <mergeCell ref="G172:J172"/>
    <mergeCell ref="O97:P97"/>
    <mergeCell ref="S92:T92"/>
    <mergeCell ref="M173:N173"/>
    <mergeCell ref="O173:P173"/>
    <mergeCell ref="O171:P171"/>
    <mergeCell ref="E173:F173"/>
    <mergeCell ref="I96:J96"/>
    <mergeCell ref="Q173:R173"/>
    <mergeCell ref="Q77:R77"/>
    <mergeCell ref="S76:T76"/>
    <mergeCell ref="Q89:R89"/>
    <mergeCell ref="G76:H76"/>
    <mergeCell ref="M67:N67"/>
    <mergeCell ref="M65:N65"/>
    <mergeCell ref="K65:L65"/>
    <mergeCell ref="O65:P65"/>
    <mergeCell ref="G67:J67"/>
    <mergeCell ref="Q75:R75"/>
    <mergeCell ref="Q74:R74"/>
    <mergeCell ref="I75:J75"/>
    <mergeCell ref="K66:L66"/>
    <mergeCell ref="Q73:R73"/>
    <mergeCell ref="O68:P68"/>
    <mergeCell ref="M68:N68"/>
    <mergeCell ref="O69:P69"/>
    <mergeCell ref="Q69:R69"/>
    <mergeCell ref="S83:T83"/>
    <mergeCell ref="K97:L97"/>
    <mergeCell ref="G68:J68"/>
    <mergeCell ref="K69:L69"/>
    <mergeCell ref="O94:P94"/>
    <mergeCell ref="I84:J84"/>
    <mergeCell ref="G84:H84"/>
    <mergeCell ref="K73:L73"/>
    <mergeCell ref="O72:P72"/>
    <mergeCell ref="O70:P70"/>
    <mergeCell ref="M87:N87"/>
    <mergeCell ref="I91:J91"/>
    <mergeCell ref="Q92:R92"/>
    <mergeCell ref="M94:N94"/>
    <mergeCell ref="I92:J92"/>
    <mergeCell ref="Q87:R87"/>
    <mergeCell ref="G85:H85"/>
    <mergeCell ref="M85:N85"/>
    <mergeCell ref="M91:N91"/>
    <mergeCell ref="O91:P91"/>
    <mergeCell ref="O93:P93"/>
    <mergeCell ref="C114:T114"/>
    <mergeCell ref="S91:T91"/>
    <mergeCell ref="M96:N96"/>
    <mergeCell ref="O92:P92"/>
    <mergeCell ref="C99:D99"/>
    <mergeCell ref="M72:N72"/>
    <mergeCell ref="C75:D75"/>
    <mergeCell ref="M73:N73"/>
    <mergeCell ref="M74:N74"/>
    <mergeCell ref="E73:F73"/>
    <mergeCell ref="E74:F74"/>
    <mergeCell ref="M69:N69"/>
    <mergeCell ref="G73:J73"/>
    <mergeCell ref="G74:J74"/>
    <mergeCell ref="G75:H75"/>
    <mergeCell ref="G90:H90"/>
    <mergeCell ref="M86:N86"/>
    <mergeCell ref="M93:N93"/>
    <mergeCell ref="I76:J76"/>
    <mergeCell ref="K72:L72"/>
    <mergeCell ref="M88:N88"/>
    <mergeCell ref="Q80:R80"/>
    <mergeCell ref="O84:P84"/>
    <mergeCell ref="Q83:R83"/>
    <mergeCell ref="Q84:R84"/>
    <mergeCell ref="Q78:R78"/>
    <mergeCell ref="Q82:R82"/>
    <mergeCell ref="Q85:R85"/>
    <mergeCell ref="K79:L79"/>
    <mergeCell ref="Q97:R97"/>
    <mergeCell ref="K104:L104"/>
    <mergeCell ref="M104:N104"/>
    <mergeCell ref="O104:P104"/>
    <mergeCell ref="Q104:R104"/>
    <mergeCell ref="M172:N172"/>
    <mergeCell ref="G122:I122"/>
    <mergeCell ref="E172:F172"/>
    <mergeCell ref="I171:J171"/>
    <mergeCell ref="K91:L91"/>
    <mergeCell ref="S98:T98"/>
    <mergeCell ref="Q101:R101"/>
    <mergeCell ref="K88:L88"/>
    <mergeCell ref="G87:H87"/>
    <mergeCell ref="I87:J87"/>
    <mergeCell ref="G88:H88"/>
    <mergeCell ref="I88:J88"/>
    <mergeCell ref="O90:P90"/>
    <mergeCell ref="E99:F99"/>
    <mergeCell ref="O99:P99"/>
    <mergeCell ref="Q99:R99"/>
    <mergeCell ref="S99:T99"/>
    <mergeCell ref="O100:P100"/>
    <mergeCell ref="Q100:R100"/>
    <mergeCell ref="S100:T100"/>
    <mergeCell ref="S102:T102"/>
    <mergeCell ref="M95:N95"/>
    <mergeCell ref="O95:P95"/>
    <mergeCell ref="I97:J97"/>
    <mergeCell ref="M92:N92"/>
    <mergeCell ref="G92:H92"/>
    <mergeCell ref="G119:I119"/>
    <mergeCell ref="S105:T105"/>
    <mergeCell ref="C93:D93"/>
    <mergeCell ref="G99:H99"/>
    <mergeCell ref="I99:J99"/>
    <mergeCell ref="C104:D104"/>
    <mergeCell ref="E104:F104"/>
    <mergeCell ref="G104:H104"/>
    <mergeCell ref="I104:J104"/>
    <mergeCell ref="O101:P101"/>
    <mergeCell ref="G86:H86"/>
    <mergeCell ref="E86:F86"/>
    <mergeCell ref="E88:F88"/>
    <mergeCell ref="E90:F90"/>
    <mergeCell ref="I95:J95"/>
    <mergeCell ref="E93:F93"/>
    <mergeCell ref="G93:H93"/>
    <mergeCell ref="K95:L95"/>
    <mergeCell ref="E96:F96"/>
    <mergeCell ref="K96:L96"/>
    <mergeCell ref="M102:N102"/>
    <mergeCell ref="M90:N90"/>
    <mergeCell ref="I86:J86"/>
    <mergeCell ref="K86:L86"/>
    <mergeCell ref="E87:F87"/>
    <mergeCell ref="G105:H105"/>
    <mergeCell ref="S86:T86"/>
    <mergeCell ref="S103:T103"/>
    <mergeCell ref="S88:T88"/>
    <mergeCell ref="O102:P102"/>
    <mergeCell ref="Q102:R102"/>
    <mergeCell ref="S95:T95"/>
    <mergeCell ref="Q94:R94"/>
    <mergeCell ref="S81:T81"/>
    <mergeCell ref="S82:T82"/>
    <mergeCell ref="O81:P81"/>
    <mergeCell ref="Q81:R81"/>
    <mergeCell ref="O96:P96"/>
    <mergeCell ref="O87:P87"/>
    <mergeCell ref="Q86:R86"/>
    <mergeCell ref="S94:T94"/>
    <mergeCell ref="S97:T97"/>
    <mergeCell ref="S87:T87"/>
    <mergeCell ref="S89:T89"/>
    <mergeCell ref="Q90:R90"/>
    <mergeCell ref="I90:J90"/>
    <mergeCell ref="B169:T169"/>
    <mergeCell ref="E171:F171"/>
    <mergeCell ref="C170:T170"/>
    <mergeCell ref="C92:D92"/>
    <mergeCell ref="M171:N171"/>
    <mergeCell ref="Q171:R171"/>
    <mergeCell ref="S101:T101"/>
    <mergeCell ref="C105:D105"/>
    <mergeCell ref="E105:F105"/>
    <mergeCell ref="I85:J85"/>
    <mergeCell ref="C81:D81"/>
    <mergeCell ref="E81:F81"/>
    <mergeCell ref="G81:H81"/>
    <mergeCell ref="I81:J81"/>
    <mergeCell ref="I105:J105"/>
    <mergeCell ref="K105:L105"/>
    <mergeCell ref="M105:N105"/>
    <mergeCell ref="O105:P105"/>
    <mergeCell ref="Q105:R105"/>
    <mergeCell ref="C174:D174"/>
    <mergeCell ref="E177:F177"/>
    <mergeCell ref="E178:F178"/>
    <mergeCell ref="E184:F184"/>
    <mergeCell ref="C181:D181"/>
    <mergeCell ref="E102:F102"/>
    <mergeCell ref="G102:H102"/>
    <mergeCell ref="I102:J102"/>
    <mergeCell ref="K102:L102"/>
    <mergeCell ref="K179:L179"/>
    <mergeCell ref="M179:N179"/>
    <mergeCell ref="G181:J181"/>
    <mergeCell ref="G182:J182"/>
    <mergeCell ref="C183:D183"/>
    <mergeCell ref="G178:J178"/>
    <mergeCell ref="C80:D80"/>
    <mergeCell ref="C172:D172"/>
    <mergeCell ref="G94:H94"/>
    <mergeCell ref="G96:H96"/>
    <mergeCell ref="E101:F101"/>
    <mergeCell ref="G101:H101"/>
    <mergeCell ref="I101:J101"/>
    <mergeCell ref="K101:L101"/>
    <mergeCell ref="M101:N101"/>
    <mergeCell ref="G120:I120"/>
    <mergeCell ref="G91:H91"/>
    <mergeCell ref="K94:L94"/>
    <mergeCell ref="G117:I117"/>
    <mergeCell ref="B112:T112"/>
    <mergeCell ref="I103:J103"/>
    <mergeCell ref="G95:H95"/>
    <mergeCell ref="S104:T104"/>
    <mergeCell ref="O177:P177"/>
    <mergeCell ref="Q177:R177"/>
    <mergeCell ref="Q183:R183"/>
    <mergeCell ref="M183:N183"/>
    <mergeCell ref="G128:I128"/>
    <mergeCell ref="C173:D173"/>
    <mergeCell ref="M174:N174"/>
    <mergeCell ref="E176:F176"/>
    <mergeCell ref="K175:L175"/>
    <mergeCell ref="C204:D204"/>
    <mergeCell ref="C69:D69"/>
    <mergeCell ref="G186:H186"/>
    <mergeCell ref="O190:P190"/>
    <mergeCell ref="Q190:R190"/>
    <mergeCell ref="O191:P191"/>
    <mergeCell ref="O184:P184"/>
    <mergeCell ref="O180:P180"/>
    <mergeCell ref="Q180:R180"/>
    <mergeCell ref="K188:L188"/>
    <mergeCell ref="O188:P188"/>
    <mergeCell ref="Q188:R188"/>
    <mergeCell ref="Q191:R191"/>
    <mergeCell ref="C76:D76"/>
    <mergeCell ref="E76:F76"/>
    <mergeCell ref="M76:N76"/>
    <mergeCell ref="E186:F186"/>
    <mergeCell ref="Q175:R175"/>
    <mergeCell ref="G71:J71"/>
    <mergeCell ref="G72:J72"/>
    <mergeCell ref="O189:P189"/>
    <mergeCell ref="G121:I121"/>
    <mergeCell ref="K177:L177"/>
    <mergeCell ref="Q176:R176"/>
    <mergeCell ref="Q96:R96"/>
    <mergeCell ref="Q93:R93"/>
    <mergeCell ref="C98:D98"/>
    <mergeCell ref="E98:F98"/>
    <mergeCell ref="K171:L171"/>
    <mergeCell ref="G123:I123"/>
    <mergeCell ref="E181:F181"/>
    <mergeCell ref="Q184:R184"/>
    <mergeCell ref="C178:D178"/>
    <mergeCell ref="K174:L174"/>
    <mergeCell ref="S90:T90"/>
    <mergeCell ref="C86:D86"/>
    <mergeCell ref="Q178:R178"/>
    <mergeCell ref="S175:T175"/>
    <mergeCell ref="S176:T176"/>
    <mergeCell ref="S173:T173"/>
    <mergeCell ref="S93:T93"/>
    <mergeCell ref="S96:T96"/>
    <mergeCell ref="G98:H98"/>
    <mergeCell ref="I98:J98"/>
    <mergeCell ref="G116:I116"/>
    <mergeCell ref="G129:I129"/>
    <mergeCell ref="G124:I124"/>
    <mergeCell ref="G125:I125"/>
    <mergeCell ref="G171:H171"/>
    <mergeCell ref="G127:I127"/>
    <mergeCell ref="O172:P172"/>
    <mergeCell ref="O98:P98"/>
    <mergeCell ref="Q98:R98"/>
    <mergeCell ref="M180:N180"/>
    <mergeCell ref="O176:P176"/>
    <mergeCell ref="I205:J205"/>
    <mergeCell ref="K205:L205"/>
    <mergeCell ref="M205:N205"/>
    <mergeCell ref="O205:P205"/>
    <mergeCell ref="S205:T205"/>
    <mergeCell ref="O200:P200"/>
    <mergeCell ref="I203:J203"/>
    <mergeCell ref="K203:L203"/>
    <mergeCell ref="M203:N203"/>
    <mergeCell ref="K187:L187"/>
    <mergeCell ref="K185:L185"/>
    <mergeCell ref="S183:T183"/>
    <mergeCell ref="S182:T182"/>
    <mergeCell ref="G183:J183"/>
    <mergeCell ref="K181:L181"/>
    <mergeCell ref="S197:T197"/>
    <mergeCell ref="Q201:R201"/>
    <mergeCell ref="Q193:R193"/>
    <mergeCell ref="G198:H198"/>
    <mergeCell ref="Q202:R202"/>
    <mergeCell ref="S204:T204"/>
    <mergeCell ref="Q198:R198"/>
    <mergeCell ref="M198:N198"/>
    <mergeCell ref="K182:L182"/>
    <mergeCell ref="I202:J202"/>
    <mergeCell ref="K202:L202"/>
    <mergeCell ref="G193:H193"/>
    <mergeCell ref="S185:T185"/>
    <mergeCell ref="I192:J192"/>
    <mergeCell ref="K192:L192"/>
    <mergeCell ref="M192:N192"/>
    <mergeCell ref="G187:H187"/>
    <mergeCell ref="S300:T300"/>
    <mergeCell ref="S295:T295"/>
    <mergeCell ref="S294:T294"/>
    <mergeCell ref="S293:T293"/>
    <mergeCell ref="Q304:R304"/>
    <mergeCell ref="E289:F289"/>
    <mergeCell ref="Q288:R288"/>
    <mergeCell ref="E282:F282"/>
    <mergeCell ref="C288:D288"/>
    <mergeCell ref="M300:N300"/>
    <mergeCell ref="Q307:R307"/>
    <mergeCell ref="K298:L298"/>
    <mergeCell ref="M298:N298"/>
    <mergeCell ref="S302:T302"/>
    <mergeCell ref="C302:D302"/>
    <mergeCell ref="E302:F302"/>
    <mergeCell ref="G302:H302"/>
    <mergeCell ref="C305:D305"/>
    <mergeCell ref="E305:F305"/>
    <mergeCell ref="K282:L282"/>
    <mergeCell ref="Q287:R287"/>
    <mergeCell ref="K287:L287"/>
    <mergeCell ref="E284:F284"/>
    <mergeCell ref="C283:D283"/>
    <mergeCell ref="S299:T299"/>
    <mergeCell ref="G285:J285"/>
    <mergeCell ref="G284:J284"/>
    <mergeCell ref="K304:L304"/>
    <mergeCell ref="G288:J288"/>
    <mergeCell ref="C297:D297"/>
    <mergeCell ref="C301:D301"/>
    <mergeCell ref="S296:T296"/>
    <mergeCell ref="I213:J213"/>
    <mergeCell ref="K213:L213"/>
    <mergeCell ref="M213:N213"/>
    <mergeCell ref="S281:T281"/>
    <mergeCell ref="E308:F308"/>
    <mergeCell ref="K305:L305"/>
    <mergeCell ref="C212:D212"/>
    <mergeCell ref="B222:T222"/>
    <mergeCell ref="G229:I229"/>
    <mergeCell ref="O210:P210"/>
    <mergeCell ref="G227:I227"/>
    <mergeCell ref="G228:I228"/>
    <mergeCell ref="E212:F212"/>
    <mergeCell ref="C287:D287"/>
    <mergeCell ref="C289:D289"/>
    <mergeCell ref="G289:J289"/>
    <mergeCell ref="S287:T287"/>
    <mergeCell ref="C294:D294"/>
    <mergeCell ref="C292:D292"/>
    <mergeCell ref="E292:F292"/>
    <mergeCell ref="E293:F293"/>
    <mergeCell ref="E285:F285"/>
    <mergeCell ref="S288:T288"/>
    <mergeCell ref="O297:P297"/>
    <mergeCell ref="S285:T285"/>
    <mergeCell ref="S286:T286"/>
    <mergeCell ref="Q283:R283"/>
    <mergeCell ref="C210:D210"/>
    <mergeCell ref="I210:J210"/>
    <mergeCell ref="Q296:R296"/>
    <mergeCell ref="Q299:R299"/>
    <mergeCell ref="S307:T307"/>
    <mergeCell ref="Q207:R207"/>
    <mergeCell ref="M283:N283"/>
    <mergeCell ref="G188:H188"/>
    <mergeCell ref="I189:J189"/>
    <mergeCell ref="O294:P294"/>
    <mergeCell ref="S290:T290"/>
    <mergeCell ref="G296:H296"/>
    <mergeCell ref="O207:P207"/>
    <mergeCell ref="B223:T223"/>
    <mergeCell ref="G226:I226"/>
    <mergeCell ref="S282:T282"/>
    <mergeCell ref="I281:J281"/>
    <mergeCell ref="Q281:R281"/>
    <mergeCell ref="O281:P281"/>
    <mergeCell ref="C211:D211"/>
    <mergeCell ref="E211:F211"/>
    <mergeCell ref="G211:H211"/>
    <mergeCell ref="O289:P289"/>
    <mergeCell ref="I214:J214"/>
    <mergeCell ref="K214:L214"/>
    <mergeCell ref="M214:N214"/>
    <mergeCell ref="O214:P214"/>
    <mergeCell ref="Q214:R214"/>
    <mergeCell ref="S214:T214"/>
    <mergeCell ref="O215:P215"/>
    <mergeCell ref="Q215:R215"/>
    <mergeCell ref="S215:T215"/>
    <mergeCell ref="C217:D217"/>
    <mergeCell ref="E217:F217"/>
    <mergeCell ref="G217:H217"/>
    <mergeCell ref="I217:J217"/>
    <mergeCell ref="K217:L217"/>
    <mergeCell ref="M287:N287"/>
    <mergeCell ref="K293:L293"/>
    <mergeCell ref="Q295:R295"/>
    <mergeCell ref="Q293:R293"/>
    <mergeCell ref="O295:P295"/>
    <mergeCell ref="O292:P292"/>
    <mergeCell ref="K288:L288"/>
    <mergeCell ref="K283:L283"/>
    <mergeCell ref="K286:L286"/>
    <mergeCell ref="K285:L285"/>
    <mergeCell ref="K284:L284"/>
    <mergeCell ref="Q289:R289"/>
    <mergeCell ref="M293:N293"/>
    <mergeCell ref="K281:L281"/>
    <mergeCell ref="C280:T280"/>
    <mergeCell ref="C282:D282"/>
    <mergeCell ref="C224:T224"/>
    <mergeCell ref="S291:T291"/>
    <mergeCell ref="S292:T292"/>
    <mergeCell ref="K289:L289"/>
    <mergeCell ref="C290:D290"/>
    <mergeCell ref="M207:N207"/>
    <mergeCell ref="E193:F193"/>
    <mergeCell ref="I193:J193"/>
    <mergeCell ref="G230:I230"/>
    <mergeCell ref="G237:I237"/>
    <mergeCell ref="O182:P182"/>
    <mergeCell ref="Q182:R182"/>
    <mergeCell ref="M182:N182"/>
    <mergeCell ref="G207:H207"/>
    <mergeCell ref="G233:I233"/>
    <mergeCell ref="G234:I234"/>
    <mergeCell ref="B279:T279"/>
    <mergeCell ref="G239:I239"/>
    <mergeCell ref="E204:F204"/>
    <mergeCell ref="E210:F210"/>
    <mergeCell ref="G210:H210"/>
    <mergeCell ref="C215:D215"/>
    <mergeCell ref="Q210:R210"/>
    <mergeCell ref="S210:T210"/>
    <mergeCell ref="Q211:R211"/>
    <mergeCell ref="C213:D213"/>
    <mergeCell ref="E213:F213"/>
    <mergeCell ref="G213:H213"/>
    <mergeCell ref="S211:T211"/>
    <mergeCell ref="G236:I236"/>
    <mergeCell ref="C182:D182"/>
    <mergeCell ref="O192:P192"/>
    <mergeCell ref="M199:N199"/>
    <mergeCell ref="K199:L199"/>
    <mergeCell ref="C200:D200"/>
    <mergeCell ref="G232:I232"/>
    <mergeCell ref="G235:I235"/>
    <mergeCell ref="O179:P179"/>
    <mergeCell ref="Q179:R179"/>
    <mergeCell ref="S193:T193"/>
    <mergeCell ref="S203:T203"/>
    <mergeCell ref="S202:T202"/>
    <mergeCell ref="C198:D198"/>
    <mergeCell ref="G202:H202"/>
    <mergeCell ref="G281:H281"/>
    <mergeCell ref="M197:N197"/>
    <mergeCell ref="S187:T187"/>
    <mergeCell ref="O290:P290"/>
    <mergeCell ref="Q290:R290"/>
    <mergeCell ref="M290:N290"/>
    <mergeCell ref="O285:P285"/>
    <mergeCell ref="O284:P284"/>
    <mergeCell ref="S283:T283"/>
    <mergeCell ref="S284:T284"/>
    <mergeCell ref="Q282:R282"/>
    <mergeCell ref="Q284:R284"/>
    <mergeCell ref="M284:N284"/>
    <mergeCell ref="O288:P288"/>
    <mergeCell ref="O213:P213"/>
    <mergeCell ref="Q213:R213"/>
    <mergeCell ref="G282:J282"/>
    <mergeCell ref="O282:P282"/>
    <mergeCell ref="M282:N282"/>
    <mergeCell ref="S213:T213"/>
    <mergeCell ref="I212:J212"/>
    <mergeCell ref="K212:L212"/>
    <mergeCell ref="M212:N212"/>
    <mergeCell ref="K210:L210"/>
    <mergeCell ref="M210:N210"/>
    <mergeCell ref="Q189:R189"/>
    <mergeCell ref="G185:J185"/>
    <mergeCell ref="S186:T186"/>
    <mergeCell ref="K184:L184"/>
    <mergeCell ref="G189:H189"/>
    <mergeCell ref="S184:T184"/>
    <mergeCell ref="K189:L189"/>
    <mergeCell ref="C180:D180"/>
    <mergeCell ref="K180:L180"/>
    <mergeCell ref="E201:F201"/>
    <mergeCell ref="G201:H201"/>
    <mergeCell ref="I201:J201"/>
    <mergeCell ref="K201:L201"/>
    <mergeCell ref="M186:N186"/>
    <mergeCell ref="M184:N184"/>
    <mergeCell ref="I191:J191"/>
    <mergeCell ref="G191:H191"/>
    <mergeCell ref="C191:D191"/>
    <mergeCell ref="E183:F183"/>
    <mergeCell ref="S190:T190"/>
    <mergeCell ref="C184:D184"/>
    <mergeCell ref="I194:J194"/>
    <mergeCell ref="O196:P196"/>
    <mergeCell ref="O186:P186"/>
    <mergeCell ref="O185:P185"/>
    <mergeCell ref="C190:D190"/>
    <mergeCell ref="M190:N190"/>
    <mergeCell ref="C188:D188"/>
    <mergeCell ref="C189:D189"/>
    <mergeCell ref="E189:F189"/>
    <mergeCell ref="O175:P175"/>
    <mergeCell ref="G175:J175"/>
    <mergeCell ref="G176:J176"/>
    <mergeCell ref="M177:N177"/>
    <mergeCell ref="E175:F175"/>
    <mergeCell ref="M185:N185"/>
    <mergeCell ref="K186:L186"/>
    <mergeCell ref="G177:J177"/>
    <mergeCell ref="Q206:R206"/>
    <mergeCell ref="O203:P203"/>
    <mergeCell ref="G206:H206"/>
    <mergeCell ref="S179:T179"/>
    <mergeCell ref="M178:N178"/>
    <mergeCell ref="S178:T178"/>
    <mergeCell ref="S177:T177"/>
    <mergeCell ref="O178:P178"/>
    <mergeCell ref="E205:F205"/>
    <mergeCell ref="G205:H205"/>
    <mergeCell ref="K198:L198"/>
    <mergeCell ref="E182:F182"/>
    <mergeCell ref="I198:J198"/>
    <mergeCell ref="M200:N200"/>
    <mergeCell ref="Q200:R200"/>
    <mergeCell ref="M201:N201"/>
    <mergeCell ref="O206:P206"/>
    <mergeCell ref="O193:P193"/>
    <mergeCell ref="K193:L193"/>
    <mergeCell ref="O195:P195"/>
    <mergeCell ref="O202:P202"/>
    <mergeCell ref="M202:N202"/>
    <mergeCell ref="Q185:R185"/>
    <mergeCell ref="Q203:R203"/>
    <mergeCell ref="S304:T304"/>
    <mergeCell ref="K308:L308"/>
    <mergeCell ref="C185:D185"/>
    <mergeCell ref="Q186:R186"/>
    <mergeCell ref="C176:D176"/>
    <mergeCell ref="E203:F203"/>
    <mergeCell ref="G203:H203"/>
    <mergeCell ref="Q199:R199"/>
    <mergeCell ref="C201:D201"/>
    <mergeCell ref="G200:H200"/>
    <mergeCell ref="I200:J200"/>
    <mergeCell ref="K176:L176"/>
    <mergeCell ref="K183:L183"/>
    <mergeCell ref="Q187:R187"/>
    <mergeCell ref="O181:P181"/>
    <mergeCell ref="Q181:R181"/>
    <mergeCell ref="O183:P183"/>
    <mergeCell ref="O187:P187"/>
    <mergeCell ref="C192:D192"/>
    <mergeCell ref="C203:D203"/>
    <mergeCell ref="G179:J179"/>
    <mergeCell ref="C186:D186"/>
    <mergeCell ref="K178:L178"/>
    <mergeCell ref="M206:N206"/>
    <mergeCell ref="E185:F185"/>
    <mergeCell ref="S181:T181"/>
    <mergeCell ref="E180:F180"/>
    <mergeCell ref="M191:N191"/>
    <mergeCell ref="O198:P198"/>
    <mergeCell ref="S180:T180"/>
    <mergeCell ref="G184:J184"/>
    <mergeCell ref="O199:P199"/>
    <mergeCell ref="C318:D318"/>
    <mergeCell ref="E318:F318"/>
    <mergeCell ref="G318:H318"/>
    <mergeCell ref="I318:J318"/>
    <mergeCell ref="K318:L318"/>
    <mergeCell ref="M318:N318"/>
    <mergeCell ref="O318:P318"/>
    <mergeCell ref="Q318:R318"/>
    <mergeCell ref="Q314:R314"/>
    <mergeCell ref="I301:J301"/>
    <mergeCell ref="C310:D310"/>
    <mergeCell ref="E310:F310"/>
    <mergeCell ref="C307:D307"/>
    <mergeCell ref="E307:F307"/>
    <mergeCell ref="G307:H307"/>
    <mergeCell ref="C309:D309"/>
    <mergeCell ref="E309:F309"/>
    <mergeCell ref="C314:D314"/>
    <mergeCell ref="Q302:R302"/>
    <mergeCell ref="O305:P305"/>
    <mergeCell ref="O301:P301"/>
    <mergeCell ref="Q309:R309"/>
    <mergeCell ref="O309:P309"/>
    <mergeCell ref="M309:N309"/>
    <mergeCell ref="Q305:R305"/>
    <mergeCell ref="M304:N304"/>
    <mergeCell ref="O304:P304"/>
    <mergeCell ref="Q306:R306"/>
    <mergeCell ref="C306:D306"/>
    <mergeCell ref="Q303:R303"/>
    <mergeCell ref="C304:D304"/>
    <mergeCell ref="I304:J304"/>
    <mergeCell ref="I309:J309"/>
    <mergeCell ref="G308:H308"/>
    <mergeCell ref="I308:J308"/>
    <mergeCell ref="K306:L306"/>
    <mergeCell ref="I302:J302"/>
    <mergeCell ref="E296:F296"/>
    <mergeCell ref="G293:J293"/>
    <mergeCell ref="K294:L294"/>
    <mergeCell ref="M297:N297"/>
    <mergeCell ref="M303:N303"/>
    <mergeCell ref="G305:H305"/>
    <mergeCell ref="I305:J305"/>
    <mergeCell ref="E303:F303"/>
    <mergeCell ref="I300:J300"/>
    <mergeCell ref="I298:J298"/>
    <mergeCell ref="G297:H297"/>
    <mergeCell ref="I297:J297"/>
    <mergeCell ref="K309:L309"/>
    <mergeCell ref="E301:F301"/>
    <mergeCell ref="G309:H309"/>
    <mergeCell ref="I307:J307"/>
    <mergeCell ref="M307:N307"/>
    <mergeCell ref="M306:N306"/>
    <mergeCell ref="E306:F306"/>
    <mergeCell ref="G306:H306"/>
    <mergeCell ref="M305:N305"/>
    <mergeCell ref="G304:H304"/>
    <mergeCell ref="E297:F297"/>
    <mergeCell ref="G299:H299"/>
    <mergeCell ref="E294:F294"/>
    <mergeCell ref="C321:D321"/>
    <mergeCell ref="E321:F321"/>
    <mergeCell ref="G321:H321"/>
    <mergeCell ref="I321:J321"/>
    <mergeCell ref="K321:L321"/>
    <mergeCell ref="M321:N321"/>
    <mergeCell ref="O321:P321"/>
    <mergeCell ref="Q321:R321"/>
    <mergeCell ref="I314:J314"/>
    <mergeCell ref="O299:P299"/>
    <mergeCell ref="K300:L300"/>
    <mergeCell ref="M296:N296"/>
    <mergeCell ref="G294:J294"/>
    <mergeCell ref="O296:P296"/>
    <mergeCell ref="E314:F314"/>
    <mergeCell ref="G314:H314"/>
    <mergeCell ref="K307:L307"/>
    <mergeCell ref="Q310:R310"/>
    <mergeCell ref="G310:H310"/>
    <mergeCell ref="I310:J310"/>
    <mergeCell ref="K310:L310"/>
    <mergeCell ref="K314:L314"/>
    <mergeCell ref="M314:N314"/>
    <mergeCell ref="O314:P314"/>
    <mergeCell ref="I306:J306"/>
    <mergeCell ref="M310:N310"/>
    <mergeCell ref="O310:P310"/>
    <mergeCell ref="K302:L302"/>
    <mergeCell ref="M302:N302"/>
    <mergeCell ref="O302:P302"/>
    <mergeCell ref="O300:P300"/>
    <mergeCell ref="E304:F304"/>
    <mergeCell ref="S308:T308"/>
    <mergeCell ref="G283:J283"/>
    <mergeCell ref="M308:N308"/>
    <mergeCell ref="G303:H303"/>
    <mergeCell ref="I303:J303"/>
    <mergeCell ref="O303:P303"/>
    <mergeCell ref="G291:J291"/>
    <mergeCell ref="K296:L296"/>
    <mergeCell ref="Q298:R298"/>
    <mergeCell ref="K291:L291"/>
    <mergeCell ref="G286:J286"/>
    <mergeCell ref="O283:P283"/>
    <mergeCell ref="M285:N285"/>
    <mergeCell ref="O286:P286"/>
    <mergeCell ref="M281:N281"/>
    <mergeCell ref="G238:I238"/>
    <mergeCell ref="S319:T319"/>
    <mergeCell ref="S301:T301"/>
    <mergeCell ref="S306:T306"/>
    <mergeCell ref="S303:T303"/>
    <mergeCell ref="G292:J292"/>
    <mergeCell ref="K301:L301"/>
    <mergeCell ref="M301:N301"/>
    <mergeCell ref="S305:T305"/>
    <mergeCell ref="O298:P298"/>
    <mergeCell ref="K292:L292"/>
    <mergeCell ref="Q308:R308"/>
    <mergeCell ref="O307:P307"/>
    <mergeCell ref="O306:P306"/>
    <mergeCell ref="O308:P308"/>
    <mergeCell ref="S318:T318"/>
    <mergeCell ref="S314:T314"/>
    <mergeCell ref="C303:D303"/>
    <mergeCell ref="C295:D295"/>
    <mergeCell ref="C298:D298"/>
    <mergeCell ref="Q301:R301"/>
    <mergeCell ref="G295:J295"/>
    <mergeCell ref="K295:L295"/>
    <mergeCell ref="C291:D291"/>
    <mergeCell ref="E291:F291"/>
    <mergeCell ref="G298:H298"/>
    <mergeCell ref="K297:L297"/>
    <mergeCell ref="M292:N292"/>
    <mergeCell ref="G301:H301"/>
    <mergeCell ref="I296:J296"/>
    <mergeCell ref="K303:L303"/>
    <mergeCell ref="G290:J290"/>
    <mergeCell ref="E281:F281"/>
    <mergeCell ref="C281:D281"/>
    <mergeCell ref="E283:F283"/>
    <mergeCell ref="G300:H300"/>
    <mergeCell ref="M295:N295"/>
    <mergeCell ref="M294:N294"/>
    <mergeCell ref="C284:D284"/>
    <mergeCell ref="M291:N291"/>
    <mergeCell ref="K290:L290"/>
    <mergeCell ref="G287:J287"/>
    <mergeCell ref="Q285:R285"/>
    <mergeCell ref="Q286:R286"/>
    <mergeCell ref="M286:N286"/>
    <mergeCell ref="E290:F290"/>
    <mergeCell ref="C293:D293"/>
    <mergeCell ref="C299:D299"/>
    <mergeCell ref="O287:P287"/>
    <mergeCell ref="G208:H208"/>
    <mergeCell ref="I208:J208"/>
    <mergeCell ref="E207:F207"/>
    <mergeCell ref="S207:T207"/>
    <mergeCell ref="C208:D208"/>
    <mergeCell ref="C207:D207"/>
    <mergeCell ref="Q208:R208"/>
    <mergeCell ref="I207:J207"/>
    <mergeCell ref="K207:L207"/>
    <mergeCell ref="I209:J209"/>
    <mergeCell ref="K209:L209"/>
    <mergeCell ref="M209:N209"/>
    <mergeCell ref="O209:P209"/>
    <mergeCell ref="Q209:R209"/>
    <mergeCell ref="S209:T209"/>
    <mergeCell ref="I299:J299"/>
    <mergeCell ref="K299:L299"/>
    <mergeCell ref="M299:N299"/>
    <mergeCell ref="E298:F298"/>
    <mergeCell ref="E295:F295"/>
    <mergeCell ref="O212:P212"/>
    <mergeCell ref="Q212:R212"/>
    <mergeCell ref="C285:D285"/>
    <mergeCell ref="E299:F299"/>
    <mergeCell ref="C216:D216"/>
    <mergeCell ref="E216:F216"/>
    <mergeCell ref="G216:H216"/>
    <mergeCell ref="I216:J216"/>
    <mergeCell ref="K216:L216"/>
    <mergeCell ref="S297:T297"/>
    <mergeCell ref="S298:T298"/>
    <mergeCell ref="G231:I231"/>
    <mergeCell ref="K320:L320"/>
    <mergeCell ref="M320:N320"/>
    <mergeCell ref="O320:P320"/>
    <mergeCell ref="Q320:R320"/>
    <mergeCell ref="S320:T320"/>
    <mergeCell ref="K319:L319"/>
    <mergeCell ref="M319:N319"/>
    <mergeCell ref="O319:P319"/>
    <mergeCell ref="Q319:R319"/>
    <mergeCell ref="S212:T212"/>
    <mergeCell ref="S201:T201"/>
    <mergeCell ref="S200:T200"/>
    <mergeCell ref="S208:T208"/>
    <mergeCell ref="E200:F200"/>
    <mergeCell ref="K200:L200"/>
    <mergeCell ref="C202:D202"/>
    <mergeCell ref="E202:F202"/>
    <mergeCell ref="G204:H204"/>
    <mergeCell ref="I204:J204"/>
    <mergeCell ref="K204:L204"/>
    <mergeCell ref="M204:N204"/>
    <mergeCell ref="O204:P204"/>
    <mergeCell ref="Q204:R204"/>
    <mergeCell ref="Q205:R205"/>
    <mergeCell ref="C206:D206"/>
    <mergeCell ref="E206:F206"/>
    <mergeCell ref="C205:D205"/>
    <mergeCell ref="S206:T206"/>
    <mergeCell ref="O208:P208"/>
    <mergeCell ref="E209:F209"/>
    <mergeCell ref="M208:N208"/>
    <mergeCell ref="C209:D209"/>
    <mergeCell ref="M216:N216"/>
    <mergeCell ref="O216:P216"/>
    <mergeCell ref="Q216:R216"/>
    <mergeCell ref="S216:T216"/>
    <mergeCell ref="G325:H325"/>
    <mergeCell ref="C322:D322"/>
    <mergeCell ref="E322:F322"/>
    <mergeCell ref="G322:H322"/>
    <mergeCell ref="I322:J322"/>
    <mergeCell ref="K322:L322"/>
    <mergeCell ref="S321:T321"/>
    <mergeCell ref="C319:D319"/>
    <mergeCell ref="E319:F319"/>
    <mergeCell ref="G319:H319"/>
    <mergeCell ref="I319:J319"/>
    <mergeCell ref="C323:D323"/>
    <mergeCell ref="E323:F323"/>
    <mergeCell ref="G323:H323"/>
    <mergeCell ref="I323:J323"/>
    <mergeCell ref="K323:L323"/>
    <mergeCell ref="M323:N323"/>
    <mergeCell ref="O323:P323"/>
    <mergeCell ref="Q323:R323"/>
    <mergeCell ref="S323:T323"/>
    <mergeCell ref="M322:N322"/>
    <mergeCell ref="O322:P322"/>
    <mergeCell ref="Q322:R322"/>
    <mergeCell ref="S322:T322"/>
    <mergeCell ref="C320:D320"/>
    <mergeCell ref="E320:F320"/>
    <mergeCell ref="G320:H320"/>
    <mergeCell ref="I320:J320"/>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7"/>
  <sheetViews>
    <sheetView workbookViewId="0">
      <pane ySplit="4" topLeftCell="A5" activePane="bottomLeft" state="frozen"/>
      <selection pane="bottomLeft" activeCell="AB61" sqref="AB61"/>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1002" t="s">
        <v>31</v>
      </c>
      <c r="B1" s="94"/>
      <c r="C1" s="4364" t="s">
        <v>212</v>
      </c>
      <c r="D1" s="4365"/>
      <c r="E1" s="4365"/>
      <c r="F1" s="4365"/>
      <c r="G1" s="4365"/>
      <c r="H1" s="4365"/>
      <c r="I1" s="4365"/>
      <c r="J1" s="4365"/>
      <c r="K1" s="4365"/>
      <c r="L1" s="4365"/>
      <c r="M1" s="4365"/>
      <c r="N1" s="4365"/>
      <c r="O1" s="4365"/>
      <c r="P1" s="4365"/>
      <c r="Q1" s="4365"/>
      <c r="R1" s="4365"/>
      <c r="S1" s="4365"/>
      <c r="T1" s="4365"/>
      <c r="U1" s="4365"/>
      <c r="V1" s="4365"/>
      <c r="W1" s="4365"/>
      <c r="X1" s="4365"/>
      <c r="Y1" s="4365"/>
      <c r="Z1" s="4365"/>
      <c r="AA1" s="4548"/>
      <c r="AB1" s="4548"/>
      <c r="AC1" s="4548"/>
      <c r="AD1" s="4548"/>
      <c r="AE1" s="4548"/>
      <c r="AF1" s="4549"/>
    </row>
    <row r="2" spans="1:32" ht="15.75" customHeight="1" thickBot="1">
      <c r="B2" s="575" t="s">
        <v>96</v>
      </c>
      <c r="C2" s="111"/>
      <c r="D2" s="112"/>
      <c r="E2" s="113"/>
      <c r="F2" s="4389" t="s">
        <v>151</v>
      </c>
      <c r="G2" s="4389"/>
      <c r="H2" s="4389"/>
      <c r="I2" s="4389"/>
      <c r="J2" s="4389"/>
      <c r="K2" s="4389"/>
      <c r="L2" s="4389"/>
      <c r="M2" s="4389"/>
      <c r="N2" s="4389"/>
      <c r="O2" s="4389"/>
      <c r="P2" s="4389"/>
      <c r="Q2" s="4389"/>
      <c r="R2" s="4389"/>
      <c r="S2" s="4389"/>
      <c r="T2" s="4389"/>
      <c r="U2" s="4389"/>
      <c r="V2" s="4389"/>
      <c r="W2" s="4389"/>
      <c r="X2" s="4389"/>
      <c r="Y2" s="4389"/>
      <c r="Z2" s="4389"/>
      <c r="AA2" s="4389"/>
      <c r="AB2" s="4389"/>
      <c r="AC2" s="4389"/>
      <c r="AD2" s="4389"/>
      <c r="AE2" s="4389"/>
      <c r="AF2" s="4390"/>
    </row>
    <row r="3" spans="1:32" ht="35.450000000000003" customHeight="1">
      <c r="B3" s="496" t="s">
        <v>101</v>
      </c>
      <c r="C3" s="4551" t="s">
        <v>152</v>
      </c>
      <c r="D3" s="4395"/>
      <c r="E3" s="4552"/>
      <c r="F3" s="4391" t="s">
        <v>153</v>
      </c>
      <c r="G3" s="4393"/>
      <c r="H3" s="4550"/>
      <c r="I3" s="4391" t="s">
        <v>137</v>
      </c>
      <c r="J3" s="4396"/>
      <c r="K3" s="4397"/>
      <c r="L3" s="4547" t="s">
        <v>600</v>
      </c>
      <c r="M3" s="4545"/>
      <c r="N3" s="4545"/>
      <c r="O3" s="4545" t="s">
        <v>601</v>
      </c>
      <c r="P3" s="4545"/>
      <c r="Q3" s="4546"/>
      <c r="R3" s="4398" t="s">
        <v>138</v>
      </c>
      <c r="S3" s="4396"/>
      <c r="T3" s="4397"/>
      <c r="U3" s="4391" t="s">
        <v>139</v>
      </c>
      <c r="V3" s="4383"/>
      <c r="W3" s="4392"/>
      <c r="X3" s="4391" t="s">
        <v>60</v>
      </c>
      <c r="Y3" s="4383"/>
      <c r="Z3" s="4392"/>
      <c r="AA3" s="4391" t="s">
        <v>140</v>
      </c>
      <c r="AB3" s="4383"/>
      <c r="AC3" s="4392"/>
      <c r="AD3" s="4391" t="s">
        <v>141</v>
      </c>
      <c r="AE3" s="4383"/>
      <c r="AF3" s="4392"/>
    </row>
    <row r="4" spans="1:32" ht="17.45" customHeight="1">
      <c r="B4" s="1457"/>
      <c r="C4" s="1852" t="s">
        <v>605</v>
      </c>
      <c r="D4" s="1843" t="s">
        <v>156</v>
      </c>
      <c r="E4" s="1853" t="s">
        <v>157</v>
      </c>
      <c r="F4" s="1852" t="s">
        <v>605</v>
      </c>
      <c r="G4" s="1843" t="s">
        <v>156</v>
      </c>
      <c r="H4" s="1853" t="s">
        <v>157</v>
      </c>
      <c r="I4" s="1852" t="s">
        <v>605</v>
      </c>
      <c r="J4" s="1843" t="s">
        <v>156</v>
      </c>
      <c r="K4" s="1853" t="s">
        <v>157</v>
      </c>
      <c r="L4" s="4543" t="s">
        <v>605</v>
      </c>
      <c r="M4" s="4402"/>
      <c r="N4" s="4402" t="s">
        <v>156</v>
      </c>
      <c r="O4" s="4402"/>
      <c r="P4" s="4402" t="s">
        <v>157</v>
      </c>
      <c r="Q4" s="4544"/>
      <c r="R4" s="1852" t="s">
        <v>605</v>
      </c>
      <c r="S4" s="1843" t="s">
        <v>156</v>
      </c>
      <c r="T4" s="1853" t="s">
        <v>157</v>
      </c>
      <c r="U4" s="1852" t="s">
        <v>605</v>
      </c>
      <c r="V4" s="1843" t="s">
        <v>156</v>
      </c>
      <c r="W4" s="1853" t="s">
        <v>157</v>
      </c>
      <c r="X4" s="1852" t="s">
        <v>605</v>
      </c>
      <c r="Y4" s="1843" t="s">
        <v>156</v>
      </c>
      <c r="Z4" s="1853" t="s">
        <v>157</v>
      </c>
      <c r="AA4" s="1852" t="s">
        <v>605</v>
      </c>
      <c r="AB4" s="1843" t="s">
        <v>156</v>
      </c>
      <c r="AC4" s="1853" t="s">
        <v>157</v>
      </c>
      <c r="AD4" s="1852" t="s">
        <v>605</v>
      </c>
      <c r="AE4" s="1843" t="s">
        <v>156</v>
      </c>
      <c r="AF4" s="1853" t="s">
        <v>157</v>
      </c>
    </row>
    <row r="5" spans="1:32">
      <c r="B5" s="28" t="s">
        <v>117</v>
      </c>
      <c r="C5" s="181">
        <v>92</v>
      </c>
      <c r="D5" s="176">
        <v>164</v>
      </c>
      <c r="E5" s="122">
        <v>-72</v>
      </c>
      <c r="F5" s="116">
        <v>1</v>
      </c>
      <c r="G5" s="1850">
        <v>0</v>
      </c>
      <c r="H5" s="124">
        <v>1</v>
      </c>
      <c r="I5" s="1845">
        <v>23</v>
      </c>
      <c r="J5" s="1839">
        <v>43</v>
      </c>
      <c r="K5" s="125">
        <v>-20</v>
      </c>
      <c r="L5" s="4534">
        <v>0</v>
      </c>
      <c r="M5" s="4373"/>
      <c r="N5" s="4372">
        <v>0</v>
      </c>
      <c r="O5" s="4535"/>
      <c r="P5" s="4373">
        <f>L5-N5</f>
        <v>0</v>
      </c>
      <c r="Q5" s="4536"/>
      <c r="R5" s="116">
        <v>48</v>
      </c>
      <c r="S5" s="1840">
        <v>71</v>
      </c>
      <c r="T5" s="125">
        <v>-23</v>
      </c>
      <c r="U5" s="116">
        <v>6</v>
      </c>
      <c r="V5" s="1840">
        <v>10</v>
      </c>
      <c r="W5" s="125">
        <v>-4</v>
      </c>
      <c r="X5" s="116">
        <v>0</v>
      </c>
      <c r="Y5" s="1840">
        <v>0</v>
      </c>
      <c r="Z5" s="124">
        <v>0</v>
      </c>
      <c r="AA5" s="116">
        <v>14</v>
      </c>
      <c r="AB5" s="1840">
        <v>38</v>
      </c>
      <c r="AC5" s="125">
        <v>-24</v>
      </c>
      <c r="AD5" s="1857">
        <v>0</v>
      </c>
      <c r="AE5" s="82">
        <v>2</v>
      </c>
      <c r="AF5" s="1851">
        <v>-2</v>
      </c>
    </row>
    <row r="6" spans="1:32">
      <c r="B6" s="28" t="s">
        <v>118</v>
      </c>
      <c r="C6" s="175">
        <v>153</v>
      </c>
      <c r="D6" s="176">
        <v>55</v>
      </c>
      <c r="E6" s="122">
        <v>98</v>
      </c>
      <c r="F6" s="123">
        <v>1</v>
      </c>
      <c r="G6" s="1850">
        <v>1</v>
      </c>
      <c r="H6" s="124">
        <v>0</v>
      </c>
      <c r="I6" s="1849">
        <v>26</v>
      </c>
      <c r="J6" s="1839">
        <v>20</v>
      </c>
      <c r="K6" s="125">
        <v>6</v>
      </c>
      <c r="L6" s="4540">
        <v>0</v>
      </c>
      <c r="M6" s="4377"/>
      <c r="N6" s="4376">
        <v>0</v>
      </c>
      <c r="O6" s="4541"/>
      <c r="P6" s="4377">
        <f t="shared" ref="P6:P25" si="0">L6-N6</f>
        <v>0</v>
      </c>
      <c r="Q6" s="4542"/>
      <c r="R6" s="123">
        <v>89</v>
      </c>
      <c r="S6" s="1840">
        <v>9</v>
      </c>
      <c r="T6" s="125">
        <v>80</v>
      </c>
      <c r="U6" s="123">
        <v>6</v>
      </c>
      <c r="V6" s="1840">
        <v>5</v>
      </c>
      <c r="W6" s="125">
        <v>1</v>
      </c>
      <c r="X6" s="123">
        <v>0</v>
      </c>
      <c r="Y6" s="1840">
        <v>0</v>
      </c>
      <c r="Z6" s="124">
        <v>0</v>
      </c>
      <c r="AA6" s="123">
        <v>29</v>
      </c>
      <c r="AB6" s="1840">
        <v>20</v>
      </c>
      <c r="AC6" s="125">
        <v>9</v>
      </c>
      <c r="AD6" s="179">
        <v>2</v>
      </c>
      <c r="AE6" s="82">
        <v>0</v>
      </c>
      <c r="AF6" s="1851">
        <v>2</v>
      </c>
    </row>
    <row r="7" spans="1:32">
      <c r="B7" s="28" t="s">
        <v>119</v>
      </c>
      <c r="C7" s="175">
        <v>89</v>
      </c>
      <c r="D7" s="176">
        <v>47</v>
      </c>
      <c r="E7" s="122">
        <v>42</v>
      </c>
      <c r="F7" s="123">
        <v>0</v>
      </c>
      <c r="G7" s="1850">
        <v>1</v>
      </c>
      <c r="H7" s="124">
        <v>-1</v>
      </c>
      <c r="I7" s="1849">
        <v>16</v>
      </c>
      <c r="J7" s="1839">
        <v>17</v>
      </c>
      <c r="K7" s="125">
        <v>-1</v>
      </c>
      <c r="L7" s="4540">
        <v>0</v>
      </c>
      <c r="M7" s="4377"/>
      <c r="N7" s="4376">
        <v>0</v>
      </c>
      <c r="O7" s="4541"/>
      <c r="P7" s="4377">
        <f t="shared" si="0"/>
        <v>0</v>
      </c>
      <c r="Q7" s="4542"/>
      <c r="R7" s="123">
        <v>62</v>
      </c>
      <c r="S7" s="1840">
        <v>16</v>
      </c>
      <c r="T7" s="125">
        <v>46</v>
      </c>
      <c r="U7" s="123">
        <v>1</v>
      </c>
      <c r="V7" s="1840">
        <v>4</v>
      </c>
      <c r="W7" s="125">
        <v>-3</v>
      </c>
      <c r="X7" s="123">
        <v>0</v>
      </c>
      <c r="Y7" s="1840">
        <v>0</v>
      </c>
      <c r="Z7" s="124">
        <v>0</v>
      </c>
      <c r="AA7" s="123">
        <v>10</v>
      </c>
      <c r="AB7" s="1840">
        <v>9</v>
      </c>
      <c r="AC7" s="125">
        <v>1</v>
      </c>
      <c r="AD7" s="179">
        <v>0</v>
      </c>
      <c r="AE7" s="82">
        <v>0</v>
      </c>
      <c r="AF7" s="1851">
        <v>0</v>
      </c>
    </row>
    <row r="8" spans="1:32">
      <c r="B8" s="51" t="s">
        <v>120</v>
      </c>
      <c r="C8" s="177">
        <v>60</v>
      </c>
      <c r="D8" s="178">
        <v>41</v>
      </c>
      <c r="E8" s="127">
        <v>19</v>
      </c>
      <c r="F8" s="128">
        <v>0</v>
      </c>
      <c r="G8" s="1847">
        <v>0</v>
      </c>
      <c r="H8" s="129">
        <v>0</v>
      </c>
      <c r="I8" s="128">
        <v>13</v>
      </c>
      <c r="J8" s="1841">
        <v>13</v>
      </c>
      <c r="K8" s="130">
        <v>0</v>
      </c>
      <c r="L8" s="4537">
        <v>0</v>
      </c>
      <c r="M8" s="4520"/>
      <c r="N8" s="4380">
        <v>0</v>
      </c>
      <c r="O8" s="4538"/>
      <c r="P8" s="4520">
        <f t="shared" si="0"/>
        <v>0</v>
      </c>
      <c r="Q8" s="4539"/>
      <c r="R8" s="128">
        <v>35</v>
      </c>
      <c r="S8" s="1842">
        <v>20</v>
      </c>
      <c r="T8" s="130">
        <v>15</v>
      </c>
      <c r="U8" s="128">
        <v>4</v>
      </c>
      <c r="V8" s="1842">
        <v>4</v>
      </c>
      <c r="W8" s="130">
        <v>0</v>
      </c>
      <c r="X8" s="128">
        <v>0</v>
      </c>
      <c r="Y8" s="1842">
        <v>0</v>
      </c>
      <c r="Z8" s="129">
        <v>0</v>
      </c>
      <c r="AA8" s="128">
        <v>7</v>
      </c>
      <c r="AB8" s="1842">
        <v>4</v>
      </c>
      <c r="AC8" s="130">
        <v>3</v>
      </c>
      <c r="AD8" s="180">
        <v>1</v>
      </c>
      <c r="AE8" s="84">
        <v>0</v>
      </c>
      <c r="AF8" s="1848">
        <v>1</v>
      </c>
    </row>
    <row r="9" spans="1:32">
      <c r="B9" s="50" t="s">
        <v>121</v>
      </c>
      <c r="C9" s="175">
        <v>95</v>
      </c>
      <c r="D9" s="176">
        <v>167</v>
      </c>
      <c r="E9" s="122">
        <f t="shared" ref="E9:E17" si="1">SUM(C9-D9)</f>
        <v>-72</v>
      </c>
      <c r="F9" s="123">
        <v>2</v>
      </c>
      <c r="G9" s="1850">
        <v>1</v>
      </c>
      <c r="H9" s="124">
        <f t="shared" ref="H9:H17" si="2">SUM(F9-G9)</f>
        <v>1</v>
      </c>
      <c r="I9" s="123">
        <v>28</v>
      </c>
      <c r="J9" s="1839">
        <v>39</v>
      </c>
      <c r="K9" s="125">
        <f t="shared" ref="K9:K17" si="3">SUM(I9-J9)</f>
        <v>-11</v>
      </c>
      <c r="L9" s="4540">
        <v>0</v>
      </c>
      <c r="M9" s="4377"/>
      <c r="N9" s="4376">
        <v>0</v>
      </c>
      <c r="O9" s="4541"/>
      <c r="P9" s="4377">
        <f t="shared" si="0"/>
        <v>0</v>
      </c>
      <c r="Q9" s="4542"/>
      <c r="R9" s="123">
        <v>48</v>
      </c>
      <c r="S9" s="1840">
        <v>79</v>
      </c>
      <c r="T9" s="125">
        <f t="shared" ref="T9:T17" si="4">SUM(R9-S9)</f>
        <v>-31</v>
      </c>
      <c r="U9" s="123">
        <v>3</v>
      </c>
      <c r="V9" s="1840">
        <v>15</v>
      </c>
      <c r="W9" s="125">
        <f t="shared" ref="W9:W17" si="5">SUM(U9-V9)</f>
        <v>-12</v>
      </c>
      <c r="X9" s="123">
        <v>0</v>
      </c>
      <c r="Y9" s="1840">
        <v>0</v>
      </c>
      <c r="Z9" s="124">
        <f t="shared" ref="Z9:Z17" si="6">SUM(X9-Y9)</f>
        <v>0</v>
      </c>
      <c r="AA9" s="123">
        <v>14</v>
      </c>
      <c r="AB9" s="1840">
        <v>33</v>
      </c>
      <c r="AC9" s="125">
        <f t="shared" ref="AC9:AC17" si="7">SUM(AA9-AB9)</f>
        <v>-19</v>
      </c>
      <c r="AD9" s="179">
        <v>0</v>
      </c>
      <c r="AE9" s="82">
        <v>0</v>
      </c>
      <c r="AF9" s="1851">
        <f t="shared" ref="AF9:AF17" si="8">SUM(AD9-AE9)</f>
        <v>0</v>
      </c>
    </row>
    <row r="10" spans="1:32">
      <c r="B10" s="50" t="s">
        <v>122</v>
      </c>
      <c r="C10" s="175">
        <v>136</v>
      </c>
      <c r="D10" s="176">
        <v>60</v>
      </c>
      <c r="E10" s="122">
        <f t="shared" si="1"/>
        <v>76</v>
      </c>
      <c r="F10" s="123"/>
      <c r="G10" s="1850">
        <v>3</v>
      </c>
      <c r="H10" s="124">
        <f t="shared" si="2"/>
        <v>-3</v>
      </c>
      <c r="I10" s="123">
        <v>20</v>
      </c>
      <c r="J10" s="1839">
        <v>16</v>
      </c>
      <c r="K10" s="125">
        <f t="shared" si="3"/>
        <v>4</v>
      </c>
      <c r="L10" s="4540">
        <v>0</v>
      </c>
      <c r="M10" s="4377"/>
      <c r="N10" s="4376">
        <v>0</v>
      </c>
      <c r="O10" s="4541"/>
      <c r="P10" s="4377">
        <f t="shared" si="0"/>
        <v>0</v>
      </c>
      <c r="Q10" s="4542"/>
      <c r="R10" s="123">
        <v>86</v>
      </c>
      <c r="S10" s="1840">
        <v>16</v>
      </c>
      <c r="T10" s="125">
        <f t="shared" si="4"/>
        <v>70</v>
      </c>
      <c r="U10" s="123">
        <v>2</v>
      </c>
      <c r="V10" s="1840">
        <v>9</v>
      </c>
      <c r="W10" s="125">
        <f t="shared" si="5"/>
        <v>-7</v>
      </c>
      <c r="X10" s="123">
        <v>0</v>
      </c>
      <c r="Y10" s="1840">
        <v>0</v>
      </c>
      <c r="Z10" s="124">
        <f t="shared" si="6"/>
        <v>0</v>
      </c>
      <c r="AA10" s="123">
        <v>25</v>
      </c>
      <c r="AB10" s="1840">
        <v>16</v>
      </c>
      <c r="AC10" s="125">
        <f t="shared" si="7"/>
        <v>9</v>
      </c>
      <c r="AD10" s="179">
        <v>1</v>
      </c>
      <c r="AE10" s="82">
        <v>0</v>
      </c>
      <c r="AF10" s="1851">
        <f t="shared" si="8"/>
        <v>1</v>
      </c>
    </row>
    <row r="11" spans="1:32">
      <c r="B11" s="50" t="s">
        <v>123</v>
      </c>
      <c r="C11" s="175">
        <v>82</v>
      </c>
      <c r="D11" s="176">
        <v>52</v>
      </c>
      <c r="E11" s="122">
        <f t="shared" si="1"/>
        <v>30</v>
      </c>
      <c r="F11" s="123">
        <v>1</v>
      </c>
      <c r="G11" s="1850">
        <v>0</v>
      </c>
      <c r="H11" s="124">
        <f t="shared" si="2"/>
        <v>1</v>
      </c>
      <c r="I11" s="123">
        <v>15</v>
      </c>
      <c r="J11" s="1839">
        <v>13</v>
      </c>
      <c r="K11" s="125">
        <f t="shared" si="3"/>
        <v>2</v>
      </c>
      <c r="L11" s="4540">
        <v>0</v>
      </c>
      <c r="M11" s="4377"/>
      <c r="N11" s="4376">
        <v>0</v>
      </c>
      <c r="O11" s="4541"/>
      <c r="P11" s="4377">
        <f t="shared" si="0"/>
        <v>0</v>
      </c>
      <c r="Q11" s="4542"/>
      <c r="R11" s="123">
        <v>44</v>
      </c>
      <c r="S11" s="1840">
        <v>17</v>
      </c>
      <c r="T11" s="125">
        <f t="shared" si="4"/>
        <v>27</v>
      </c>
      <c r="U11" s="123">
        <v>3</v>
      </c>
      <c r="V11" s="1840">
        <v>4</v>
      </c>
      <c r="W11" s="125">
        <f t="shared" si="5"/>
        <v>-1</v>
      </c>
      <c r="X11" s="123">
        <v>0</v>
      </c>
      <c r="Y11" s="1840">
        <v>2</v>
      </c>
      <c r="Z11" s="124">
        <f t="shared" si="6"/>
        <v>-2</v>
      </c>
      <c r="AA11" s="123">
        <v>19</v>
      </c>
      <c r="AB11" s="1840">
        <v>16</v>
      </c>
      <c r="AC11" s="125">
        <f t="shared" si="7"/>
        <v>3</v>
      </c>
      <c r="AD11" s="179">
        <v>0</v>
      </c>
      <c r="AE11" s="82">
        <v>0</v>
      </c>
      <c r="AF11" s="1851">
        <f t="shared" si="8"/>
        <v>0</v>
      </c>
    </row>
    <row r="12" spans="1:32">
      <c r="B12" s="51" t="s">
        <v>124</v>
      </c>
      <c r="C12" s="177">
        <v>77</v>
      </c>
      <c r="D12" s="178">
        <v>56</v>
      </c>
      <c r="E12" s="127">
        <f t="shared" si="1"/>
        <v>21</v>
      </c>
      <c r="F12" s="128">
        <v>1</v>
      </c>
      <c r="G12" s="1847">
        <v>0</v>
      </c>
      <c r="H12" s="129">
        <f t="shared" si="2"/>
        <v>1</v>
      </c>
      <c r="I12" s="128">
        <v>20</v>
      </c>
      <c r="J12" s="1841">
        <v>17</v>
      </c>
      <c r="K12" s="130">
        <f t="shared" si="3"/>
        <v>3</v>
      </c>
      <c r="L12" s="4540">
        <v>0</v>
      </c>
      <c r="M12" s="4377"/>
      <c r="N12" s="4376">
        <v>0</v>
      </c>
      <c r="O12" s="4541"/>
      <c r="P12" s="4377">
        <f t="shared" si="0"/>
        <v>0</v>
      </c>
      <c r="Q12" s="4542"/>
      <c r="R12" s="128">
        <v>43</v>
      </c>
      <c r="S12" s="1842">
        <v>23</v>
      </c>
      <c r="T12" s="130">
        <f t="shared" si="4"/>
        <v>20</v>
      </c>
      <c r="U12" s="128">
        <v>1</v>
      </c>
      <c r="V12" s="1842">
        <v>2</v>
      </c>
      <c r="W12" s="130">
        <f t="shared" si="5"/>
        <v>-1</v>
      </c>
      <c r="X12" s="128">
        <v>0</v>
      </c>
      <c r="Y12" s="1842">
        <v>0</v>
      </c>
      <c r="Z12" s="129">
        <f t="shared" si="6"/>
        <v>0</v>
      </c>
      <c r="AA12" s="128">
        <v>12</v>
      </c>
      <c r="AB12" s="1842">
        <v>14</v>
      </c>
      <c r="AC12" s="130">
        <f t="shared" si="7"/>
        <v>-2</v>
      </c>
      <c r="AD12" s="180">
        <v>0</v>
      </c>
      <c r="AE12" s="84">
        <v>0</v>
      </c>
      <c r="AF12" s="1848">
        <f t="shared" si="8"/>
        <v>0</v>
      </c>
    </row>
    <row r="13" spans="1:32">
      <c r="B13" s="50" t="s">
        <v>125</v>
      </c>
      <c r="C13" s="175">
        <v>145</v>
      </c>
      <c r="D13" s="176">
        <v>164</v>
      </c>
      <c r="E13" s="122">
        <f t="shared" si="1"/>
        <v>-19</v>
      </c>
      <c r="F13" s="123">
        <v>5</v>
      </c>
      <c r="G13" s="1850">
        <v>4</v>
      </c>
      <c r="H13" s="124">
        <f t="shared" si="2"/>
        <v>1</v>
      </c>
      <c r="I13" s="123">
        <v>30</v>
      </c>
      <c r="J13" s="1839">
        <v>47</v>
      </c>
      <c r="K13" s="125">
        <f t="shared" si="3"/>
        <v>-17</v>
      </c>
      <c r="L13" s="4534">
        <v>0</v>
      </c>
      <c r="M13" s="4373"/>
      <c r="N13" s="4372">
        <v>0</v>
      </c>
      <c r="O13" s="4535"/>
      <c r="P13" s="4373">
        <f t="shared" si="0"/>
        <v>0</v>
      </c>
      <c r="Q13" s="4536"/>
      <c r="R13" s="123">
        <v>86</v>
      </c>
      <c r="S13" s="1840">
        <v>71</v>
      </c>
      <c r="T13" s="125">
        <f t="shared" si="4"/>
        <v>15</v>
      </c>
      <c r="U13" s="123">
        <v>7</v>
      </c>
      <c r="V13" s="1840">
        <v>15</v>
      </c>
      <c r="W13" s="125">
        <f t="shared" si="5"/>
        <v>-8</v>
      </c>
      <c r="X13" s="123">
        <v>0</v>
      </c>
      <c r="Y13" s="1840">
        <v>1</v>
      </c>
      <c r="Z13" s="124">
        <f t="shared" si="6"/>
        <v>-1</v>
      </c>
      <c r="AA13" s="123">
        <v>15</v>
      </c>
      <c r="AB13" s="1840">
        <v>26</v>
      </c>
      <c r="AC13" s="125">
        <f t="shared" si="7"/>
        <v>-11</v>
      </c>
      <c r="AD13" s="179">
        <v>2</v>
      </c>
      <c r="AE13" s="82">
        <v>0</v>
      </c>
      <c r="AF13" s="1851">
        <f t="shared" si="8"/>
        <v>2</v>
      </c>
    </row>
    <row r="14" spans="1:32">
      <c r="B14" s="50" t="s">
        <v>126</v>
      </c>
      <c r="C14" s="175">
        <v>117</v>
      </c>
      <c r="D14" s="176">
        <v>42</v>
      </c>
      <c r="E14" s="122">
        <f t="shared" si="1"/>
        <v>75</v>
      </c>
      <c r="F14" s="123">
        <v>2</v>
      </c>
      <c r="G14" s="1850">
        <v>1</v>
      </c>
      <c r="H14" s="124">
        <f t="shared" si="2"/>
        <v>1</v>
      </c>
      <c r="I14" s="123">
        <v>18</v>
      </c>
      <c r="J14" s="1839">
        <v>8</v>
      </c>
      <c r="K14" s="125">
        <f t="shared" si="3"/>
        <v>10</v>
      </c>
      <c r="L14" s="4540">
        <v>0</v>
      </c>
      <c r="M14" s="4377"/>
      <c r="N14" s="4376">
        <v>0</v>
      </c>
      <c r="O14" s="4541"/>
      <c r="P14" s="4377">
        <f t="shared" si="0"/>
        <v>0</v>
      </c>
      <c r="Q14" s="4542"/>
      <c r="R14" s="123">
        <v>80</v>
      </c>
      <c r="S14" s="1840">
        <v>22</v>
      </c>
      <c r="T14" s="125">
        <f t="shared" si="4"/>
        <v>58</v>
      </c>
      <c r="U14" s="123">
        <v>6</v>
      </c>
      <c r="V14" s="1840">
        <v>5</v>
      </c>
      <c r="W14" s="125">
        <f t="shared" si="5"/>
        <v>1</v>
      </c>
      <c r="X14" s="123">
        <v>0</v>
      </c>
      <c r="Y14" s="1840">
        <v>1</v>
      </c>
      <c r="Z14" s="124">
        <f t="shared" si="6"/>
        <v>-1</v>
      </c>
      <c r="AA14" s="123">
        <v>10</v>
      </c>
      <c r="AB14" s="1840">
        <v>5</v>
      </c>
      <c r="AC14" s="125">
        <f t="shared" si="7"/>
        <v>5</v>
      </c>
      <c r="AD14" s="179">
        <v>1</v>
      </c>
      <c r="AE14" s="82">
        <v>0</v>
      </c>
      <c r="AF14" s="1851">
        <f t="shared" si="8"/>
        <v>1</v>
      </c>
    </row>
    <row r="15" spans="1:32">
      <c r="B15" s="50" t="s">
        <v>127</v>
      </c>
      <c r="C15" s="175">
        <v>66</v>
      </c>
      <c r="D15" s="176">
        <v>56</v>
      </c>
      <c r="E15" s="122">
        <f t="shared" si="1"/>
        <v>10</v>
      </c>
      <c r="F15" s="123">
        <v>0</v>
      </c>
      <c r="G15" s="1850">
        <v>2</v>
      </c>
      <c r="H15" s="124">
        <f t="shared" si="2"/>
        <v>-2</v>
      </c>
      <c r="I15" s="123">
        <v>12</v>
      </c>
      <c r="J15" s="1839">
        <v>12</v>
      </c>
      <c r="K15" s="125">
        <f t="shared" si="3"/>
        <v>0</v>
      </c>
      <c r="L15" s="4540">
        <v>0</v>
      </c>
      <c r="M15" s="4377"/>
      <c r="N15" s="4376">
        <v>0</v>
      </c>
      <c r="O15" s="4541"/>
      <c r="P15" s="4377">
        <f t="shared" si="0"/>
        <v>0</v>
      </c>
      <c r="Q15" s="4542"/>
      <c r="R15" s="123">
        <v>38</v>
      </c>
      <c r="S15" s="1840">
        <v>26</v>
      </c>
      <c r="T15" s="125">
        <f t="shared" si="4"/>
        <v>12</v>
      </c>
      <c r="U15" s="123">
        <v>3</v>
      </c>
      <c r="V15" s="1840">
        <v>5</v>
      </c>
      <c r="W15" s="125">
        <f t="shared" si="5"/>
        <v>-2</v>
      </c>
      <c r="X15" s="123">
        <v>0</v>
      </c>
      <c r="Y15" s="1840">
        <v>0</v>
      </c>
      <c r="Z15" s="124">
        <f t="shared" si="6"/>
        <v>0</v>
      </c>
      <c r="AA15" s="123">
        <v>13</v>
      </c>
      <c r="AB15" s="1840">
        <v>11</v>
      </c>
      <c r="AC15" s="125">
        <f t="shared" si="7"/>
        <v>2</v>
      </c>
      <c r="AD15" s="179">
        <v>0</v>
      </c>
      <c r="AE15" s="82">
        <v>0</v>
      </c>
      <c r="AF15" s="1851">
        <f t="shared" si="8"/>
        <v>0</v>
      </c>
    </row>
    <row r="16" spans="1:32">
      <c r="B16" s="51" t="s">
        <v>401</v>
      </c>
      <c r="C16" s="177">
        <v>59</v>
      </c>
      <c r="D16" s="178">
        <v>64</v>
      </c>
      <c r="E16" s="127">
        <f t="shared" si="1"/>
        <v>-5</v>
      </c>
      <c r="F16" s="128">
        <v>1</v>
      </c>
      <c r="G16" s="1847">
        <v>0</v>
      </c>
      <c r="H16" s="129">
        <f t="shared" si="2"/>
        <v>1</v>
      </c>
      <c r="I16" s="128">
        <v>12</v>
      </c>
      <c r="J16" s="1841">
        <v>18</v>
      </c>
      <c r="K16" s="130">
        <f t="shared" si="3"/>
        <v>-6</v>
      </c>
      <c r="L16" s="4537">
        <v>0</v>
      </c>
      <c r="M16" s="4520"/>
      <c r="N16" s="4380">
        <v>0</v>
      </c>
      <c r="O16" s="4538"/>
      <c r="P16" s="4520">
        <f t="shared" si="0"/>
        <v>0</v>
      </c>
      <c r="Q16" s="4539"/>
      <c r="R16" s="128">
        <v>34</v>
      </c>
      <c r="S16" s="1842">
        <v>24</v>
      </c>
      <c r="T16" s="130">
        <f t="shared" si="4"/>
        <v>10</v>
      </c>
      <c r="U16" s="128">
        <v>3</v>
      </c>
      <c r="V16" s="1842">
        <v>3</v>
      </c>
      <c r="W16" s="130">
        <f t="shared" si="5"/>
        <v>0</v>
      </c>
      <c r="X16" s="128">
        <v>0</v>
      </c>
      <c r="Y16" s="1842">
        <v>0</v>
      </c>
      <c r="Z16" s="129">
        <f t="shared" si="6"/>
        <v>0</v>
      </c>
      <c r="AA16" s="128">
        <v>8</v>
      </c>
      <c r="AB16" s="1842">
        <v>19</v>
      </c>
      <c r="AC16" s="130">
        <f t="shared" si="7"/>
        <v>-11</v>
      </c>
      <c r="AD16" s="180">
        <v>1</v>
      </c>
      <c r="AE16" s="84">
        <v>0</v>
      </c>
      <c r="AF16" s="1848">
        <f t="shared" si="8"/>
        <v>1</v>
      </c>
    </row>
    <row r="17" spans="2:34">
      <c r="B17" s="50" t="s">
        <v>421</v>
      </c>
      <c r="C17" s="175">
        <f>'2.3 -2.4-2.5. Artig. Settore '!B120</f>
        <v>145</v>
      </c>
      <c r="D17" s="176">
        <f>'2.3 -2.4-2.5. Artig. Settore '!B230</f>
        <v>174</v>
      </c>
      <c r="E17" s="122">
        <f t="shared" si="1"/>
        <v>-29</v>
      </c>
      <c r="F17" s="123">
        <f>'2.3 -2.4-2.5. Artig. Settore '!C120</f>
        <v>2</v>
      </c>
      <c r="G17" s="1850">
        <f>'2.3 -2.4-2.5. Artig. Settore '!C230</f>
        <v>3</v>
      </c>
      <c r="H17" s="417">
        <f t="shared" si="2"/>
        <v>-1</v>
      </c>
      <c r="I17" s="123">
        <f>'2.3 -2.4-2.5. Artig. Settore '!E120</f>
        <v>26</v>
      </c>
      <c r="J17" s="1839">
        <f>'2.3 -2.4-2.5. Artig. Settore '!E230</f>
        <v>34</v>
      </c>
      <c r="K17" s="417">
        <f t="shared" si="3"/>
        <v>-8</v>
      </c>
      <c r="L17" s="4540">
        <v>0</v>
      </c>
      <c r="M17" s="4377"/>
      <c r="N17" s="4376">
        <v>0</v>
      </c>
      <c r="O17" s="4541"/>
      <c r="P17" s="4377">
        <f t="shared" si="0"/>
        <v>0</v>
      </c>
      <c r="Q17" s="4542"/>
      <c r="R17" s="123">
        <f>'2.3 -2.4-2.5. Artig. Settore '!K120</f>
        <v>92</v>
      </c>
      <c r="S17" s="1840">
        <f>'2.3 -2.4-2.5. Artig. Settore '!K230</f>
        <v>80</v>
      </c>
      <c r="T17" s="417">
        <f t="shared" si="4"/>
        <v>12</v>
      </c>
      <c r="U17" s="123">
        <f>'2.3 -2.4-2.5. Artig. Settore '!M120</f>
        <v>9</v>
      </c>
      <c r="V17" s="1840">
        <f>'2.3 -2.4-2.5. Artig. Settore '!M230</f>
        <v>21</v>
      </c>
      <c r="W17" s="417">
        <f t="shared" si="5"/>
        <v>-12</v>
      </c>
      <c r="X17" s="123">
        <f>'2.3 -2.4-2.5. Artig. Settore '!O120</f>
        <v>0</v>
      </c>
      <c r="Y17" s="1840">
        <f>'2.3 -2.4-2.5. Artig. Settore '!O230</f>
        <v>3</v>
      </c>
      <c r="Z17" s="417">
        <f t="shared" si="6"/>
        <v>-3</v>
      </c>
      <c r="AA17" s="123">
        <f>'2.3 -2.4-2.5. Artig. Settore '!Q120</f>
        <v>16</v>
      </c>
      <c r="AB17" s="1840">
        <f>'2.3 -2.4-2.5. Artig. Settore '!Q230</f>
        <v>33</v>
      </c>
      <c r="AC17" s="417">
        <f t="shared" si="7"/>
        <v>-17</v>
      </c>
      <c r="AD17" s="179">
        <f>'2.3 -2.4-2.5. Artig. Settore '!S120</f>
        <v>0</v>
      </c>
      <c r="AE17" s="82">
        <f>'2.3 -2.4-2.5. Artig. Settore '!S230</f>
        <v>0</v>
      </c>
      <c r="AF17" s="417">
        <f t="shared" si="8"/>
        <v>0</v>
      </c>
      <c r="AG17" s="203"/>
      <c r="AH17" s="203"/>
    </row>
    <row r="18" spans="2:34">
      <c r="B18" s="50" t="s">
        <v>571</v>
      </c>
      <c r="C18" s="175">
        <f>'2.3 -2.4-2.5. Artig. Settore '!B121</f>
        <v>112</v>
      </c>
      <c r="D18" s="176">
        <f>'2.3 -2.4-2.5. Artig. Settore '!B231</f>
        <v>58</v>
      </c>
      <c r="E18" s="122">
        <f t="shared" ref="E18:E34" si="9">SUM(C18-D18)</f>
        <v>54</v>
      </c>
      <c r="F18" s="123">
        <f>'2.3 -2.4-2.5. Artig. Settore '!C121</f>
        <v>1</v>
      </c>
      <c r="G18" s="1850">
        <f>'2.3 -2.4-2.5. Artig. Settore '!C231</f>
        <v>3</v>
      </c>
      <c r="H18" s="417">
        <f t="shared" ref="H18:H34" si="10">SUM(F18-G18)</f>
        <v>-2</v>
      </c>
      <c r="I18" s="123">
        <f>'2.3 -2.4-2.5. Artig. Settore '!E121</f>
        <v>19</v>
      </c>
      <c r="J18" s="1839">
        <f>'2.3 -2.4-2.5. Artig. Settore '!E231</f>
        <v>6</v>
      </c>
      <c r="K18" s="417">
        <f t="shared" ref="K18:K34" si="11">SUM(I18-J18)</f>
        <v>13</v>
      </c>
      <c r="L18" s="4540">
        <v>0</v>
      </c>
      <c r="M18" s="4377"/>
      <c r="N18" s="4376">
        <v>0</v>
      </c>
      <c r="O18" s="4541"/>
      <c r="P18" s="4377">
        <f t="shared" si="0"/>
        <v>0</v>
      </c>
      <c r="Q18" s="4542"/>
      <c r="R18" s="123">
        <f>'2.3 -2.4-2.5. Artig. Settore '!K121</f>
        <v>67</v>
      </c>
      <c r="S18" s="1840">
        <f>'2.3 -2.4-2.5. Artig. Settore '!K231</f>
        <v>31</v>
      </c>
      <c r="T18" s="417">
        <f t="shared" ref="T18:T34" si="12">SUM(R18-S18)</f>
        <v>36</v>
      </c>
      <c r="U18" s="123">
        <f>'2.3 -2.4-2.5. Artig. Settore '!M121</f>
        <v>1</v>
      </c>
      <c r="V18" s="1840">
        <f>'2.3 -2.4-2.5. Artig. Settore '!M231</f>
        <v>6</v>
      </c>
      <c r="W18" s="417">
        <f t="shared" ref="W18:W34" si="13">SUM(U18-V18)</f>
        <v>-5</v>
      </c>
      <c r="X18" s="123">
        <f>'2.3 -2.4-2.5. Artig. Settore '!O121</f>
        <v>0</v>
      </c>
      <c r="Y18" s="1840">
        <f>'2.3 -2.4-2.5. Artig. Settore '!O231</f>
        <v>0</v>
      </c>
      <c r="Z18" s="417">
        <f t="shared" ref="Z18:Z34" si="14">SUM(X18-Y18)</f>
        <v>0</v>
      </c>
      <c r="AA18" s="123">
        <f>'2.3 -2.4-2.5. Artig. Settore '!Q121</f>
        <v>19</v>
      </c>
      <c r="AB18" s="1840">
        <f>'2.3 -2.4-2.5. Artig. Settore '!Q231</f>
        <v>12</v>
      </c>
      <c r="AC18" s="417">
        <f t="shared" ref="AC18:AC34" si="15">SUM(AA18-AB18)</f>
        <v>7</v>
      </c>
      <c r="AD18" s="179">
        <f>'2.3 -2.4-2.5. Artig. Settore '!S121</f>
        <v>5</v>
      </c>
      <c r="AE18" s="82">
        <f>'2.3 -2.4-2.5. Artig. Settore '!S231</f>
        <v>0</v>
      </c>
      <c r="AF18" s="417">
        <f t="shared" ref="AF18:AF34" si="16">SUM(AD18-AE18)</f>
        <v>5</v>
      </c>
      <c r="AG18" s="495"/>
      <c r="AH18" s="495"/>
    </row>
    <row r="19" spans="2:34">
      <c r="B19" s="50" t="s">
        <v>422</v>
      </c>
      <c r="C19" s="175">
        <v>52</v>
      </c>
      <c r="D19" s="176">
        <v>53</v>
      </c>
      <c r="E19" s="122">
        <f t="shared" si="9"/>
        <v>-1</v>
      </c>
      <c r="F19" s="123">
        <v>0</v>
      </c>
      <c r="G19" s="1850">
        <v>1</v>
      </c>
      <c r="H19" s="417">
        <f t="shared" si="10"/>
        <v>-1</v>
      </c>
      <c r="I19" s="123">
        <v>13</v>
      </c>
      <c r="J19" s="1839">
        <v>12</v>
      </c>
      <c r="K19" s="417">
        <f t="shared" si="11"/>
        <v>1</v>
      </c>
      <c r="L19" s="4540">
        <v>0</v>
      </c>
      <c r="M19" s="4377"/>
      <c r="N19" s="4376">
        <v>0</v>
      </c>
      <c r="O19" s="4541"/>
      <c r="P19" s="4377">
        <f t="shared" si="0"/>
        <v>0</v>
      </c>
      <c r="Q19" s="4542"/>
      <c r="R19" s="123">
        <v>25</v>
      </c>
      <c r="S19" s="1840">
        <v>30</v>
      </c>
      <c r="T19" s="417">
        <f t="shared" si="12"/>
        <v>-5</v>
      </c>
      <c r="U19" s="123">
        <v>1</v>
      </c>
      <c r="V19" s="1840">
        <v>1</v>
      </c>
      <c r="W19" s="417">
        <f t="shared" si="13"/>
        <v>0</v>
      </c>
      <c r="X19" s="123">
        <v>0</v>
      </c>
      <c r="Y19" s="1840">
        <v>0</v>
      </c>
      <c r="Z19" s="417">
        <f t="shared" si="14"/>
        <v>0</v>
      </c>
      <c r="AA19" s="123">
        <v>12</v>
      </c>
      <c r="AB19" s="1840">
        <v>9</v>
      </c>
      <c r="AC19" s="417">
        <f t="shared" si="15"/>
        <v>3</v>
      </c>
      <c r="AD19" s="179">
        <v>1</v>
      </c>
      <c r="AE19" s="82">
        <v>0</v>
      </c>
      <c r="AF19" s="417">
        <f t="shared" si="16"/>
        <v>1</v>
      </c>
      <c r="AG19" s="495"/>
      <c r="AH19" s="495"/>
    </row>
    <row r="20" spans="2:34">
      <c r="B20" s="51" t="s">
        <v>475</v>
      </c>
      <c r="C20" s="177">
        <v>50</v>
      </c>
      <c r="D20" s="178">
        <v>64</v>
      </c>
      <c r="E20" s="127">
        <f t="shared" si="9"/>
        <v>-14</v>
      </c>
      <c r="F20" s="128">
        <v>0</v>
      </c>
      <c r="G20" s="1847">
        <v>3</v>
      </c>
      <c r="H20" s="525">
        <f t="shared" si="10"/>
        <v>-3</v>
      </c>
      <c r="I20" s="128">
        <v>8</v>
      </c>
      <c r="J20" s="1841">
        <v>12</v>
      </c>
      <c r="K20" s="525">
        <f t="shared" si="11"/>
        <v>-4</v>
      </c>
      <c r="L20" s="4540">
        <v>0</v>
      </c>
      <c r="M20" s="4377"/>
      <c r="N20" s="4376">
        <v>0</v>
      </c>
      <c r="O20" s="4541"/>
      <c r="P20" s="4377">
        <f t="shared" si="0"/>
        <v>0</v>
      </c>
      <c r="Q20" s="4542"/>
      <c r="R20" s="128">
        <v>24</v>
      </c>
      <c r="S20" s="1842">
        <v>31</v>
      </c>
      <c r="T20" s="525">
        <f t="shared" si="12"/>
        <v>-7</v>
      </c>
      <c r="U20" s="128">
        <v>2</v>
      </c>
      <c r="V20" s="1842">
        <v>6</v>
      </c>
      <c r="W20" s="525">
        <f t="shared" si="13"/>
        <v>-4</v>
      </c>
      <c r="X20" s="128">
        <v>0</v>
      </c>
      <c r="Y20" s="1842">
        <v>0</v>
      </c>
      <c r="Z20" s="525">
        <f t="shared" si="14"/>
        <v>0</v>
      </c>
      <c r="AA20" s="128">
        <v>16</v>
      </c>
      <c r="AB20" s="1842">
        <v>12</v>
      </c>
      <c r="AC20" s="525">
        <f t="shared" si="15"/>
        <v>4</v>
      </c>
      <c r="AD20" s="180">
        <v>0</v>
      </c>
      <c r="AE20" s="84">
        <v>0</v>
      </c>
      <c r="AF20" s="526">
        <f t="shared" si="16"/>
        <v>0</v>
      </c>
      <c r="AG20" s="495"/>
    </row>
    <row r="21" spans="2:34">
      <c r="B21" s="50" t="s">
        <v>522</v>
      </c>
      <c r="C21" s="175">
        <v>138</v>
      </c>
      <c r="D21" s="176">
        <v>192</v>
      </c>
      <c r="E21" s="122">
        <f t="shared" si="9"/>
        <v>-54</v>
      </c>
      <c r="F21" s="123">
        <v>2</v>
      </c>
      <c r="G21" s="1850">
        <v>2</v>
      </c>
      <c r="H21" s="417">
        <f t="shared" si="10"/>
        <v>0</v>
      </c>
      <c r="I21" s="123">
        <v>18</v>
      </c>
      <c r="J21" s="1839">
        <v>22</v>
      </c>
      <c r="K21" s="417">
        <f t="shared" si="11"/>
        <v>-4</v>
      </c>
      <c r="L21" s="4534">
        <v>0</v>
      </c>
      <c r="M21" s="4373"/>
      <c r="N21" s="4372">
        <v>0</v>
      </c>
      <c r="O21" s="4535"/>
      <c r="P21" s="4373">
        <f t="shared" si="0"/>
        <v>0</v>
      </c>
      <c r="Q21" s="4536"/>
      <c r="R21" s="123">
        <v>88</v>
      </c>
      <c r="S21" s="1840">
        <v>116</v>
      </c>
      <c r="T21" s="417">
        <f t="shared" si="12"/>
        <v>-28</v>
      </c>
      <c r="U21" s="123">
        <v>8</v>
      </c>
      <c r="V21" s="1840">
        <v>13</v>
      </c>
      <c r="W21" s="417">
        <f t="shared" si="13"/>
        <v>-5</v>
      </c>
      <c r="X21" s="123">
        <v>0</v>
      </c>
      <c r="Y21" s="1840">
        <v>0</v>
      </c>
      <c r="Z21" s="417">
        <f t="shared" si="14"/>
        <v>0</v>
      </c>
      <c r="AA21" s="123">
        <v>19</v>
      </c>
      <c r="AB21" s="1840">
        <v>39</v>
      </c>
      <c r="AC21" s="417">
        <f t="shared" si="15"/>
        <v>-20</v>
      </c>
      <c r="AD21" s="179">
        <v>3</v>
      </c>
      <c r="AE21" s="82">
        <v>0</v>
      </c>
      <c r="AF21" s="580">
        <f t="shared" si="16"/>
        <v>3</v>
      </c>
      <c r="AG21" s="495"/>
    </row>
    <row r="22" spans="2:34">
      <c r="B22" s="50" t="s">
        <v>480</v>
      </c>
      <c r="C22" s="175">
        <v>79</v>
      </c>
      <c r="D22" s="176">
        <v>59</v>
      </c>
      <c r="E22" s="122">
        <f t="shared" si="9"/>
        <v>20</v>
      </c>
      <c r="F22" s="123">
        <v>0</v>
      </c>
      <c r="G22" s="1850">
        <v>1</v>
      </c>
      <c r="H22" s="417">
        <f t="shared" si="10"/>
        <v>-1</v>
      </c>
      <c r="I22" s="123">
        <v>17</v>
      </c>
      <c r="J22" s="1839">
        <v>12</v>
      </c>
      <c r="K22" s="417">
        <f t="shared" si="11"/>
        <v>5</v>
      </c>
      <c r="L22" s="4540">
        <v>0</v>
      </c>
      <c r="M22" s="4377"/>
      <c r="N22" s="4376">
        <v>0</v>
      </c>
      <c r="O22" s="4541"/>
      <c r="P22" s="4377">
        <f t="shared" si="0"/>
        <v>0</v>
      </c>
      <c r="Q22" s="4542"/>
      <c r="R22" s="123">
        <v>46</v>
      </c>
      <c r="S22" s="1840">
        <v>32</v>
      </c>
      <c r="T22" s="417">
        <f t="shared" si="12"/>
        <v>14</v>
      </c>
      <c r="U22" s="123">
        <v>5</v>
      </c>
      <c r="V22" s="1840">
        <v>3</v>
      </c>
      <c r="W22" s="417">
        <f t="shared" si="13"/>
        <v>2</v>
      </c>
      <c r="X22" s="123">
        <v>0</v>
      </c>
      <c r="Y22" s="1840">
        <v>0</v>
      </c>
      <c r="Z22" s="417">
        <f t="shared" si="14"/>
        <v>0</v>
      </c>
      <c r="AA22" s="123">
        <v>11</v>
      </c>
      <c r="AB22" s="1840">
        <v>11</v>
      </c>
      <c r="AC22" s="417">
        <f t="shared" si="15"/>
        <v>0</v>
      </c>
      <c r="AD22" s="179">
        <v>0</v>
      </c>
      <c r="AE22" s="82">
        <v>0</v>
      </c>
      <c r="AF22" s="580">
        <f t="shared" si="16"/>
        <v>0</v>
      </c>
      <c r="AG22" s="495"/>
    </row>
    <row r="23" spans="2:34">
      <c r="B23" s="50" t="s">
        <v>494</v>
      </c>
      <c r="C23" s="175">
        <v>70</v>
      </c>
      <c r="D23" s="176">
        <v>57</v>
      </c>
      <c r="E23" s="122">
        <f t="shared" si="9"/>
        <v>13</v>
      </c>
      <c r="F23" s="123">
        <v>0</v>
      </c>
      <c r="G23" s="1850">
        <v>0</v>
      </c>
      <c r="H23" s="417">
        <f t="shared" si="10"/>
        <v>0</v>
      </c>
      <c r="I23" s="123">
        <v>11</v>
      </c>
      <c r="J23" s="1839">
        <v>6</v>
      </c>
      <c r="K23" s="417">
        <f t="shared" si="11"/>
        <v>5</v>
      </c>
      <c r="L23" s="4540">
        <v>0</v>
      </c>
      <c r="M23" s="4377"/>
      <c r="N23" s="4376">
        <v>0</v>
      </c>
      <c r="O23" s="4541"/>
      <c r="P23" s="4377">
        <f t="shared" si="0"/>
        <v>0</v>
      </c>
      <c r="Q23" s="4542"/>
      <c r="R23" s="123">
        <v>40</v>
      </c>
      <c r="S23" s="1840">
        <v>33</v>
      </c>
      <c r="T23" s="417">
        <f t="shared" si="12"/>
        <v>7</v>
      </c>
      <c r="U23" s="123">
        <v>3</v>
      </c>
      <c r="V23" s="1840">
        <v>7</v>
      </c>
      <c r="W23" s="417">
        <f t="shared" si="13"/>
        <v>-4</v>
      </c>
      <c r="X23" s="123">
        <v>0</v>
      </c>
      <c r="Y23" s="1840">
        <v>0</v>
      </c>
      <c r="Z23" s="417">
        <f t="shared" si="14"/>
        <v>0</v>
      </c>
      <c r="AA23" s="123">
        <v>16</v>
      </c>
      <c r="AB23" s="1840">
        <v>11</v>
      </c>
      <c r="AC23" s="417">
        <f t="shared" si="15"/>
        <v>5</v>
      </c>
      <c r="AD23" s="179">
        <v>0</v>
      </c>
      <c r="AE23" s="82">
        <v>0</v>
      </c>
      <c r="AF23" s="580">
        <f t="shared" si="16"/>
        <v>0</v>
      </c>
      <c r="AG23" s="495"/>
    </row>
    <row r="24" spans="2:34">
      <c r="B24" s="51" t="s">
        <v>424</v>
      </c>
      <c r="C24" s="177">
        <v>42</v>
      </c>
      <c r="D24" s="178">
        <v>70</v>
      </c>
      <c r="E24" s="127">
        <f t="shared" si="9"/>
        <v>-28</v>
      </c>
      <c r="F24" s="128">
        <v>1</v>
      </c>
      <c r="G24" s="1847">
        <v>2</v>
      </c>
      <c r="H24" s="525">
        <f t="shared" si="10"/>
        <v>-1</v>
      </c>
      <c r="I24" s="128">
        <v>7</v>
      </c>
      <c r="J24" s="1841">
        <v>12</v>
      </c>
      <c r="K24" s="525">
        <f t="shared" si="11"/>
        <v>-5</v>
      </c>
      <c r="L24" s="4537">
        <v>0</v>
      </c>
      <c r="M24" s="4520"/>
      <c r="N24" s="4380">
        <v>0</v>
      </c>
      <c r="O24" s="4538"/>
      <c r="P24" s="4520">
        <f t="shared" si="0"/>
        <v>0</v>
      </c>
      <c r="Q24" s="4539"/>
      <c r="R24" s="128">
        <v>23</v>
      </c>
      <c r="S24" s="1842">
        <v>35</v>
      </c>
      <c r="T24" s="525">
        <f t="shared" si="12"/>
        <v>-12</v>
      </c>
      <c r="U24" s="128">
        <v>3</v>
      </c>
      <c r="V24" s="1842">
        <v>4</v>
      </c>
      <c r="W24" s="525">
        <f t="shared" si="13"/>
        <v>-1</v>
      </c>
      <c r="X24" s="128">
        <v>0</v>
      </c>
      <c r="Y24" s="1842">
        <v>1</v>
      </c>
      <c r="Z24" s="525">
        <f t="shared" si="14"/>
        <v>-1</v>
      </c>
      <c r="AA24" s="128">
        <v>8</v>
      </c>
      <c r="AB24" s="1842">
        <v>16</v>
      </c>
      <c r="AC24" s="525">
        <f t="shared" si="15"/>
        <v>-8</v>
      </c>
      <c r="AD24" s="180">
        <v>0</v>
      </c>
      <c r="AE24" s="84">
        <v>0</v>
      </c>
      <c r="AF24" s="526">
        <f t="shared" si="16"/>
        <v>0</v>
      </c>
      <c r="AG24" s="495"/>
    </row>
    <row r="25" spans="2:34">
      <c r="B25" s="50" t="s">
        <v>412</v>
      </c>
      <c r="C25" s="175">
        <v>119</v>
      </c>
      <c r="D25" s="176">
        <v>196</v>
      </c>
      <c r="E25" s="122">
        <f t="shared" si="9"/>
        <v>-77</v>
      </c>
      <c r="F25" s="123">
        <v>2</v>
      </c>
      <c r="G25" s="1850">
        <v>1</v>
      </c>
      <c r="H25" s="417">
        <f t="shared" si="10"/>
        <v>1</v>
      </c>
      <c r="I25" s="123">
        <v>24</v>
      </c>
      <c r="J25" s="1839">
        <v>40</v>
      </c>
      <c r="K25" s="417">
        <f t="shared" si="11"/>
        <v>-16</v>
      </c>
      <c r="L25" s="4534">
        <v>0</v>
      </c>
      <c r="M25" s="4373"/>
      <c r="N25" s="4372">
        <v>0</v>
      </c>
      <c r="O25" s="4535"/>
      <c r="P25" s="4373">
        <f t="shared" si="0"/>
        <v>0</v>
      </c>
      <c r="Q25" s="4536"/>
      <c r="R25" s="123">
        <v>62</v>
      </c>
      <c r="S25" s="1840">
        <v>101</v>
      </c>
      <c r="T25" s="417">
        <f t="shared" si="12"/>
        <v>-39</v>
      </c>
      <c r="U25" s="123">
        <v>7</v>
      </c>
      <c r="V25" s="1840">
        <v>22</v>
      </c>
      <c r="W25" s="417">
        <f t="shared" si="13"/>
        <v>-15</v>
      </c>
      <c r="X25" s="123">
        <v>0</v>
      </c>
      <c r="Y25" s="1840">
        <v>0</v>
      </c>
      <c r="Z25" s="417">
        <f t="shared" si="14"/>
        <v>0</v>
      </c>
      <c r="AA25" s="123">
        <v>23</v>
      </c>
      <c r="AB25" s="1840">
        <v>29</v>
      </c>
      <c r="AC25" s="417">
        <f t="shared" si="15"/>
        <v>-6</v>
      </c>
      <c r="AD25" s="179">
        <v>1</v>
      </c>
      <c r="AE25" s="82">
        <v>3</v>
      </c>
      <c r="AF25" s="580">
        <f t="shared" si="16"/>
        <v>-2</v>
      </c>
      <c r="AG25" s="495"/>
    </row>
    <row r="26" spans="2:34">
      <c r="B26" s="50" t="s">
        <v>207</v>
      </c>
      <c r="C26" s="175">
        <v>76</v>
      </c>
      <c r="D26" s="176">
        <v>74</v>
      </c>
      <c r="E26" s="122">
        <f t="shared" si="9"/>
        <v>2</v>
      </c>
      <c r="F26" s="123">
        <v>1</v>
      </c>
      <c r="G26" s="1850">
        <v>3</v>
      </c>
      <c r="H26" s="417">
        <f t="shared" si="10"/>
        <v>-2</v>
      </c>
      <c r="I26" s="123">
        <v>20</v>
      </c>
      <c r="J26" s="1839">
        <v>12</v>
      </c>
      <c r="K26" s="417">
        <f t="shared" si="11"/>
        <v>8</v>
      </c>
      <c r="L26" s="4537">
        <v>0</v>
      </c>
      <c r="M26" s="4520"/>
      <c r="N26" s="4380">
        <v>0</v>
      </c>
      <c r="O26" s="4538"/>
      <c r="P26" s="4520">
        <f>L26-N26</f>
        <v>0</v>
      </c>
      <c r="Q26" s="4539"/>
      <c r="R26" s="123">
        <v>37</v>
      </c>
      <c r="S26" s="1840">
        <v>34</v>
      </c>
      <c r="T26" s="417">
        <f t="shared" si="12"/>
        <v>3</v>
      </c>
      <c r="U26" s="123">
        <v>4</v>
      </c>
      <c r="V26" s="1840">
        <v>11</v>
      </c>
      <c r="W26" s="417">
        <f t="shared" si="13"/>
        <v>-7</v>
      </c>
      <c r="X26" s="123">
        <v>0</v>
      </c>
      <c r="Y26" s="1840">
        <v>1</v>
      </c>
      <c r="Z26" s="417">
        <f t="shared" si="14"/>
        <v>-1</v>
      </c>
      <c r="AA26" s="123">
        <v>13</v>
      </c>
      <c r="AB26" s="1840">
        <v>13</v>
      </c>
      <c r="AC26" s="417">
        <f t="shared" si="15"/>
        <v>0</v>
      </c>
      <c r="AD26" s="179">
        <v>1</v>
      </c>
      <c r="AE26" s="82">
        <v>0</v>
      </c>
      <c r="AF26" s="580">
        <f t="shared" si="16"/>
        <v>1</v>
      </c>
      <c r="AG26" s="495"/>
    </row>
    <row r="27" spans="2:34">
      <c r="B27" s="114"/>
      <c r="C27" s="1852"/>
      <c r="D27" s="1843"/>
      <c r="E27" s="1853"/>
      <c r="F27" s="1852"/>
      <c r="G27" s="1843"/>
      <c r="H27" s="1853"/>
      <c r="I27" s="1852"/>
      <c r="J27" s="1843"/>
      <c r="K27" s="1853"/>
      <c r="L27" s="849" t="s">
        <v>605</v>
      </c>
      <c r="M27" s="847" t="s">
        <v>156</v>
      </c>
      <c r="N27" s="848" t="s">
        <v>157</v>
      </c>
      <c r="O27" s="849" t="s">
        <v>605</v>
      </c>
      <c r="P27" s="847" t="s">
        <v>156</v>
      </c>
      <c r="Q27" s="848" t="s">
        <v>157</v>
      </c>
      <c r="R27" s="1852"/>
      <c r="S27" s="1843"/>
      <c r="T27" s="1853"/>
      <c r="U27" s="1852"/>
      <c r="V27" s="1843"/>
      <c r="W27" s="1853"/>
      <c r="X27" s="1852"/>
      <c r="Y27" s="1843"/>
      <c r="Z27" s="1853"/>
      <c r="AA27" s="1852"/>
      <c r="AB27" s="1843"/>
      <c r="AC27" s="1853"/>
      <c r="AD27" s="1852"/>
      <c r="AE27" s="1843"/>
      <c r="AF27" s="1853"/>
      <c r="AG27" s="495"/>
    </row>
    <row r="28" spans="2:34">
      <c r="B28" s="50" t="s">
        <v>328</v>
      </c>
      <c r="C28" s="175">
        <v>50</v>
      </c>
      <c r="D28" s="176">
        <v>51</v>
      </c>
      <c r="E28" s="122">
        <f t="shared" si="9"/>
        <v>-1</v>
      </c>
      <c r="F28" s="123">
        <v>0</v>
      </c>
      <c r="G28" s="1850">
        <v>0</v>
      </c>
      <c r="H28" s="417">
        <f t="shared" si="10"/>
        <v>0</v>
      </c>
      <c r="I28" s="123">
        <v>7</v>
      </c>
      <c r="J28" s="1839">
        <v>11</v>
      </c>
      <c r="K28" s="417">
        <f t="shared" si="11"/>
        <v>-4</v>
      </c>
      <c r="L28" s="862">
        <v>0</v>
      </c>
      <c r="M28" s="859">
        <v>0</v>
      </c>
      <c r="N28" s="2761">
        <f>L28-M28</f>
        <v>0</v>
      </c>
      <c r="O28" s="858">
        <v>0</v>
      </c>
      <c r="P28" s="859">
        <v>0</v>
      </c>
      <c r="Q28" s="863">
        <f>O28-P28</f>
        <v>0</v>
      </c>
      <c r="R28" s="123">
        <v>29</v>
      </c>
      <c r="S28" s="1840">
        <v>28</v>
      </c>
      <c r="T28" s="417">
        <f t="shared" si="12"/>
        <v>1</v>
      </c>
      <c r="U28" s="123">
        <v>2</v>
      </c>
      <c r="V28" s="1840">
        <v>4</v>
      </c>
      <c r="W28" s="417">
        <f t="shared" si="13"/>
        <v>-2</v>
      </c>
      <c r="X28" s="123">
        <v>1</v>
      </c>
      <c r="Y28" s="1840">
        <v>3</v>
      </c>
      <c r="Z28" s="417">
        <f t="shared" si="14"/>
        <v>-2</v>
      </c>
      <c r="AA28" s="123">
        <v>11</v>
      </c>
      <c r="AB28" s="1840">
        <v>5</v>
      </c>
      <c r="AC28" s="417">
        <f t="shared" si="15"/>
        <v>6</v>
      </c>
      <c r="AD28" s="179">
        <v>0</v>
      </c>
      <c r="AE28" s="82">
        <v>0</v>
      </c>
      <c r="AF28" s="580">
        <f t="shared" si="16"/>
        <v>0</v>
      </c>
      <c r="AG28" s="495"/>
    </row>
    <row r="29" spans="2:34">
      <c r="B29" s="51" t="s">
        <v>547</v>
      </c>
      <c r="C29" s="177">
        <v>57</v>
      </c>
      <c r="D29" s="178">
        <v>84</v>
      </c>
      <c r="E29" s="127">
        <f t="shared" si="9"/>
        <v>-27</v>
      </c>
      <c r="F29" s="128">
        <v>1</v>
      </c>
      <c r="G29" s="1847">
        <v>0</v>
      </c>
      <c r="H29" s="525">
        <f t="shared" si="10"/>
        <v>1</v>
      </c>
      <c r="I29" s="128">
        <v>10</v>
      </c>
      <c r="J29" s="1841">
        <v>23</v>
      </c>
      <c r="K29" s="525">
        <f t="shared" si="11"/>
        <v>-13</v>
      </c>
      <c r="L29" s="864">
        <v>0</v>
      </c>
      <c r="M29" s="860">
        <v>0</v>
      </c>
      <c r="N29" s="525">
        <f>L29-M29</f>
        <v>0</v>
      </c>
      <c r="O29" s="857">
        <v>0</v>
      </c>
      <c r="P29" s="860">
        <v>0</v>
      </c>
      <c r="Q29" s="526">
        <f>O29-P29</f>
        <v>0</v>
      </c>
      <c r="R29" s="128">
        <v>29</v>
      </c>
      <c r="S29" s="1842">
        <v>42</v>
      </c>
      <c r="T29" s="525">
        <f t="shared" si="12"/>
        <v>-13</v>
      </c>
      <c r="U29" s="128">
        <v>0</v>
      </c>
      <c r="V29" s="1842">
        <v>5</v>
      </c>
      <c r="W29" s="525">
        <f t="shared" si="13"/>
        <v>-5</v>
      </c>
      <c r="X29" s="128">
        <v>1</v>
      </c>
      <c r="Y29" s="1842">
        <v>3</v>
      </c>
      <c r="Z29" s="525">
        <f t="shared" si="14"/>
        <v>-2</v>
      </c>
      <c r="AA29" s="128">
        <v>16</v>
      </c>
      <c r="AB29" s="1842">
        <v>10</v>
      </c>
      <c r="AC29" s="525">
        <f t="shared" si="15"/>
        <v>6</v>
      </c>
      <c r="AD29" s="180">
        <v>0</v>
      </c>
      <c r="AE29" s="84">
        <v>1</v>
      </c>
      <c r="AF29" s="526">
        <f t="shared" si="16"/>
        <v>-1</v>
      </c>
      <c r="AG29" s="495"/>
    </row>
    <row r="30" spans="2:34">
      <c r="B30" s="50" t="s">
        <v>599</v>
      </c>
      <c r="C30" s="175">
        <v>89</v>
      </c>
      <c r="D30" s="176">
        <v>138</v>
      </c>
      <c r="E30" s="122">
        <f t="shared" si="9"/>
        <v>-49</v>
      </c>
      <c r="F30" s="123">
        <v>0</v>
      </c>
      <c r="G30" s="1850">
        <v>8</v>
      </c>
      <c r="H30" s="417">
        <f t="shared" si="10"/>
        <v>-8</v>
      </c>
      <c r="I30" s="123">
        <v>11</v>
      </c>
      <c r="J30" s="1839">
        <v>22</v>
      </c>
      <c r="K30" s="417">
        <f t="shared" si="11"/>
        <v>-11</v>
      </c>
      <c r="L30" s="862">
        <v>0</v>
      </c>
      <c r="M30" s="859">
        <v>0</v>
      </c>
      <c r="N30" s="2761">
        <f>L30-M30</f>
        <v>0</v>
      </c>
      <c r="O30" s="856">
        <v>0</v>
      </c>
      <c r="P30" s="861">
        <v>0</v>
      </c>
      <c r="Q30" s="580">
        <f>O30-P30</f>
        <v>0</v>
      </c>
      <c r="R30" s="123">
        <v>49</v>
      </c>
      <c r="S30" s="1840">
        <v>72</v>
      </c>
      <c r="T30" s="417">
        <f t="shared" si="12"/>
        <v>-23</v>
      </c>
      <c r="U30" s="123">
        <v>5</v>
      </c>
      <c r="V30" s="1840">
        <v>16</v>
      </c>
      <c r="W30" s="417">
        <f t="shared" si="13"/>
        <v>-11</v>
      </c>
      <c r="X30" s="123">
        <v>5</v>
      </c>
      <c r="Y30" s="1840">
        <v>3</v>
      </c>
      <c r="Z30" s="417">
        <f t="shared" si="14"/>
        <v>2</v>
      </c>
      <c r="AA30" s="123">
        <v>19</v>
      </c>
      <c r="AB30" s="1840">
        <v>17</v>
      </c>
      <c r="AC30" s="417">
        <f t="shared" si="15"/>
        <v>2</v>
      </c>
      <c r="AD30" s="179">
        <v>0</v>
      </c>
      <c r="AE30" s="82">
        <v>0</v>
      </c>
      <c r="AF30" s="580">
        <f t="shared" si="16"/>
        <v>0</v>
      </c>
      <c r="AG30" s="495"/>
    </row>
    <row r="31" spans="2:34">
      <c r="B31" s="50" t="s">
        <v>626</v>
      </c>
      <c r="C31" s="175">
        <v>76</v>
      </c>
      <c r="D31" s="176">
        <v>66</v>
      </c>
      <c r="E31" s="122">
        <f t="shared" si="9"/>
        <v>10</v>
      </c>
      <c r="F31" s="123">
        <v>0</v>
      </c>
      <c r="G31" s="1850">
        <v>0</v>
      </c>
      <c r="H31" s="417">
        <f t="shared" si="10"/>
        <v>0</v>
      </c>
      <c r="I31" s="123">
        <v>12</v>
      </c>
      <c r="J31" s="1839">
        <v>13</v>
      </c>
      <c r="K31" s="417">
        <f t="shared" si="11"/>
        <v>-1</v>
      </c>
      <c r="L31" s="1001">
        <v>0</v>
      </c>
      <c r="M31" s="861">
        <v>0</v>
      </c>
      <c r="N31" s="417">
        <v>0</v>
      </c>
      <c r="O31" s="856">
        <v>0</v>
      </c>
      <c r="P31" s="861">
        <v>0</v>
      </c>
      <c r="Q31" s="580">
        <v>0</v>
      </c>
      <c r="R31" s="123">
        <v>38</v>
      </c>
      <c r="S31" s="1840">
        <v>28</v>
      </c>
      <c r="T31" s="417">
        <f t="shared" si="12"/>
        <v>10</v>
      </c>
      <c r="U31" s="123">
        <v>2</v>
      </c>
      <c r="V31" s="1840">
        <v>5</v>
      </c>
      <c r="W31" s="417">
        <f t="shared" si="13"/>
        <v>-3</v>
      </c>
      <c r="X31" s="123">
        <v>1</v>
      </c>
      <c r="Y31" s="1840">
        <v>4</v>
      </c>
      <c r="Z31" s="417">
        <f t="shared" si="14"/>
        <v>-3</v>
      </c>
      <c r="AA31" s="123">
        <v>22</v>
      </c>
      <c r="AB31" s="1840">
        <v>16</v>
      </c>
      <c r="AC31" s="417">
        <f t="shared" si="15"/>
        <v>6</v>
      </c>
      <c r="AD31" s="179">
        <v>1</v>
      </c>
      <c r="AE31" s="82">
        <v>0</v>
      </c>
      <c r="AF31" s="580">
        <f t="shared" si="16"/>
        <v>1</v>
      </c>
      <c r="AG31" s="495"/>
    </row>
    <row r="32" spans="2:34">
      <c r="B32" s="50" t="s">
        <v>638</v>
      </c>
      <c r="C32" s="175">
        <v>33</v>
      </c>
      <c r="D32" s="176">
        <v>60</v>
      </c>
      <c r="E32" s="122">
        <f t="shared" si="9"/>
        <v>-27</v>
      </c>
      <c r="F32" s="123">
        <v>0</v>
      </c>
      <c r="G32" s="1850">
        <v>0</v>
      </c>
      <c r="H32" s="417">
        <f t="shared" si="10"/>
        <v>0</v>
      </c>
      <c r="I32" s="123">
        <v>7</v>
      </c>
      <c r="J32" s="1839">
        <v>11</v>
      </c>
      <c r="K32" s="417">
        <f t="shared" si="11"/>
        <v>-4</v>
      </c>
      <c r="L32" s="1001">
        <v>0</v>
      </c>
      <c r="M32" s="861">
        <v>0</v>
      </c>
      <c r="N32" s="417">
        <v>0</v>
      </c>
      <c r="O32" s="856">
        <v>0</v>
      </c>
      <c r="P32" s="861">
        <v>0</v>
      </c>
      <c r="Q32" s="580">
        <v>0</v>
      </c>
      <c r="R32" s="123">
        <v>14</v>
      </c>
      <c r="S32" s="1840">
        <v>27</v>
      </c>
      <c r="T32" s="417">
        <f t="shared" si="12"/>
        <v>-13</v>
      </c>
      <c r="U32" s="123">
        <v>0</v>
      </c>
      <c r="V32" s="1840">
        <v>3</v>
      </c>
      <c r="W32" s="417">
        <f t="shared" si="13"/>
        <v>-3</v>
      </c>
      <c r="X32" s="123">
        <v>4</v>
      </c>
      <c r="Y32" s="1840">
        <v>4</v>
      </c>
      <c r="Z32" s="417">
        <f t="shared" si="14"/>
        <v>0</v>
      </c>
      <c r="AA32" s="123">
        <v>8</v>
      </c>
      <c r="AB32" s="1840">
        <v>13</v>
      </c>
      <c r="AC32" s="417">
        <f t="shared" si="15"/>
        <v>-5</v>
      </c>
      <c r="AD32" s="179">
        <v>0</v>
      </c>
      <c r="AE32" s="82">
        <v>2</v>
      </c>
      <c r="AF32" s="580">
        <f t="shared" si="16"/>
        <v>-2</v>
      </c>
      <c r="AG32" s="495"/>
    </row>
    <row r="33" spans="2:35">
      <c r="B33" s="51" t="s">
        <v>639</v>
      </c>
      <c r="C33" s="177">
        <v>55</v>
      </c>
      <c r="D33" s="178">
        <v>61</v>
      </c>
      <c r="E33" s="127">
        <f t="shared" si="9"/>
        <v>-6</v>
      </c>
      <c r="F33" s="128">
        <v>0</v>
      </c>
      <c r="G33" s="1847">
        <v>0</v>
      </c>
      <c r="H33" s="525">
        <f t="shared" si="10"/>
        <v>0</v>
      </c>
      <c r="I33" s="128">
        <v>9</v>
      </c>
      <c r="J33" s="1841">
        <v>6</v>
      </c>
      <c r="K33" s="525">
        <f t="shared" si="11"/>
        <v>3</v>
      </c>
      <c r="L33" s="864">
        <v>0</v>
      </c>
      <c r="M33" s="860">
        <v>0</v>
      </c>
      <c r="N33" s="525">
        <v>0</v>
      </c>
      <c r="O33" s="857">
        <v>0</v>
      </c>
      <c r="P33" s="860">
        <v>0</v>
      </c>
      <c r="Q33" s="526">
        <v>0</v>
      </c>
      <c r="R33" s="128">
        <v>24</v>
      </c>
      <c r="S33" s="1842">
        <v>29</v>
      </c>
      <c r="T33" s="525">
        <f t="shared" si="12"/>
        <v>-5</v>
      </c>
      <c r="U33" s="128">
        <v>0</v>
      </c>
      <c r="V33" s="1842">
        <v>4</v>
      </c>
      <c r="W33" s="525">
        <f t="shared" si="13"/>
        <v>-4</v>
      </c>
      <c r="X33" s="128">
        <v>6</v>
      </c>
      <c r="Y33" s="1842">
        <v>5</v>
      </c>
      <c r="Z33" s="525">
        <f t="shared" si="14"/>
        <v>1</v>
      </c>
      <c r="AA33" s="128">
        <v>15</v>
      </c>
      <c r="AB33" s="1842">
        <v>17</v>
      </c>
      <c r="AC33" s="525">
        <f t="shared" si="15"/>
        <v>-2</v>
      </c>
      <c r="AD33" s="180">
        <v>1</v>
      </c>
      <c r="AE33" s="84">
        <v>0</v>
      </c>
      <c r="AF33" s="526">
        <f t="shared" si="16"/>
        <v>1</v>
      </c>
      <c r="AG33" s="495"/>
    </row>
    <row r="34" spans="2:35">
      <c r="B34" s="659" t="s">
        <v>689</v>
      </c>
      <c r="C34" s="1612">
        <v>74</v>
      </c>
      <c r="D34" s="1452">
        <v>142</v>
      </c>
      <c r="E34" s="115">
        <f t="shared" si="9"/>
        <v>-68</v>
      </c>
      <c r="F34" s="116">
        <v>0</v>
      </c>
      <c r="G34" s="1846">
        <v>3</v>
      </c>
      <c r="H34" s="1528">
        <f t="shared" si="10"/>
        <v>-3</v>
      </c>
      <c r="I34" s="116">
        <v>11</v>
      </c>
      <c r="J34" s="1837">
        <v>16</v>
      </c>
      <c r="K34" s="1528">
        <f t="shared" si="11"/>
        <v>-5</v>
      </c>
      <c r="L34" s="862">
        <v>0</v>
      </c>
      <c r="M34" s="859">
        <v>0</v>
      </c>
      <c r="N34" s="2761">
        <f>SUM(L34-M34)</f>
        <v>0</v>
      </c>
      <c r="O34" s="858">
        <v>0</v>
      </c>
      <c r="P34" s="859">
        <v>0</v>
      </c>
      <c r="Q34" s="1528">
        <f>SUM(O34-P34)</f>
        <v>0</v>
      </c>
      <c r="R34" s="116">
        <v>39</v>
      </c>
      <c r="S34" s="1838">
        <v>92</v>
      </c>
      <c r="T34" s="1528">
        <f t="shared" si="12"/>
        <v>-53</v>
      </c>
      <c r="U34" s="116">
        <v>1</v>
      </c>
      <c r="V34" s="1838">
        <v>4</v>
      </c>
      <c r="W34" s="1528">
        <f t="shared" si="13"/>
        <v>-3</v>
      </c>
      <c r="X34" s="116">
        <v>4</v>
      </c>
      <c r="Y34" s="1838">
        <v>2</v>
      </c>
      <c r="Z34" s="1528">
        <f t="shared" si="14"/>
        <v>2</v>
      </c>
      <c r="AA34" s="116">
        <v>19</v>
      </c>
      <c r="AB34" s="1838">
        <v>24</v>
      </c>
      <c r="AC34" s="1528">
        <f t="shared" si="15"/>
        <v>-5</v>
      </c>
      <c r="AD34" s="1857">
        <v>0</v>
      </c>
      <c r="AE34" s="118">
        <v>1</v>
      </c>
      <c r="AF34" s="863">
        <f t="shared" si="16"/>
        <v>-1</v>
      </c>
      <c r="AG34" s="495"/>
    </row>
    <row r="35" spans="2:35">
      <c r="B35" s="28" t="s">
        <v>707</v>
      </c>
      <c r="C35" s="175">
        <v>70</v>
      </c>
      <c r="D35" s="176">
        <v>67</v>
      </c>
      <c r="E35" s="122">
        <f t="shared" ref="E35:E49" si="17">SUM(C35-D35)</f>
        <v>3</v>
      </c>
      <c r="F35" s="258">
        <v>1</v>
      </c>
      <c r="G35" s="1835">
        <v>1</v>
      </c>
      <c r="H35" s="417">
        <v>0</v>
      </c>
      <c r="I35" s="258">
        <v>10</v>
      </c>
      <c r="J35" s="1833">
        <v>11</v>
      </c>
      <c r="K35" s="417">
        <f>SUM(I35-J35)</f>
        <v>-1</v>
      </c>
      <c r="L35" s="1001">
        <v>0</v>
      </c>
      <c r="M35" s="861">
        <v>0</v>
      </c>
      <c r="N35" s="417">
        <v>0</v>
      </c>
      <c r="O35" s="856">
        <v>0</v>
      </c>
      <c r="P35" s="861">
        <v>0</v>
      </c>
      <c r="Q35" s="417">
        <v>0</v>
      </c>
      <c r="R35" s="258">
        <v>39</v>
      </c>
      <c r="S35" s="1834">
        <v>37</v>
      </c>
      <c r="T35" s="417">
        <v>2</v>
      </c>
      <c r="U35" s="258">
        <v>1</v>
      </c>
      <c r="V35" s="1834">
        <v>3</v>
      </c>
      <c r="W35" s="417">
        <v>-2</v>
      </c>
      <c r="X35" s="258">
        <v>5</v>
      </c>
      <c r="Y35" s="1834">
        <v>3</v>
      </c>
      <c r="Z35" s="417">
        <v>2</v>
      </c>
      <c r="AA35" s="258">
        <v>14</v>
      </c>
      <c r="AB35" s="1834">
        <v>12</v>
      </c>
      <c r="AC35" s="417">
        <v>2</v>
      </c>
      <c r="AD35" s="258">
        <v>0</v>
      </c>
      <c r="AE35" s="828">
        <v>0</v>
      </c>
      <c r="AF35" s="580">
        <v>0</v>
      </c>
      <c r="AG35" s="495"/>
    </row>
    <row r="36" spans="2:35">
      <c r="B36" s="28" t="s">
        <v>708</v>
      </c>
      <c r="C36" s="175">
        <v>57</v>
      </c>
      <c r="D36" s="176">
        <v>55</v>
      </c>
      <c r="E36" s="122">
        <f t="shared" si="17"/>
        <v>2</v>
      </c>
      <c r="F36" s="258">
        <v>0</v>
      </c>
      <c r="G36" s="1835">
        <v>0</v>
      </c>
      <c r="H36" s="417">
        <f>SUM(F36-G36)</f>
        <v>0</v>
      </c>
      <c r="I36" s="258">
        <v>7</v>
      </c>
      <c r="J36" s="1833">
        <v>12</v>
      </c>
      <c r="K36" s="417">
        <f>SUM(I36-J36)</f>
        <v>-5</v>
      </c>
      <c r="L36" s="1001">
        <v>0</v>
      </c>
      <c r="M36" s="861">
        <v>0</v>
      </c>
      <c r="N36" s="417">
        <f>SUM(L36-M36)</f>
        <v>0</v>
      </c>
      <c r="O36" s="856">
        <v>0</v>
      </c>
      <c r="P36" s="861">
        <v>0</v>
      </c>
      <c r="Q36" s="417">
        <f>SUM(O36-P36)</f>
        <v>0</v>
      </c>
      <c r="R36" s="258">
        <v>35</v>
      </c>
      <c r="S36" s="1834">
        <v>25</v>
      </c>
      <c r="T36" s="417">
        <f>SUM(R36-S36)</f>
        <v>10</v>
      </c>
      <c r="U36" s="258">
        <v>3</v>
      </c>
      <c r="V36" s="1834">
        <v>6</v>
      </c>
      <c r="W36" s="417">
        <f>SUM(U36-V36)</f>
        <v>-3</v>
      </c>
      <c r="X36" s="258">
        <v>0</v>
      </c>
      <c r="Y36" s="1834">
        <v>2</v>
      </c>
      <c r="Z36" s="417">
        <f>SUM(X36-Y36)</f>
        <v>-2</v>
      </c>
      <c r="AA36" s="258">
        <v>11</v>
      </c>
      <c r="AB36" s="1834">
        <v>10</v>
      </c>
      <c r="AC36" s="417">
        <f>SUM(AA36-AB36)</f>
        <v>1</v>
      </c>
      <c r="AD36" s="258">
        <v>1</v>
      </c>
      <c r="AE36" s="828">
        <v>0</v>
      </c>
      <c r="AF36" s="580">
        <f>SUM(AD36-AE36)</f>
        <v>1</v>
      </c>
      <c r="AG36" s="495"/>
    </row>
    <row r="37" spans="2:35" ht="12.75" customHeight="1">
      <c r="B37" s="28" t="s">
        <v>709</v>
      </c>
      <c r="C37" s="175">
        <v>47</v>
      </c>
      <c r="D37" s="176">
        <v>64</v>
      </c>
      <c r="E37" s="127">
        <f t="shared" si="17"/>
        <v>-17</v>
      </c>
      <c r="F37" s="259">
        <v>0</v>
      </c>
      <c r="G37" s="1236">
        <v>0</v>
      </c>
      <c r="H37" s="129">
        <f t="shared" ref="H37:H49" si="18">F37-G37</f>
        <v>0</v>
      </c>
      <c r="I37" s="259">
        <v>5</v>
      </c>
      <c r="J37" s="1236">
        <v>12</v>
      </c>
      <c r="K37" s="129">
        <f t="shared" ref="K37:K49" si="19">I37-J37</f>
        <v>-7</v>
      </c>
      <c r="L37" s="259">
        <v>0</v>
      </c>
      <c r="M37" s="1236">
        <v>0</v>
      </c>
      <c r="N37" s="129">
        <f>L37-M37</f>
        <v>0</v>
      </c>
      <c r="O37" s="1836">
        <v>0</v>
      </c>
      <c r="P37" s="1236">
        <v>0</v>
      </c>
      <c r="Q37" s="129">
        <f t="shared" ref="Q37:Q49" si="20">O37-P37</f>
        <v>0</v>
      </c>
      <c r="R37" s="259">
        <v>18</v>
      </c>
      <c r="S37" s="1236">
        <v>31</v>
      </c>
      <c r="T37" s="129">
        <f t="shared" ref="T37:T49" si="21">R37-S37</f>
        <v>-13</v>
      </c>
      <c r="U37" s="259">
        <v>4</v>
      </c>
      <c r="V37" s="1236">
        <v>5</v>
      </c>
      <c r="W37" s="129">
        <f t="shared" ref="W37:W49" si="22">U37-V37</f>
        <v>-1</v>
      </c>
      <c r="X37" s="259">
        <v>6</v>
      </c>
      <c r="Y37" s="1236">
        <v>5</v>
      </c>
      <c r="Z37" s="129">
        <f t="shared" ref="Z37:Z49" si="23">X37-Y37</f>
        <v>1</v>
      </c>
      <c r="AA37" s="259">
        <v>14</v>
      </c>
      <c r="AB37" s="1236">
        <v>11</v>
      </c>
      <c r="AC37" s="129">
        <f t="shared" ref="AC37:AC49" si="24">AA37-AB37</f>
        <v>3</v>
      </c>
      <c r="AD37" s="259">
        <v>0</v>
      </c>
      <c r="AE37" s="1236">
        <v>0</v>
      </c>
      <c r="AF37" s="129">
        <f t="shared" ref="AF37:AF49" si="25">AD37-AE37</f>
        <v>0</v>
      </c>
    </row>
    <row r="38" spans="2:35" ht="12.75" customHeight="1">
      <c r="B38" s="659" t="s">
        <v>725</v>
      </c>
      <c r="C38" s="1612">
        <v>112</v>
      </c>
      <c r="D38" s="1452">
        <v>161</v>
      </c>
      <c r="E38" s="115">
        <f t="shared" si="17"/>
        <v>-49</v>
      </c>
      <c r="F38" s="116">
        <v>1</v>
      </c>
      <c r="G38" s="1912">
        <v>1</v>
      </c>
      <c r="H38" s="1528">
        <f t="shared" si="18"/>
        <v>0</v>
      </c>
      <c r="I38" s="116">
        <v>19</v>
      </c>
      <c r="J38" s="1907">
        <v>27</v>
      </c>
      <c r="K38" s="1528">
        <f t="shared" si="19"/>
        <v>-8</v>
      </c>
      <c r="L38" s="862">
        <v>0</v>
      </c>
      <c r="M38" s="859">
        <v>0</v>
      </c>
      <c r="N38" s="2761">
        <f>L38-M38</f>
        <v>0</v>
      </c>
      <c r="O38" s="858">
        <v>0</v>
      </c>
      <c r="P38" s="859">
        <v>0</v>
      </c>
      <c r="Q38" s="1528">
        <f t="shared" si="20"/>
        <v>0</v>
      </c>
      <c r="R38" s="116">
        <v>44</v>
      </c>
      <c r="S38" s="1908">
        <v>80</v>
      </c>
      <c r="T38" s="1528">
        <f t="shared" si="21"/>
        <v>-36</v>
      </c>
      <c r="U38" s="116">
        <v>9</v>
      </c>
      <c r="V38" s="1908">
        <v>8</v>
      </c>
      <c r="W38" s="1528">
        <f t="shared" si="22"/>
        <v>1</v>
      </c>
      <c r="X38" s="116">
        <v>3</v>
      </c>
      <c r="Y38" s="1908">
        <v>5</v>
      </c>
      <c r="Z38" s="1528">
        <f t="shared" si="23"/>
        <v>-2</v>
      </c>
      <c r="AA38" s="116">
        <v>33</v>
      </c>
      <c r="AB38" s="1908">
        <v>40</v>
      </c>
      <c r="AC38" s="1528">
        <f t="shared" si="24"/>
        <v>-7</v>
      </c>
      <c r="AD38" s="1857">
        <v>3</v>
      </c>
      <c r="AE38" s="118">
        <v>0</v>
      </c>
      <c r="AF38" s="863">
        <f t="shared" si="25"/>
        <v>3</v>
      </c>
    </row>
    <row r="39" spans="2:35" ht="12.75" customHeight="1">
      <c r="B39" s="28" t="s">
        <v>726</v>
      </c>
      <c r="C39" s="175">
        <v>62</v>
      </c>
      <c r="D39" s="176">
        <v>75</v>
      </c>
      <c r="E39" s="122">
        <f t="shared" si="17"/>
        <v>-13</v>
      </c>
      <c r="F39" s="258">
        <v>1</v>
      </c>
      <c r="G39" s="1906">
        <v>2</v>
      </c>
      <c r="H39" s="417">
        <f t="shared" si="18"/>
        <v>-1</v>
      </c>
      <c r="I39" s="258">
        <v>3</v>
      </c>
      <c r="J39" s="1904">
        <v>12</v>
      </c>
      <c r="K39" s="417">
        <f t="shared" si="19"/>
        <v>-9</v>
      </c>
      <c r="L39" s="1001">
        <v>0</v>
      </c>
      <c r="M39" s="861">
        <v>0</v>
      </c>
      <c r="N39" s="417">
        <f>L39-M39</f>
        <v>0</v>
      </c>
      <c r="O39" s="856">
        <v>0</v>
      </c>
      <c r="P39" s="861">
        <v>0</v>
      </c>
      <c r="Q39" s="417">
        <f t="shared" si="20"/>
        <v>0</v>
      </c>
      <c r="R39" s="258">
        <v>38</v>
      </c>
      <c r="S39" s="1905">
        <v>43</v>
      </c>
      <c r="T39" s="417">
        <f t="shared" si="21"/>
        <v>-5</v>
      </c>
      <c r="U39" s="258">
        <v>1</v>
      </c>
      <c r="V39" s="1905">
        <v>3</v>
      </c>
      <c r="W39" s="417">
        <f t="shared" si="22"/>
        <v>-2</v>
      </c>
      <c r="X39" s="258">
        <v>3</v>
      </c>
      <c r="Y39" s="1905">
        <v>2</v>
      </c>
      <c r="Z39" s="417">
        <f t="shared" si="23"/>
        <v>1</v>
      </c>
      <c r="AA39" s="258">
        <v>16</v>
      </c>
      <c r="AB39" s="1905">
        <v>13</v>
      </c>
      <c r="AC39" s="417">
        <f t="shared" si="24"/>
        <v>3</v>
      </c>
      <c r="AD39" s="258">
        <v>0</v>
      </c>
      <c r="AE39" s="828">
        <v>0</v>
      </c>
      <c r="AF39" s="580">
        <f t="shared" si="25"/>
        <v>0</v>
      </c>
      <c r="AH39" s="495"/>
      <c r="AI39" s="495"/>
    </row>
    <row r="40" spans="2:35" ht="13.5" customHeight="1">
      <c r="B40" s="28" t="s">
        <v>727</v>
      </c>
      <c r="C40" s="175">
        <v>37</v>
      </c>
      <c r="D40" s="176">
        <v>59</v>
      </c>
      <c r="E40" s="122">
        <f t="shared" si="17"/>
        <v>-22</v>
      </c>
      <c r="F40" s="258">
        <v>0</v>
      </c>
      <c r="G40" s="1906">
        <v>0</v>
      </c>
      <c r="H40" s="417">
        <f t="shared" si="18"/>
        <v>0</v>
      </c>
      <c r="I40" s="258">
        <v>6</v>
      </c>
      <c r="J40" s="1904">
        <v>8</v>
      </c>
      <c r="K40" s="417">
        <f t="shared" si="19"/>
        <v>-2</v>
      </c>
      <c r="L40" s="1001">
        <v>0</v>
      </c>
      <c r="M40" s="861">
        <v>0</v>
      </c>
      <c r="N40" s="417">
        <f>L40-M40</f>
        <v>0</v>
      </c>
      <c r="O40" s="856">
        <v>0</v>
      </c>
      <c r="P40" s="861">
        <v>0</v>
      </c>
      <c r="Q40" s="417">
        <f t="shared" si="20"/>
        <v>0</v>
      </c>
      <c r="R40" s="258">
        <v>19</v>
      </c>
      <c r="S40" s="1905">
        <v>29</v>
      </c>
      <c r="T40" s="417">
        <f t="shared" si="21"/>
        <v>-10</v>
      </c>
      <c r="U40" s="258">
        <v>0</v>
      </c>
      <c r="V40" s="1905">
        <v>3</v>
      </c>
      <c r="W40" s="417">
        <f t="shared" si="22"/>
        <v>-3</v>
      </c>
      <c r="X40" s="258">
        <v>1</v>
      </c>
      <c r="Y40" s="1905">
        <v>4</v>
      </c>
      <c r="Z40" s="417">
        <f t="shared" si="23"/>
        <v>-3</v>
      </c>
      <c r="AA40" s="258">
        <v>9</v>
      </c>
      <c r="AB40" s="1905">
        <v>15</v>
      </c>
      <c r="AC40" s="417">
        <f t="shared" si="24"/>
        <v>-6</v>
      </c>
      <c r="AD40" s="258">
        <v>2</v>
      </c>
      <c r="AE40" s="828">
        <v>0</v>
      </c>
      <c r="AF40" s="580">
        <f t="shared" si="25"/>
        <v>2</v>
      </c>
    </row>
    <row r="41" spans="2:35" ht="13.5" customHeight="1">
      <c r="B41" s="38" t="s">
        <v>728</v>
      </c>
      <c r="C41" s="177">
        <v>34</v>
      </c>
      <c r="D41" s="178">
        <v>78</v>
      </c>
      <c r="E41" s="127">
        <f t="shared" si="17"/>
        <v>-44</v>
      </c>
      <c r="F41" s="259">
        <v>0</v>
      </c>
      <c r="G41" s="1236">
        <v>1</v>
      </c>
      <c r="H41" s="129">
        <f t="shared" si="18"/>
        <v>-1</v>
      </c>
      <c r="I41" s="259">
        <v>3</v>
      </c>
      <c r="J41" s="1236">
        <v>17</v>
      </c>
      <c r="K41" s="129">
        <f t="shared" si="19"/>
        <v>-14</v>
      </c>
      <c r="L41" s="259">
        <v>0</v>
      </c>
      <c r="M41" s="1236">
        <v>0</v>
      </c>
      <c r="N41" s="129">
        <f>L41-M41</f>
        <v>0</v>
      </c>
      <c r="O41" s="1972">
        <v>0</v>
      </c>
      <c r="P41" s="1236">
        <v>0</v>
      </c>
      <c r="Q41" s="129">
        <f t="shared" si="20"/>
        <v>0</v>
      </c>
      <c r="R41" s="259">
        <v>14</v>
      </c>
      <c r="S41" s="1236">
        <v>38</v>
      </c>
      <c r="T41" s="129">
        <f t="shared" si="21"/>
        <v>-24</v>
      </c>
      <c r="U41" s="259">
        <v>1</v>
      </c>
      <c r="V41" s="1236">
        <v>3</v>
      </c>
      <c r="W41" s="129">
        <f t="shared" si="22"/>
        <v>-2</v>
      </c>
      <c r="X41" s="259">
        <v>2</v>
      </c>
      <c r="Y41" s="1236">
        <v>3</v>
      </c>
      <c r="Z41" s="129">
        <f t="shared" si="23"/>
        <v>-1</v>
      </c>
      <c r="AA41" s="259">
        <v>14</v>
      </c>
      <c r="AB41" s="1236">
        <v>16</v>
      </c>
      <c r="AC41" s="129">
        <f t="shared" si="24"/>
        <v>-2</v>
      </c>
      <c r="AD41" s="259">
        <v>0</v>
      </c>
      <c r="AE41" s="1236">
        <v>0</v>
      </c>
      <c r="AF41" s="129">
        <f t="shared" si="25"/>
        <v>0</v>
      </c>
    </row>
    <row r="42" spans="2:35" ht="13.5" customHeight="1">
      <c r="B42" s="659" t="s">
        <v>765</v>
      </c>
      <c r="C42" s="423">
        <v>80</v>
      </c>
      <c r="D42" s="176">
        <v>150</v>
      </c>
      <c r="E42" s="122">
        <f t="shared" si="17"/>
        <v>-70</v>
      </c>
      <c r="F42" s="258">
        <v>0</v>
      </c>
      <c r="G42" s="828">
        <v>3</v>
      </c>
      <c r="H42" s="124">
        <f t="shared" si="18"/>
        <v>-3</v>
      </c>
      <c r="I42" s="258">
        <v>15</v>
      </c>
      <c r="J42" s="828">
        <v>26</v>
      </c>
      <c r="K42" s="124">
        <f t="shared" si="19"/>
        <v>-11</v>
      </c>
      <c r="L42" s="258">
        <v>0</v>
      </c>
      <c r="M42" s="828">
        <v>0</v>
      </c>
      <c r="N42" s="124">
        <v>0</v>
      </c>
      <c r="O42" s="1971">
        <v>0</v>
      </c>
      <c r="P42" s="828">
        <v>0</v>
      </c>
      <c r="Q42" s="124">
        <f t="shared" si="20"/>
        <v>0</v>
      </c>
      <c r="R42" s="258">
        <v>40</v>
      </c>
      <c r="S42" s="828">
        <v>81</v>
      </c>
      <c r="T42" s="124">
        <f t="shared" si="21"/>
        <v>-41</v>
      </c>
      <c r="U42" s="258">
        <v>3</v>
      </c>
      <c r="V42" s="828">
        <v>8</v>
      </c>
      <c r="W42" s="124">
        <f t="shared" si="22"/>
        <v>-5</v>
      </c>
      <c r="X42" s="258">
        <v>2</v>
      </c>
      <c r="Y42" s="828">
        <v>6</v>
      </c>
      <c r="Z42" s="124">
        <f t="shared" si="23"/>
        <v>-4</v>
      </c>
      <c r="AA42" s="258">
        <v>19</v>
      </c>
      <c r="AB42" s="828">
        <v>26</v>
      </c>
      <c r="AC42" s="124">
        <f t="shared" si="24"/>
        <v>-7</v>
      </c>
      <c r="AD42" s="258">
        <v>1</v>
      </c>
      <c r="AE42" s="828">
        <v>0</v>
      </c>
      <c r="AF42" s="124">
        <f t="shared" si="25"/>
        <v>1</v>
      </c>
    </row>
    <row r="43" spans="2:35" ht="13.5" customHeight="1">
      <c r="B43" s="28" t="s">
        <v>769</v>
      </c>
      <c r="C43" s="423">
        <v>52</v>
      </c>
      <c r="D43" s="176">
        <v>61</v>
      </c>
      <c r="E43" s="122">
        <f t="shared" si="17"/>
        <v>-9</v>
      </c>
      <c r="F43" s="258">
        <v>2</v>
      </c>
      <c r="G43" s="828">
        <v>1</v>
      </c>
      <c r="H43" s="124">
        <f t="shared" si="18"/>
        <v>1</v>
      </c>
      <c r="I43" s="258">
        <v>11</v>
      </c>
      <c r="J43" s="828">
        <v>9</v>
      </c>
      <c r="K43" s="124">
        <f t="shared" si="19"/>
        <v>2</v>
      </c>
      <c r="L43" s="258">
        <v>0</v>
      </c>
      <c r="M43" s="828">
        <v>0</v>
      </c>
      <c r="N43" s="124">
        <v>0</v>
      </c>
      <c r="O43" s="2011">
        <v>0</v>
      </c>
      <c r="P43" s="828">
        <v>0</v>
      </c>
      <c r="Q43" s="124">
        <f t="shared" si="20"/>
        <v>0</v>
      </c>
      <c r="R43" s="258">
        <v>26</v>
      </c>
      <c r="S43" s="828">
        <v>34</v>
      </c>
      <c r="T43" s="124">
        <f t="shared" si="21"/>
        <v>-8</v>
      </c>
      <c r="U43" s="258">
        <v>1</v>
      </c>
      <c r="V43" s="828">
        <v>0</v>
      </c>
      <c r="W43" s="124">
        <f t="shared" si="22"/>
        <v>1</v>
      </c>
      <c r="X43" s="258">
        <v>0</v>
      </c>
      <c r="Y43" s="828">
        <v>2</v>
      </c>
      <c r="Z43" s="124">
        <f t="shared" si="23"/>
        <v>-2</v>
      </c>
      <c r="AA43" s="258">
        <v>12</v>
      </c>
      <c r="AB43" s="828">
        <v>15</v>
      </c>
      <c r="AC43" s="124">
        <f t="shared" si="24"/>
        <v>-3</v>
      </c>
      <c r="AD43" s="258">
        <v>0</v>
      </c>
      <c r="AE43" s="828">
        <v>0</v>
      </c>
      <c r="AF43" s="124">
        <f t="shared" si="25"/>
        <v>0</v>
      </c>
    </row>
    <row r="44" spans="2:35" ht="13.5" customHeight="1">
      <c r="B44" s="28" t="s">
        <v>755</v>
      </c>
      <c r="C44" s="423">
        <v>33</v>
      </c>
      <c r="D44" s="176">
        <v>41</v>
      </c>
      <c r="E44" s="122">
        <f t="shared" si="17"/>
        <v>-8</v>
      </c>
      <c r="F44" s="258">
        <v>1</v>
      </c>
      <c r="G44" s="828">
        <v>0</v>
      </c>
      <c r="H44" s="124">
        <f t="shared" si="18"/>
        <v>1</v>
      </c>
      <c r="I44" s="258">
        <v>3</v>
      </c>
      <c r="J44" s="828">
        <v>2</v>
      </c>
      <c r="K44" s="124">
        <f t="shared" si="19"/>
        <v>1</v>
      </c>
      <c r="L44" s="258">
        <v>0</v>
      </c>
      <c r="M44" s="828">
        <v>0</v>
      </c>
      <c r="N44" s="124">
        <v>0</v>
      </c>
      <c r="O44" s="2040">
        <v>1</v>
      </c>
      <c r="P44" s="828">
        <v>0</v>
      </c>
      <c r="Q44" s="124">
        <f t="shared" si="20"/>
        <v>1</v>
      </c>
      <c r="R44" s="258">
        <v>13</v>
      </c>
      <c r="S44" s="828">
        <v>23</v>
      </c>
      <c r="T44" s="124">
        <f t="shared" si="21"/>
        <v>-10</v>
      </c>
      <c r="U44" s="258">
        <v>6</v>
      </c>
      <c r="V44" s="828">
        <v>5</v>
      </c>
      <c r="W44" s="124">
        <f t="shared" si="22"/>
        <v>1</v>
      </c>
      <c r="X44" s="258">
        <v>2</v>
      </c>
      <c r="Y44" s="828">
        <v>4</v>
      </c>
      <c r="Z44" s="124">
        <f t="shared" si="23"/>
        <v>-2</v>
      </c>
      <c r="AA44" s="258">
        <v>6</v>
      </c>
      <c r="AB44" s="828">
        <v>7</v>
      </c>
      <c r="AC44" s="124">
        <f t="shared" si="24"/>
        <v>-1</v>
      </c>
      <c r="AD44" s="258">
        <v>1</v>
      </c>
      <c r="AE44" s="828">
        <v>0</v>
      </c>
      <c r="AF44" s="124">
        <f t="shared" si="25"/>
        <v>1</v>
      </c>
      <c r="AG44" s="2262"/>
    </row>
    <row r="45" spans="2:35" ht="13.5" customHeight="1">
      <c r="B45" s="38" t="s">
        <v>770</v>
      </c>
      <c r="C45" s="2096">
        <v>42</v>
      </c>
      <c r="D45" s="178">
        <v>72</v>
      </c>
      <c r="E45" s="127">
        <f t="shared" si="17"/>
        <v>-30</v>
      </c>
      <c r="F45" s="259">
        <v>0</v>
      </c>
      <c r="G45" s="1236">
        <v>1</v>
      </c>
      <c r="H45" s="129">
        <f t="shared" si="18"/>
        <v>-1</v>
      </c>
      <c r="I45" s="259">
        <v>7</v>
      </c>
      <c r="J45" s="1236">
        <v>14</v>
      </c>
      <c r="K45" s="129">
        <f t="shared" si="19"/>
        <v>-7</v>
      </c>
      <c r="L45" s="259">
        <v>0</v>
      </c>
      <c r="M45" s="1236">
        <v>0</v>
      </c>
      <c r="N45" s="129">
        <v>0</v>
      </c>
      <c r="O45" s="2086">
        <v>0</v>
      </c>
      <c r="P45" s="1236">
        <v>0</v>
      </c>
      <c r="Q45" s="129">
        <f t="shared" si="20"/>
        <v>0</v>
      </c>
      <c r="R45" s="259">
        <v>13</v>
      </c>
      <c r="S45" s="1236">
        <v>36</v>
      </c>
      <c r="T45" s="129">
        <f t="shared" si="21"/>
        <v>-23</v>
      </c>
      <c r="U45" s="259">
        <v>1</v>
      </c>
      <c r="V45" s="1236">
        <v>0</v>
      </c>
      <c r="W45" s="129">
        <f t="shared" si="22"/>
        <v>1</v>
      </c>
      <c r="X45" s="259">
        <v>2</v>
      </c>
      <c r="Y45" s="1236">
        <v>5</v>
      </c>
      <c r="Z45" s="129">
        <f t="shared" si="23"/>
        <v>-3</v>
      </c>
      <c r="AA45" s="259">
        <v>19</v>
      </c>
      <c r="AB45" s="1236">
        <v>16</v>
      </c>
      <c r="AC45" s="129">
        <f t="shared" si="24"/>
        <v>3</v>
      </c>
      <c r="AD45" s="259">
        <v>0</v>
      </c>
      <c r="AE45" s="1236">
        <v>0</v>
      </c>
      <c r="AF45" s="129">
        <f t="shared" si="25"/>
        <v>0</v>
      </c>
    </row>
    <row r="46" spans="2:35" ht="13.5" customHeight="1">
      <c r="B46" s="89" t="s">
        <v>792</v>
      </c>
      <c r="C46" s="423">
        <v>79</v>
      </c>
      <c r="D46" s="176">
        <v>137</v>
      </c>
      <c r="E46" s="122">
        <f t="shared" si="17"/>
        <v>-58</v>
      </c>
      <c r="F46" s="258">
        <v>1</v>
      </c>
      <c r="G46" s="828">
        <v>1</v>
      </c>
      <c r="H46" s="124">
        <f t="shared" si="18"/>
        <v>0</v>
      </c>
      <c r="I46" s="258">
        <v>10</v>
      </c>
      <c r="J46" s="828">
        <v>25</v>
      </c>
      <c r="K46" s="124">
        <f t="shared" si="19"/>
        <v>-15</v>
      </c>
      <c r="L46" s="258">
        <v>0</v>
      </c>
      <c r="M46" s="828">
        <v>0</v>
      </c>
      <c r="N46" s="124">
        <v>0</v>
      </c>
      <c r="O46" s="2085">
        <v>0</v>
      </c>
      <c r="P46" s="828">
        <v>0</v>
      </c>
      <c r="Q46" s="124">
        <f t="shared" si="20"/>
        <v>0</v>
      </c>
      <c r="R46" s="258">
        <v>38</v>
      </c>
      <c r="S46" s="828">
        <v>64</v>
      </c>
      <c r="T46" s="124">
        <f t="shared" si="21"/>
        <v>-26</v>
      </c>
      <c r="U46" s="258">
        <v>4</v>
      </c>
      <c r="V46" s="828">
        <v>9</v>
      </c>
      <c r="W46" s="124">
        <f t="shared" si="22"/>
        <v>-5</v>
      </c>
      <c r="X46" s="258">
        <v>5</v>
      </c>
      <c r="Y46" s="828">
        <v>5</v>
      </c>
      <c r="Z46" s="124">
        <f t="shared" si="23"/>
        <v>0</v>
      </c>
      <c r="AA46" s="258">
        <v>21</v>
      </c>
      <c r="AB46" s="828">
        <v>33</v>
      </c>
      <c r="AC46" s="124">
        <f t="shared" si="24"/>
        <v>-12</v>
      </c>
      <c r="AD46" s="258">
        <v>0</v>
      </c>
      <c r="AE46" s="828">
        <v>0</v>
      </c>
      <c r="AF46" s="124">
        <f t="shared" si="25"/>
        <v>0</v>
      </c>
    </row>
    <row r="47" spans="2:35" ht="13.5" customHeight="1">
      <c r="B47" s="50" t="s">
        <v>798</v>
      </c>
      <c r="C47" s="423">
        <v>53</v>
      </c>
      <c r="D47" s="176">
        <v>52</v>
      </c>
      <c r="E47" s="122">
        <f t="shared" si="17"/>
        <v>1</v>
      </c>
      <c r="F47" s="258">
        <v>1</v>
      </c>
      <c r="G47" s="828">
        <v>1</v>
      </c>
      <c r="H47" s="124">
        <f t="shared" si="18"/>
        <v>0</v>
      </c>
      <c r="I47" s="258">
        <v>10</v>
      </c>
      <c r="J47" s="828">
        <v>7</v>
      </c>
      <c r="K47" s="124">
        <f t="shared" si="19"/>
        <v>3</v>
      </c>
      <c r="L47" s="258">
        <v>0</v>
      </c>
      <c r="M47" s="828">
        <v>0</v>
      </c>
      <c r="N47" s="124">
        <v>0</v>
      </c>
      <c r="O47" s="2113">
        <v>0</v>
      </c>
      <c r="P47" s="828">
        <v>0</v>
      </c>
      <c r="Q47" s="124">
        <f t="shared" si="20"/>
        <v>0</v>
      </c>
      <c r="R47" s="258">
        <v>21</v>
      </c>
      <c r="S47" s="828">
        <v>29</v>
      </c>
      <c r="T47" s="124">
        <f t="shared" si="21"/>
        <v>-8</v>
      </c>
      <c r="U47" s="258">
        <v>4</v>
      </c>
      <c r="V47" s="828">
        <v>4</v>
      </c>
      <c r="W47" s="124">
        <f t="shared" si="22"/>
        <v>0</v>
      </c>
      <c r="X47" s="258">
        <v>5</v>
      </c>
      <c r="Y47" s="828">
        <v>2</v>
      </c>
      <c r="Z47" s="124">
        <f t="shared" si="23"/>
        <v>3</v>
      </c>
      <c r="AA47" s="258">
        <v>12</v>
      </c>
      <c r="AB47" s="828">
        <v>9</v>
      </c>
      <c r="AC47" s="124">
        <f t="shared" si="24"/>
        <v>3</v>
      </c>
      <c r="AD47" s="258">
        <v>0</v>
      </c>
      <c r="AE47" s="828">
        <v>0</v>
      </c>
      <c r="AF47" s="124">
        <f t="shared" si="25"/>
        <v>0</v>
      </c>
    </row>
    <row r="48" spans="2:35" ht="13.5" customHeight="1">
      <c r="B48" s="50" t="s">
        <v>787</v>
      </c>
      <c r="C48" s="423">
        <v>40</v>
      </c>
      <c r="D48" s="176">
        <v>42</v>
      </c>
      <c r="E48" s="122">
        <f t="shared" si="17"/>
        <v>-2</v>
      </c>
      <c r="F48" s="258">
        <v>0</v>
      </c>
      <c r="G48" s="828">
        <v>0</v>
      </c>
      <c r="H48" s="124">
        <f t="shared" si="18"/>
        <v>0</v>
      </c>
      <c r="I48" s="258">
        <v>6</v>
      </c>
      <c r="J48" s="828">
        <v>8</v>
      </c>
      <c r="K48" s="124">
        <f t="shared" si="19"/>
        <v>-2</v>
      </c>
      <c r="L48" s="258">
        <v>0</v>
      </c>
      <c r="M48" s="828">
        <v>0</v>
      </c>
      <c r="N48" s="124">
        <v>0</v>
      </c>
      <c r="O48" s="2169">
        <v>0</v>
      </c>
      <c r="P48" s="828">
        <v>0</v>
      </c>
      <c r="Q48" s="124">
        <f t="shared" si="20"/>
        <v>0</v>
      </c>
      <c r="R48" s="258">
        <v>16</v>
      </c>
      <c r="S48" s="828">
        <v>24</v>
      </c>
      <c r="T48" s="124">
        <f t="shared" si="21"/>
        <v>-8</v>
      </c>
      <c r="U48" s="258">
        <v>0</v>
      </c>
      <c r="V48" s="828">
        <v>0</v>
      </c>
      <c r="W48" s="124">
        <f t="shared" si="22"/>
        <v>0</v>
      </c>
      <c r="X48" s="258">
        <v>5</v>
      </c>
      <c r="Y48" s="828">
        <v>2</v>
      </c>
      <c r="Z48" s="124">
        <f t="shared" si="23"/>
        <v>3</v>
      </c>
      <c r="AA48" s="258">
        <v>13</v>
      </c>
      <c r="AB48" s="828">
        <v>8</v>
      </c>
      <c r="AC48" s="124">
        <f t="shared" si="24"/>
        <v>5</v>
      </c>
      <c r="AD48" s="258">
        <v>0</v>
      </c>
      <c r="AE48" s="828">
        <v>0</v>
      </c>
      <c r="AF48" s="124">
        <f t="shared" si="25"/>
        <v>0</v>
      </c>
    </row>
    <row r="49" spans="1:36" ht="13.5" customHeight="1">
      <c r="B49" s="38" t="s">
        <v>799</v>
      </c>
      <c r="C49" s="2096">
        <v>44</v>
      </c>
      <c r="D49" s="178">
        <v>71</v>
      </c>
      <c r="E49" s="127">
        <f t="shared" si="17"/>
        <v>-27</v>
      </c>
      <c r="F49" s="259">
        <v>0</v>
      </c>
      <c r="G49" s="1236">
        <v>2</v>
      </c>
      <c r="H49" s="129">
        <f t="shared" si="18"/>
        <v>-2</v>
      </c>
      <c r="I49" s="259">
        <v>10</v>
      </c>
      <c r="J49" s="1236">
        <v>11</v>
      </c>
      <c r="K49" s="129">
        <f t="shared" si="19"/>
        <v>-1</v>
      </c>
      <c r="L49" s="259">
        <v>0</v>
      </c>
      <c r="M49" s="1236">
        <v>0</v>
      </c>
      <c r="N49" s="129">
        <v>0</v>
      </c>
      <c r="O49" s="2326">
        <v>0</v>
      </c>
      <c r="P49" s="1236">
        <v>0</v>
      </c>
      <c r="Q49" s="129">
        <f t="shared" si="20"/>
        <v>0</v>
      </c>
      <c r="R49" s="259">
        <v>12</v>
      </c>
      <c r="S49" s="1236">
        <v>35</v>
      </c>
      <c r="T49" s="129">
        <f t="shared" si="21"/>
        <v>-23</v>
      </c>
      <c r="U49" s="259">
        <v>4</v>
      </c>
      <c r="V49" s="1236">
        <v>5</v>
      </c>
      <c r="W49" s="129">
        <f t="shared" si="22"/>
        <v>-1</v>
      </c>
      <c r="X49" s="259">
        <v>1</v>
      </c>
      <c r="Y49" s="1236">
        <v>3</v>
      </c>
      <c r="Z49" s="129">
        <f t="shared" si="23"/>
        <v>-2</v>
      </c>
      <c r="AA49" s="259">
        <v>14</v>
      </c>
      <c r="AB49" s="1236">
        <v>15</v>
      </c>
      <c r="AC49" s="129">
        <f t="shared" si="24"/>
        <v>-1</v>
      </c>
      <c r="AD49" s="259">
        <v>3</v>
      </c>
      <c r="AE49" s="1236">
        <v>0</v>
      </c>
      <c r="AF49" s="129">
        <f t="shared" si="25"/>
        <v>3</v>
      </c>
    </row>
    <row r="50" spans="1:36" ht="13.5" customHeight="1">
      <c r="B50" s="89" t="s">
        <v>825</v>
      </c>
      <c r="C50" s="423">
        <v>69</v>
      </c>
      <c r="D50" s="176">
        <v>114</v>
      </c>
      <c r="E50" s="122">
        <f t="shared" ref="E50" si="26">SUM(C50-D50)</f>
        <v>-45</v>
      </c>
      <c r="F50" s="258">
        <v>1</v>
      </c>
      <c r="G50" s="828">
        <v>2</v>
      </c>
      <c r="H50" s="124">
        <f t="shared" ref="H50" si="27">F50-G50</f>
        <v>-1</v>
      </c>
      <c r="I50" s="258">
        <v>13</v>
      </c>
      <c r="J50" s="828">
        <v>19</v>
      </c>
      <c r="K50" s="124">
        <f t="shared" ref="K50" si="28">I50-J50</f>
        <v>-6</v>
      </c>
      <c r="L50" s="258">
        <v>0</v>
      </c>
      <c r="M50" s="828">
        <v>0</v>
      </c>
      <c r="N50" s="124">
        <v>0</v>
      </c>
      <c r="O50" s="2441">
        <v>0</v>
      </c>
      <c r="P50" s="828">
        <v>0</v>
      </c>
      <c r="Q50" s="124">
        <f t="shared" ref="Q50" si="29">O50-P50</f>
        <v>0</v>
      </c>
      <c r="R50" s="258">
        <v>31</v>
      </c>
      <c r="S50" s="828">
        <v>61</v>
      </c>
      <c r="T50" s="124">
        <f t="shared" ref="T50" si="30">R50-S50</f>
        <v>-30</v>
      </c>
      <c r="U50" s="258">
        <v>4</v>
      </c>
      <c r="V50" s="828">
        <v>7</v>
      </c>
      <c r="W50" s="124">
        <f t="shared" ref="W50" si="31">U50-V50</f>
        <v>-3</v>
      </c>
      <c r="X50" s="258">
        <v>1</v>
      </c>
      <c r="Y50" s="828">
        <v>1</v>
      </c>
      <c r="Z50" s="124">
        <f t="shared" ref="Z50" si="32">X50-Y50</f>
        <v>0</v>
      </c>
      <c r="AA50" s="258">
        <v>19</v>
      </c>
      <c r="AB50" s="828">
        <v>24</v>
      </c>
      <c r="AC50" s="124">
        <f t="shared" ref="AC50" si="33">AA50-AB50</f>
        <v>-5</v>
      </c>
      <c r="AD50" s="258">
        <v>0</v>
      </c>
      <c r="AE50" s="828">
        <v>0</v>
      </c>
      <c r="AF50" s="124">
        <f t="shared" ref="AF50" si="34">AD50-AE50</f>
        <v>0</v>
      </c>
    </row>
    <row r="51" spans="1:36" s="195" customFormat="1">
      <c r="B51" s="579" t="s">
        <v>829</v>
      </c>
      <c r="C51" s="175">
        <v>59</v>
      </c>
      <c r="D51" s="176">
        <v>58</v>
      </c>
      <c r="E51" s="122">
        <f t="shared" ref="E51:E55" si="35">SUM(C51-D51)</f>
        <v>1</v>
      </c>
      <c r="F51" s="258">
        <f>'2.3 -2.4-2.5. Artig. Settore '!C153</f>
        <v>2</v>
      </c>
      <c r="G51" s="828">
        <f>'2.3 -2.4-2.5. Artig. Settore '!C263</f>
        <v>3</v>
      </c>
      <c r="H51" s="124">
        <f t="shared" ref="H51" si="36">F51-G51</f>
        <v>-1</v>
      </c>
      <c r="I51" s="258">
        <f>'2.3 -2.4-2.5. Artig. Settore '!E153</f>
        <v>8</v>
      </c>
      <c r="J51" s="828">
        <f>'2.3 -2.4-2.5. Artig. Settore '!E263</f>
        <v>15</v>
      </c>
      <c r="K51" s="124">
        <f t="shared" ref="K51" si="37">I51-J51</f>
        <v>-7</v>
      </c>
      <c r="L51" s="258">
        <v>0</v>
      </c>
      <c r="M51" s="828">
        <v>0</v>
      </c>
      <c r="N51" s="124">
        <f t="shared" ref="N51" si="38">L51-M51</f>
        <v>0</v>
      </c>
      <c r="O51" s="2672">
        <v>0</v>
      </c>
      <c r="P51" s="828">
        <v>0</v>
      </c>
      <c r="Q51" s="124">
        <f t="shared" ref="Q51" si="39">O51-P51</f>
        <v>0</v>
      </c>
      <c r="R51" s="258">
        <v>27</v>
      </c>
      <c r="S51" s="828">
        <v>21</v>
      </c>
      <c r="T51" s="124">
        <f t="shared" ref="T51" si="40">R51-S51</f>
        <v>6</v>
      </c>
      <c r="U51" s="258">
        <v>1</v>
      </c>
      <c r="V51" s="828">
        <v>3</v>
      </c>
      <c r="W51" s="124">
        <f t="shared" ref="W51:W55" si="41">U51-V51</f>
        <v>-2</v>
      </c>
      <c r="X51" s="258">
        <v>4</v>
      </c>
      <c r="Y51" s="828">
        <v>1</v>
      </c>
      <c r="Z51" s="124">
        <f t="shared" ref="Z51:Z55" si="42">X51-Y51</f>
        <v>3</v>
      </c>
      <c r="AA51" s="258">
        <v>17</v>
      </c>
      <c r="AB51" s="828">
        <v>15</v>
      </c>
      <c r="AC51" s="124">
        <f t="shared" ref="AC51:AC55" si="43">AA51-AB51</f>
        <v>2</v>
      </c>
      <c r="AD51" s="258">
        <v>0</v>
      </c>
      <c r="AE51" s="828">
        <v>0</v>
      </c>
      <c r="AF51" s="124">
        <f t="shared" ref="AF51:AF55" si="44">AD51-AE51</f>
        <v>0</v>
      </c>
      <c r="AH51" s="2330"/>
      <c r="AI51" s="2330"/>
      <c r="AJ51" s="2330"/>
    </row>
    <row r="52" spans="1:36" s="195" customFormat="1">
      <c r="B52" s="579" t="s">
        <v>844</v>
      </c>
      <c r="C52" s="175">
        <v>36</v>
      </c>
      <c r="D52" s="176">
        <v>40</v>
      </c>
      <c r="E52" s="865">
        <f t="shared" si="35"/>
        <v>-4</v>
      </c>
      <c r="F52" s="258">
        <v>0</v>
      </c>
      <c r="G52" s="828">
        <v>1</v>
      </c>
      <c r="H52" s="124">
        <v>-1</v>
      </c>
      <c r="I52" s="2491">
        <v>11</v>
      </c>
      <c r="J52" s="828">
        <v>7</v>
      </c>
      <c r="K52" s="2490">
        <v>4</v>
      </c>
      <c r="L52" s="258">
        <v>0</v>
      </c>
      <c r="M52" s="828">
        <v>0</v>
      </c>
      <c r="N52" s="124">
        <v>0</v>
      </c>
      <c r="O52" s="2672">
        <v>0</v>
      </c>
      <c r="P52" s="828">
        <v>0</v>
      </c>
      <c r="Q52" s="124">
        <v>0</v>
      </c>
      <c r="R52" s="2491">
        <v>12</v>
      </c>
      <c r="S52" s="828">
        <v>18</v>
      </c>
      <c r="T52" s="2490">
        <v>-6</v>
      </c>
      <c r="U52" s="258">
        <v>1</v>
      </c>
      <c r="V52" s="828">
        <v>1</v>
      </c>
      <c r="W52" s="124">
        <f t="shared" si="41"/>
        <v>0</v>
      </c>
      <c r="X52" s="2491">
        <v>1</v>
      </c>
      <c r="Y52" s="828">
        <v>3</v>
      </c>
      <c r="Z52" s="2490">
        <f t="shared" si="42"/>
        <v>-2</v>
      </c>
      <c r="AA52" s="258">
        <v>11</v>
      </c>
      <c r="AB52" s="828">
        <v>10</v>
      </c>
      <c r="AC52" s="124">
        <f t="shared" si="43"/>
        <v>1</v>
      </c>
      <c r="AD52" s="2491">
        <v>0</v>
      </c>
      <c r="AE52" s="828">
        <v>0</v>
      </c>
      <c r="AF52" s="124">
        <f t="shared" si="44"/>
        <v>0</v>
      </c>
      <c r="AH52" s="2330"/>
      <c r="AI52" s="2330"/>
      <c r="AJ52" s="2330"/>
    </row>
    <row r="53" spans="1:36" s="195" customFormat="1">
      <c r="B53" s="578" t="s">
        <v>845</v>
      </c>
      <c r="C53" s="2628">
        <v>31</v>
      </c>
      <c r="D53" s="2629">
        <v>70</v>
      </c>
      <c r="E53" s="2630">
        <f t="shared" si="35"/>
        <v>-39</v>
      </c>
      <c r="F53" s="259">
        <v>0</v>
      </c>
      <c r="G53" s="2619">
        <v>1</v>
      </c>
      <c r="H53" s="129">
        <v>-1</v>
      </c>
      <c r="I53" s="2602">
        <v>2</v>
      </c>
      <c r="J53" s="2619">
        <v>18</v>
      </c>
      <c r="K53" s="2631">
        <v>-16</v>
      </c>
      <c r="L53" s="259">
        <v>0</v>
      </c>
      <c r="M53" s="2619">
        <v>0</v>
      </c>
      <c r="N53" s="129">
        <v>0</v>
      </c>
      <c r="O53" s="2671">
        <v>0</v>
      </c>
      <c r="P53" s="2619">
        <v>0</v>
      </c>
      <c r="Q53" s="129">
        <v>0</v>
      </c>
      <c r="R53" s="2602">
        <v>14</v>
      </c>
      <c r="S53" s="2619">
        <v>32</v>
      </c>
      <c r="T53" s="2631">
        <v>-18</v>
      </c>
      <c r="U53" s="259">
        <v>1</v>
      </c>
      <c r="V53" s="2619">
        <v>4</v>
      </c>
      <c r="W53" s="129">
        <f t="shared" si="41"/>
        <v>-3</v>
      </c>
      <c r="X53" s="2602">
        <v>7</v>
      </c>
      <c r="Y53" s="2619">
        <v>2</v>
      </c>
      <c r="Z53" s="2631">
        <f t="shared" si="42"/>
        <v>5</v>
      </c>
      <c r="AA53" s="259">
        <v>7</v>
      </c>
      <c r="AB53" s="2619">
        <v>13</v>
      </c>
      <c r="AC53" s="129">
        <f t="shared" si="43"/>
        <v>-6</v>
      </c>
      <c r="AD53" s="2602">
        <v>0</v>
      </c>
      <c r="AE53" s="2619">
        <v>0</v>
      </c>
      <c r="AF53" s="129">
        <f t="shared" si="44"/>
        <v>0</v>
      </c>
      <c r="AH53" s="2330"/>
      <c r="AI53" s="2330"/>
      <c r="AJ53" s="2330"/>
    </row>
    <row r="54" spans="1:36" s="195" customFormat="1">
      <c r="B54" s="579" t="s">
        <v>846</v>
      </c>
      <c r="C54" s="2627">
        <v>78</v>
      </c>
      <c r="D54" s="176">
        <v>131</v>
      </c>
      <c r="E54" s="865">
        <f t="shared" si="35"/>
        <v>-53</v>
      </c>
      <c r="F54" s="258">
        <v>1</v>
      </c>
      <c r="G54" s="828">
        <v>3</v>
      </c>
      <c r="H54" s="124">
        <v>-2</v>
      </c>
      <c r="I54" s="2869">
        <v>15</v>
      </c>
      <c r="J54" s="2903">
        <v>29</v>
      </c>
      <c r="K54" s="2599">
        <v>-14</v>
      </c>
      <c r="L54" s="258">
        <v>0</v>
      </c>
      <c r="M54" s="828">
        <v>0</v>
      </c>
      <c r="N54" s="124">
        <v>0</v>
      </c>
      <c r="O54" s="2672">
        <v>0</v>
      </c>
      <c r="P54" s="828">
        <v>0</v>
      </c>
      <c r="Q54" s="124">
        <v>0</v>
      </c>
      <c r="R54" s="2601">
        <v>31</v>
      </c>
      <c r="S54" s="828">
        <v>63</v>
      </c>
      <c r="T54" s="2599">
        <v>-32</v>
      </c>
      <c r="U54" s="258">
        <v>1</v>
      </c>
      <c r="V54" s="828">
        <v>8</v>
      </c>
      <c r="W54" s="124">
        <f t="shared" si="41"/>
        <v>-7</v>
      </c>
      <c r="X54" s="2601">
        <v>2</v>
      </c>
      <c r="Y54" s="828">
        <v>0</v>
      </c>
      <c r="Z54" s="2599">
        <f t="shared" si="42"/>
        <v>2</v>
      </c>
      <c r="AA54" s="258">
        <v>28</v>
      </c>
      <c r="AB54" s="828">
        <v>28</v>
      </c>
      <c r="AC54" s="124">
        <f t="shared" si="43"/>
        <v>0</v>
      </c>
      <c r="AD54" s="2601">
        <v>0</v>
      </c>
      <c r="AE54" s="828">
        <v>0</v>
      </c>
      <c r="AF54" s="124">
        <f t="shared" si="44"/>
        <v>0</v>
      </c>
      <c r="AH54" s="2916"/>
      <c r="AI54" s="2330"/>
      <c r="AJ54" s="2330"/>
    </row>
    <row r="55" spans="1:36" s="195" customFormat="1">
      <c r="B55" s="579" t="s">
        <v>868</v>
      </c>
      <c r="C55" s="2627">
        <v>73</v>
      </c>
      <c r="D55" s="176">
        <v>70</v>
      </c>
      <c r="E55" s="865">
        <f t="shared" si="35"/>
        <v>3</v>
      </c>
      <c r="F55" s="258">
        <v>1</v>
      </c>
      <c r="G55" s="828">
        <v>0</v>
      </c>
      <c r="H55" s="124">
        <f>F55-G55</f>
        <v>1</v>
      </c>
      <c r="I55" s="2869">
        <v>8</v>
      </c>
      <c r="J55" s="828">
        <v>11</v>
      </c>
      <c r="K55" s="124">
        <f>I55-J55</f>
        <v>-3</v>
      </c>
      <c r="L55" s="258">
        <v>0</v>
      </c>
      <c r="M55" s="828">
        <v>1</v>
      </c>
      <c r="N55" s="124">
        <v>-1</v>
      </c>
      <c r="O55" s="2870">
        <v>0</v>
      </c>
      <c r="P55" s="828">
        <v>0</v>
      </c>
      <c r="Q55" s="124">
        <v>0</v>
      </c>
      <c r="R55" s="2870">
        <v>28</v>
      </c>
      <c r="S55" s="828">
        <v>37</v>
      </c>
      <c r="T55" s="124">
        <f>R55-S55</f>
        <v>-9</v>
      </c>
      <c r="U55" s="258">
        <v>3</v>
      </c>
      <c r="V55" s="828">
        <v>4</v>
      </c>
      <c r="W55" s="124">
        <f t="shared" si="41"/>
        <v>-1</v>
      </c>
      <c r="X55" s="2870">
        <v>5</v>
      </c>
      <c r="Y55" s="828">
        <v>2</v>
      </c>
      <c r="Z55" s="2868">
        <f t="shared" si="42"/>
        <v>3</v>
      </c>
      <c r="AA55" s="258">
        <v>28</v>
      </c>
      <c r="AB55" s="828">
        <v>15</v>
      </c>
      <c r="AC55" s="124">
        <f t="shared" si="43"/>
        <v>13</v>
      </c>
      <c r="AD55" s="2870">
        <v>0</v>
      </c>
      <c r="AE55" s="828">
        <v>0</v>
      </c>
      <c r="AF55" s="124">
        <f t="shared" si="44"/>
        <v>0</v>
      </c>
      <c r="AG55" s="2330"/>
      <c r="AH55" s="2330"/>
      <c r="AI55" s="2330"/>
      <c r="AJ55" s="2330"/>
    </row>
    <row r="56" spans="1:36" s="195" customFormat="1">
      <c r="B56" s="579" t="s">
        <v>881</v>
      </c>
      <c r="C56" s="175">
        <v>41</v>
      </c>
      <c r="D56" s="176">
        <v>42</v>
      </c>
      <c r="E56" s="122">
        <f t="shared" ref="E56:E57" si="45">SUM(C56-D56)</f>
        <v>-1</v>
      </c>
      <c r="F56" s="258">
        <v>0</v>
      </c>
      <c r="G56" s="828">
        <v>0</v>
      </c>
      <c r="H56" s="124">
        <f>F56-G56</f>
        <v>0</v>
      </c>
      <c r="I56" s="517">
        <v>3</v>
      </c>
      <c r="J56" s="828">
        <v>4</v>
      </c>
      <c r="K56" s="124">
        <f>I56-J56</f>
        <v>-1</v>
      </c>
      <c r="L56" s="258">
        <v>0</v>
      </c>
      <c r="M56" s="828">
        <v>0</v>
      </c>
      <c r="N56" s="124">
        <f>L56-M56</f>
        <v>0</v>
      </c>
      <c r="O56" s="258">
        <v>0</v>
      </c>
      <c r="P56" s="828">
        <v>0</v>
      </c>
      <c r="Q56" s="124">
        <v>0</v>
      </c>
      <c r="R56" s="258">
        <v>21</v>
      </c>
      <c r="S56" s="828">
        <v>21</v>
      </c>
      <c r="T56" s="124">
        <f>R56-S56</f>
        <v>0</v>
      </c>
      <c r="U56" s="258">
        <v>3</v>
      </c>
      <c r="V56" s="828">
        <v>3</v>
      </c>
      <c r="W56" s="124">
        <f t="shared" ref="W56:W57" si="46">U56-V56</f>
        <v>0</v>
      </c>
      <c r="X56" s="258">
        <v>1</v>
      </c>
      <c r="Y56" s="828">
        <v>1</v>
      </c>
      <c r="Z56" s="124">
        <f t="shared" ref="Z56:Z57" si="47">X56-Y56</f>
        <v>0</v>
      </c>
      <c r="AA56" s="258">
        <v>13</v>
      </c>
      <c r="AB56" s="828">
        <v>13</v>
      </c>
      <c r="AC56" s="124">
        <f t="shared" ref="AC56:AC57" si="48">AA56-AB56</f>
        <v>0</v>
      </c>
      <c r="AD56" s="258">
        <v>0</v>
      </c>
      <c r="AE56" s="828">
        <v>0</v>
      </c>
      <c r="AF56" s="124">
        <f>AD56-AE56</f>
        <v>0</v>
      </c>
      <c r="AG56" s="2330"/>
      <c r="AH56" s="2916"/>
      <c r="AI56" s="2330"/>
      <c r="AJ56" s="2330"/>
    </row>
    <row r="57" spans="1:36" s="195" customFormat="1">
      <c r="B57" s="578" t="s">
        <v>898</v>
      </c>
      <c r="C57" s="177">
        <v>41</v>
      </c>
      <c r="D57" s="178">
        <v>42</v>
      </c>
      <c r="E57" s="127">
        <f t="shared" si="45"/>
        <v>-1</v>
      </c>
      <c r="F57" s="259">
        <v>0</v>
      </c>
      <c r="G57" s="1236">
        <v>0</v>
      </c>
      <c r="H57" s="129">
        <f>F57-G57</f>
        <v>0</v>
      </c>
      <c r="I57" s="531">
        <v>3</v>
      </c>
      <c r="J57" s="1236">
        <v>4</v>
      </c>
      <c r="K57" s="129">
        <f>I57-J57</f>
        <v>-1</v>
      </c>
      <c r="L57" s="259">
        <v>0</v>
      </c>
      <c r="M57" s="1236">
        <v>0</v>
      </c>
      <c r="N57" s="129">
        <f>L57-M57</f>
        <v>0</v>
      </c>
      <c r="O57" s="259">
        <v>0</v>
      </c>
      <c r="P57" s="1236">
        <v>0</v>
      </c>
      <c r="Q57" s="129">
        <v>0</v>
      </c>
      <c r="R57" s="259">
        <v>21</v>
      </c>
      <c r="S57" s="1236">
        <v>21</v>
      </c>
      <c r="T57" s="129">
        <f>R57-S57</f>
        <v>0</v>
      </c>
      <c r="U57" s="259">
        <v>3</v>
      </c>
      <c r="V57" s="1236">
        <v>3</v>
      </c>
      <c r="W57" s="129">
        <f t="shared" si="46"/>
        <v>0</v>
      </c>
      <c r="X57" s="259">
        <v>1</v>
      </c>
      <c r="Y57" s="1236">
        <v>1</v>
      </c>
      <c r="Z57" s="129">
        <f t="shared" si="47"/>
        <v>0</v>
      </c>
      <c r="AA57" s="259">
        <v>13</v>
      </c>
      <c r="AB57" s="1236">
        <v>13</v>
      </c>
      <c r="AC57" s="129">
        <f t="shared" si="48"/>
        <v>0</v>
      </c>
      <c r="AD57" s="259">
        <v>0</v>
      </c>
      <c r="AE57" s="1236">
        <v>0</v>
      </c>
      <c r="AF57" s="129">
        <f>AD57-AE57</f>
        <v>0</v>
      </c>
      <c r="AG57" s="2915"/>
      <c r="AH57" s="2916"/>
      <c r="AI57" s="2330"/>
      <c r="AJ57" s="2330"/>
    </row>
    <row r="58" spans="1:36" s="195" customFormat="1">
      <c r="B58" s="579" t="s">
        <v>905</v>
      </c>
      <c r="C58" s="2627">
        <v>73</v>
      </c>
      <c r="D58" s="176">
        <v>101</v>
      </c>
      <c r="E58" s="865">
        <v>-28</v>
      </c>
      <c r="F58" s="258">
        <v>2</v>
      </c>
      <c r="G58" s="828">
        <v>1</v>
      </c>
      <c r="H58" s="124">
        <v>1</v>
      </c>
      <c r="I58" s="3703">
        <v>15</v>
      </c>
      <c r="J58" s="2903">
        <v>23</v>
      </c>
      <c r="K58" s="3702">
        <v>-8</v>
      </c>
      <c r="L58" s="258">
        <v>0</v>
      </c>
      <c r="M58" s="828">
        <v>0</v>
      </c>
      <c r="N58" s="124">
        <v>0</v>
      </c>
      <c r="O58" s="3704">
        <v>0</v>
      </c>
      <c r="P58" s="828">
        <v>0</v>
      </c>
      <c r="Q58" s="124">
        <v>0</v>
      </c>
      <c r="R58" s="3704">
        <v>27</v>
      </c>
      <c r="S58" s="828">
        <v>43</v>
      </c>
      <c r="T58" s="3702">
        <v>-16</v>
      </c>
      <c r="U58" s="258">
        <v>4</v>
      </c>
      <c r="V58" s="828">
        <v>4</v>
      </c>
      <c r="W58" s="124">
        <v>0</v>
      </c>
      <c r="X58" s="3704">
        <v>2</v>
      </c>
      <c r="Y58" s="828">
        <v>5</v>
      </c>
      <c r="Z58" s="3702">
        <v>-3</v>
      </c>
      <c r="AA58" s="258">
        <v>22</v>
      </c>
      <c r="AB58" s="828">
        <v>25</v>
      </c>
      <c r="AC58" s="124">
        <v>-3</v>
      </c>
      <c r="AD58" s="3704">
        <v>1</v>
      </c>
      <c r="AE58" s="828">
        <v>0</v>
      </c>
      <c r="AF58" s="124">
        <v>1</v>
      </c>
      <c r="AH58" s="2916"/>
      <c r="AI58" s="2330"/>
      <c r="AJ58" s="2330"/>
    </row>
    <row r="59" spans="1:36" s="195" customFormat="1">
      <c r="B59" s="579" t="s">
        <v>919</v>
      </c>
      <c r="C59" s="2627">
        <v>60</v>
      </c>
      <c r="D59" s="176">
        <v>70</v>
      </c>
      <c r="E59" s="865">
        <f t="shared" ref="E59" si="49">SUM(C59-D59)</f>
        <v>-10</v>
      </c>
      <c r="F59" s="258">
        <v>2</v>
      </c>
      <c r="G59" s="828">
        <v>0</v>
      </c>
      <c r="H59" s="124">
        <f>F59-G59</f>
        <v>2</v>
      </c>
      <c r="I59" s="3682">
        <v>11</v>
      </c>
      <c r="J59" s="828">
        <v>8</v>
      </c>
      <c r="K59" s="124">
        <f>I59-J59</f>
        <v>3</v>
      </c>
      <c r="L59" s="258">
        <v>0</v>
      </c>
      <c r="M59" s="828">
        <v>0</v>
      </c>
      <c r="N59" s="124">
        <f>L59-M59</f>
        <v>0</v>
      </c>
      <c r="O59" s="3683">
        <v>0</v>
      </c>
      <c r="P59" s="828">
        <v>1</v>
      </c>
      <c r="Q59" s="124">
        <f>O59-P59</f>
        <v>-1</v>
      </c>
      <c r="R59" s="3683">
        <v>32</v>
      </c>
      <c r="S59" s="828">
        <v>37</v>
      </c>
      <c r="T59" s="124">
        <f>R59-S59</f>
        <v>-5</v>
      </c>
      <c r="U59" s="258">
        <v>1</v>
      </c>
      <c r="V59" s="828">
        <v>4</v>
      </c>
      <c r="W59" s="124">
        <f t="shared" ref="W59" si="50">U59-V59</f>
        <v>-3</v>
      </c>
      <c r="X59" s="3683">
        <v>3</v>
      </c>
      <c r="Y59" s="828">
        <v>2</v>
      </c>
      <c r="Z59" s="3681">
        <f t="shared" ref="Z59" si="51">X59-Y59</f>
        <v>1</v>
      </c>
      <c r="AA59" s="258">
        <v>11</v>
      </c>
      <c r="AB59" s="828">
        <v>18</v>
      </c>
      <c r="AC59" s="124">
        <f t="shared" ref="AC59" si="52">AA59-AB59</f>
        <v>-7</v>
      </c>
      <c r="AD59" s="3683">
        <v>0</v>
      </c>
      <c r="AE59" s="828">
        <v>0</v>
      </c>
      <c r="AF59" s="124">
        <f>AD59-AE59</f>
        <v>0</v>
      </c>
      <c r="AG59" s="2330"/>
      <c r="AH59" s="2330"/>
      <c r="AI59" s="2330"/>
      <c r="AJ59" s="2330"/>
    </row>
    <row r="60" spans="1:36" s="3091" customFormat="1">
      <c r="B60" s="579" t="s">
        <v>926</v>
      </c>
      <c r="C60" s="175">
        <v>40</v>
      </c>
      <c r="D60" s="176">
        <v>46</v>
      </c>
      <c r="E60" s="122">
        <f t="shared" ref="E60" si="53">SUM(C60-D60)</f>
        <v>-6</v>
      </c>
      <c r="F60" s="258">
        <v>0</v>
      </c>
      <c r="G60" s="828">
        <v>1</v>
      </c>
      <c r="H60" s="124">
        <f>F60-G60</f>
        <v>-1</v>
      </c>
      <c r="I60" s="517">
        <v>7</v>
      </c>
      <c r="J60" s="828">
        <v>7</v>
      </c>
      <c r="K60" s="124">
        <f>I60-J60</f>
        <v>0</v>
      </c>
      <c r="L60" s="258">
        <v>0</v>
      </c>
      <c r="M60" s="828">
        <v>0</v>
      </c>
      <c r="N60" s="124">
        <f>L60-M60</f>
        <v>0</v>
      </c>
      <c r="O60" s="258">
        <v>0</v>
      </c>
      <c r="P60" s="828">
        <v>0</v>
      </c>
      <c r="Q60" s="124">
        <f>O60-P60</f>
        <v>0</v>
      </c>
      <c r="R60" s="258">
        <v>15</v>
      </c>
      <c r="S60" s="828">
        <v>26</v>
      </c>
      <c r="T60" s="124">
        <f>R60-S60</f>
        <v>-11</v>
      </c>
      <c r="U60" s="258">
        <v>0</v>
      </c>
      <c r="V60" s="828">
        <v>2</v>
      </c>
      <c r="W60" s="124">
        <f t="shared" ref="W60" si="54">U60-V60</f>
        <v>-2</v>
      </c>
      <c r="X60" s="258">
        <v>2</v>
      </c>
      <c r="Y60" s="828">
        <v>2</v>
      </c>
      <c r="Z60" s="124">
        <f t="shared" ref="Z60" si="55">X60-Y60</f>
        <v>0</v>
      </c>
      <c r="AA60" s="258">
        <v>10</v>
      </c>
      <c r="AB60" s="828">
        <v>6</v>
      </c>
      <c r="AC60" s="124">
        <f t="shared" ref="AC60" si="56">AA60-AB60</f>
        <v>4</v>
      </c>
      <c r="AD60" s="258">
        <v>6</v>
      </c>
      <c r="AE60" s="828">
        <v>2</v>
      </c>
      <c r="AF60" s="124">
        <f>AD60-AE60</f>
        <v>4</v>
      </c>
      <c r="AG60" s="3025"/>
      <c r="AH60" s="4231">
        <f>C60-F60-I60-L60-O60-R60-U60-X60-AD60</f>
        <v>10</v>
      </c>
      <c r="AI60" s="4231">
        <f t="shared" ref="AI60" si="57">D60-G60-J60-M60-P60-S60-V60-Y60-AE60</f>
        <v>6</v>
      </c>
      <c r="AJ60" s="4231">
        <f t="shared" ref="AJ60" si="58">E60-H60-K60-N60-Q60-T60-W60-Z60-AF60</f>
        <v>4</v>
      </c>
    </row>
    <row r="61" spans="1:36" s="2331" customFormat="1" ht="13.5" thickBot="1">
      <c r="B61" s="3380" t="s">
        <v>936</v>
      </c>
      <c r="C61" s="4225">
        <v>37</v>
      </c>
      <c r="D61" s="4226">
        <v>51</v>
      </c>
      <c r="E61" s="4227">
        <f t="shared" ref="E61" si="59">SUM(C61-D61)</f>
        <v>-14</v>
      </c>
      <c r="F61" s="3385">
        <v>0</v>
      </c>
      <c r="G61" s="3376">
        <v>0</v>
      </c>
      <c r="H61" s="4228">
        <f>F61-G61</f>
        <v>0</v>
      </c>
      <c r="I61" s="4229">
        <v>7</v>
      </c>
      <c r="J61" s="3376">
        <v>9</v>
      </c>
      <c r="K61" s="4228">
        <f>I61-J61</f>
        <v>-2</v>
      </c>
      <c r="L61" s="3385">
        <v>0</v>
      </c>
      <c r="M61" s="3376">
        <v>0</v>
      </c>
      <c r="N61" s="4228">
        <f>L61-M61</f>
        <v>0</v>
      </c>
      <c r="O61" s="3385">
        <v>0</v>
      </c>
      <c r="P61" s="3376">
        <v>1</v>
      </c>
      <c r="Q61" s="4228">
        <f>O61-P61</f>
        <v>-1</v>
      </c>
      <c r="R61" s="3385">
        <v>11</v>
      </c>
      <c r="S61" s="3376">
        <v>18</v>
      </c>
      <c r="T61" s="4228">
        <f>R61-S61</f>
        <v>-7</v>
      </c>
      <c r="U61" s="3385">
        <v>0</v>
      </c>
      <c r="V61" s="3376">
        <v>3</v>
      </c>
      <c r="W61" s="4228">
        <f t="shared" ref="W61" si="60">U61-V61</f>
        <v>-3</v>
      </c>
      <c r="X61" s="3385">
        <v>5</v>
      </c>
      <c r="Y61" s="3376">
        <v>3</v>
      </c>
      <c r="Z61" s="4228">
        <f t="shared" ref="Z61" si="61">X61-Y61</f>
        <v>2</v>
      </c>
      <c r="AA61" s="3385">
        <v>14</v>
      </c>
      <c r="AB61" s="3376">
        <v>17</v>
      </c>
      <c r="AC61" s="4228">
        <f t="shared" ref="AC61" si="62">AA61-AB61</f>
        <v>-3</v>
      </c>
      <c r="AD61" s="3385">
        <v>0</v>
      </c>
      <c r="AE61" s="3376">
        <v>0</v>
      </c>
      <c r="AF61" s="4228">
        <f>AD61-AE61</f>
        <v>0</v>
      </c>
      <c r="AG61" s="4230"/>
      <c r="AH61" s="4232">
        <f>C61-F61-I61-L61-O61-R61-U61-X61-AD61</f>
        <v>14</v>
      </c>
      <c r="AI61" s="4232">
        <f t="shared" ref="AI61" si="63">D61-G61-J61-M61-P61-S61-V61-Y61-AE61</f>
        <v>17</v>
      </c>
      <c r="AJ61" s="4232">
        <f t="shared" ref="AJ61" si="64">E61-H61-K61-N61-Q61-T61-W61-Z61-AF61</f>
        <v>-3</v>
      </c>
    </row>
    <row r="62" spans="1:36" ht="19.5" customHeight="1">
      <c r="B62" s="3677"/>
      <c r="C62" s="3678"/>
      <c r="D62" s="3678"/>
      <c r="E62" s="3678"/>
      <c r="F62" s="3678"/>
      <c r="G62" s="3678"/>
      <c r="H62" s="3678"/>
      <c r="I62" s="3678"/>
      <c r="J62" s="3678"/>
      <c r="K62" s="3678"/>
      <c r="L62" s="3678"/>
      <c r="M62" s="3678"/>
      <c r="N62" s="3678"/>
      <c r="O62" s="3678"/>
      <c r="P62" s="3678"/>
      <c r="Q62" s="3678"/>
      <c r="R62" s="3678"/>
      <c r="S62" s="3678"/>
      <c r="T62" s="3678"/>
      <c r="U62" s="3678"/>
      <c r="V62" s="3679"/>
      <c r="W62" s="3679"/>
      <c r="X62" s="55"/>
      <c r="AA62" s="203"/>
      <c r="AB62" s="203"/>
      <c r="AC62" s="203"/>
      <c r="AD62" s="203"/>
      <c r="AE62" s="203"/>
    </row>
    <row r="63" spans="1:36" s="1723" customFormat="1" ht="14.25" customHeight="1">
      <c r="A63" s="55" t="s">
        <v>882</v>
      </c>
      <c r="B63" s="55"/>
      <c r="C63" s="3"/>
      <c r="D63" s="3"/>
      <c r="E63" s="3"/>
      <c r="F63" s="3"/>
      <c r="G63" s="3"/>
      <c r="H63" s="413"/>
      <c r="M63" s="413"/>
      <c r="N63" s="350"/>
      <c r="O63" s="2744"/>
      <c r="P63" s="3701"/>
      <c r="Q63" s="3701"/>
      <c r="R63" s="3701"/>
      <c r="S63" s="3821"/>
      <c r="T63" s="3821"/>
    </row>
    <row r="64" spans="1:36" s="2331" customFormat="1">
      <c r="A64" s="55" t="s">
        <v>800</v>
      </c>
      <c r="B64" s="3"/>
      <c r="C64" s="3"/>
      <c r="D64" s="3"/>
      <c r="E64" s="3"/>
      <c r="F64" s="3"/>
      <c r="G64" s="3"/>
      <c r="H64" s="3"/>
      <c r="I64" s="1723"/>
      <c r="J64" s="1723"/>
      <c r="K64" s="1723"/>
      <c r="L64" s="1723"/>
      <c r="M64" s="1723"/>
      <c r="N64" s="1723"/>
      <c r="O64" s="3705"/>
      <c r="P64" s="595"/>
      <c r="Q64" s="595"/>
      <c r="R64" s="595"/>
      <c r="S64" s="2345"/>
      <c r="T64" s="2345"/>
      <c r="U64" s="2345"/>
    </row>
    <row r="65" spans="1:29" s="1723" customFormat="1" ht="11.25" customHeight="1">
      <c r="A65" s="4306" t="s">
        <v>929</v>
      </c>
      <c r="B65" s="4307"/>
      <c r="C65" s="4307"/>
      <c r="D65" s="4307"/>
      <c r="E65" s="4307"/>
      <c r="F65" s="4307"/>
      <c r="G65" s="4307"/>
      <c r="H65" s="4307"/>
      <c r="I65" s="4307"/>
      <c r="J65" s="4307"/>
      <c r="K65" s="4307"/>
      <c r="L65" s="4307"/>
      <c r="M65" s="4307"/>
      <c r="N65" s="4307"/>
      <c r="O65" s="4533"/>
      <c r="P65" s="3700"/>
      <c r="Q65" s="3700"/>
      <c r="R65" s="3700"/>
      <c r="S65" s="3700"/>
      <c r="T65" s="3700"/>
    </row>
    <row r="66" spans="1:29">
      <c r="AC66" s="20"/>
    </row>
    <row r="67" spans="1:29">
      <c r="S67" s="495"/>
    </row>
    <row r="69" spans="1:29">
      <c r="F69" s="23"/>
    </row>
    <row r="117" spans="5:5">
      <c r="E117" s="3">
        <v>748108</v>
      </c>
    </row>
  </sheetData>
  <mergeCells count="82">
    <mergeCell ref="U3:W3"/>
    <mergeCell ref="C1:AF1"/>
    <mergeCell ref="F2:AF2"/>
    <mergeCell ref="X3:Z3"/>
    <mergeCell ref="AA3:AC3"/>
    <mergeCell ref="AD3:AF3"/>
    <mergeCell ref="F3:H3"/>
    <mergeCell ref="C3:E3"/>
    <mergeCell ref="I3:K3"/>
    <mergeCell ref="R3:T3"/>
    <mergeCell ref="L4:M4"/>
    <mergeCell ref="N4:O4"/>
    <mergeCell ref="P4:Q4"/>
    <mergeCell ref="O3:Q3"/>
    <mergeCell ref="L3:N3"/>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 ref="L23:M23"/>
    <mergeCell ref="N23:O23"/>
    <mergeCell ref="P23:Q23"/>
    <mergeCell ref="L24:M24"/>
    <mergeCell ref="N24:O24"/>
    <mergeCell ref="P24:Q24"/>
    <mergeCell ref="A65:O65"/>
    <mergeCell ref="L25:M25"/>
    <mergeCell ref="N25:O25"/>
    <mergeCell ref="P25:Q25"/>
    <mergeCell ref="L26:M26"/>
    <mergeCell ref="N26:O26"/>
    <mergeCell ref="P26:Q26"/>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27</vt:i4>
      </vt:variant>
    </vt:vector>
  </HeadingPairs>
  <TitlesOfParts>
    <vt:vector size="60"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Import-Export</vt:lpstr>
      <vt:lpstr>10.2 -10.3 Import </vt:lpstr>
      <vt:lpstr>10. 4- 10.5 Export</vt:lpstr>
      <vt:lpstr>13.1-13.2 -13.3 Turism.prov.SO</vt:lpstr>
      <vt:lpstr>14.4-14.5 -14.6 Turismo Livigno</vt:lpstr>
      <vt:lpstr>Tav. 11.1 Pra autovetture</vt:lpstr>
      <vt:lpstr>Indicatori economici FINE</vt:lpstr>
      <vt:lpstr>' Indice'!Area_stampa</vt:lpstr>
      <vt:lpstr>'1.2 Movimprese'!Area_stampa</vt:lpstr>
      <vt:lpstr>'1.3 - 1.4 - 1.5 Movimp.Settore'!Area_stampa</vt:lpstr>
      <vt:lpstr>'1.6 Saldo Settore'!Area_stampa</vt:lpstr>
      <vt:lpstr>'1.6.1 Saldo Nati-mortalità'!Area_stampa</vt:lpstr>
      <vt:lpstr>'10.1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cso0025</cp:lastModifiedBy>
  <cp:lastPrinted>2017-04-07T06:23:10Z</cp:lastPrinted>
  <dcterms:created xsi:type="dcterms:W3CDTF">2006-11-23T10:43:36Z</dcterms:created>
  <dcterms:modified xsi:type="dcterms:W3CDTF">2018-05-15T10:49:28Z</dcterms:modified>
</cp:coreProperties>
</file>